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saveExternalLinkValues="0" codeName="DieseArbeitsmappe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8_{D5D76104-9693-5D4E-B0D8-028343DAC7A4}" xr6:coauthVersionLast="47" xr6:coauthVersionMax="47" xr10:uidLastSave="{00000000-0000-0000-0000-000000000000}"/>
  <bookViews>
    <workbookView xWindow="2780" yWindow="3200" windowWidth="30720" windowHeight="18700" tabRatio="918" xr2:uid="{00000000-000D-0000-FFFF-FFFF00000000}"/>
  </bookViews>
  <sheets>
    <sheet name="Kalkulation" sheetId="1" r:id="rId1"/>
    <sheet name="Data" sheetId="39" r:id="rId2"/>
    <sheet name="Kalk. RJ45+Messsystem" sheetId="29" r:id="rId3"/>
    <sheet name="Kabelmarkierer" sheetId="16" r:id="rId4"/>
    <sheet name="Stecker" sheetId="17" r:id="rId5"/>
    <sheet name="Hyb.-Stecker" sheetId="35" r:id="rId6"/>
    <sheet name="M17" sheetId="26" r:id="rId7"/>
    <sheet name="Sub-D" sheetId="14" r:id="rId8"/>
    <sheet name="Verschraubung" sheetId="24" r:id="rId9"/>
    <sheet name="Schrumpfschl." sheetId="27" r:id="rId10"/>
    <sheet name="Aderend." sheetId="28" r:id="rId11"/>
    <sheet name="Kabelschuh" sheetId="19" r:id="rId12"/>
    <sheet name="Flachsteckhülse" sheetId="20" r:id="rId13"/>
    <sheet name="Kartons" sheetId="36" r:id="rId14"/>
    <sheet name="Paletten" sheetId="37" r:id="rId15"/>
    <sheet name="Änderungen" sheetId="10" r:id="rId16"/>
    <sheet name="Details" sheetId="25" r:id="rId17"/>
    <sheet name="DEL-Notiz" sheetId="38" r:id="rId18"/>
  </sheets>
  <definedNames>
    <definedName name="_xlnm._FilterDatabase" localSheetId="9" hidden="1">Schrumpfschl.!#REF!</definedName>
    <definedName name="market_d" localSheetId="17">'DEL-Notiz'!$A$1:$E$136</definedName>
    <definedName name="_xlnm.Print_Area" localSheetId="16">Details!$A$1:$J$40</definedName>
    <definedName name="_xlnm.Print_Area" localSheetId="2">'Kalk. RJ45+Messsystem'!$A$1:$M$195</definedName>
    <definedName name="_xlnm.Print_Area" localSheetId="0">Kalkulation!$A$1:$M$109</definedName>
    <definedName name="SeitevonSeiten">"Seite "&amp;IF(ISNA(MATCH(ROW(),ZeilenachUmbruch,1)),1,MATCH(ROW(),ZeilenachUmbruch,1)+1)&amp;" von " &amp; TotaleSeitenzahl+0*NOW()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A48" i="1"/>
  <c r="A50" i="1"/>
  <c r="B49" i="1"/>
  <c r="F49" i="1"/>
  <c r="G49" i="1"/>
  <c r="I45" i="1"/>
  <c r="G47" i="1"/>
  <c r="G106" i="1"/>
  <c r="G105" i="1"/>
  <c r="G102" i="1"/>
  <c r="G101" i="1"/>
  <c r="G100" i="1"/>
  <c r="G99" i="1"/>
  <c r="G98" i="1"/>
  <c r="G97" i="1"/>
  <c r="G96" i="1"/>
  <c r="G95" i="1"/>
  <c r="G44" i="1"/>
  <c r="F95" i="1" s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G94" i="1" l="1"/>
  <c r="F94" i="1"/>
  <c r="E49" i="1"/>
  <c r="C49" i="1"/>
  <c r="G104" i="1" s="1"/>
  <c r="I97" i="1"/>
  <c r="F101" i="1"/>
  <c r="F99" i="1"/>
  <c r="F98" i="1"/>
  <c r="F97" i="1"/>
  <c r="F96" i="1"/>
  <c r="Q199" i="29"/>
  <c r="I199" i="29"/>
  <c r="J199" i="29"/>
  <c r="K199" i="29" s="1"/>
  <c r="M199" i="29" s="1"/>
  <c r="G239" i="29"/>
  <c r="K239" i="29" s="1"/>
  <c r="Q148" i="29"/>
  <c r="R148" i="29" s="1"/>
  <c r="I148" i="29"/>
  <c r="J148" i="29"/>
  <c r="K148" i="29" s="1"/>
  <c r="M148" i="29" s="1"/>
  <c r="G189" i="29"/>
  <c r="Q115" i="29"/>
  <c r="R115" i="29" s="1"/>
  <c r="I115" i="29"/>
  <c r="J115" i="29"/>
  <c r="K115" i="29" s="1"/>
  <c r="M115" i="29" s="1"/>
  <c r="G139" i="29"/>
  <c r="Q82" i="29"/>
  <c r="I82" i="29"/>
  <c r="J82" i="29"/>
  <c r="K82" i="29" s="1"/>
  <c r="M82" i="29"/>
  <c r="G105" i="29"/>
  <c r="K105" i="29" s="1"/>
  <c r="Q49" i="29"/>
  <c r="R49" i="29" s="1"/>
  <c r="I49" i="29"/>
  <c r="J49" i="29"/>
  <c r="K49" i="29"/>
  <c r="M49" i="29" s="1"/>
  <c r="G72" i="29"/>
  <c r="Q6" i="1"/>
  <c r="H273" i="29"/>
  <c r="H261" i="29"/>
  <c r="H260" i="29"/>
  <c r="H259" i="29"/>
  <c r="H258" i="29"/>
  <c r="J258" i="29" s="1"/>
  <c r="K258" i="29" s="1"/>
  <c r="H257" i="29"/>
  <c r="J257" i="29" s="1"/>
  <c r="K257" i="29" s="1"/>
  <c r="H256" i="29"/>
  <c r="J256" i="29" s="1"/>
  <c r="K256" i="29" s="1"/>
  <c r="H255" i="29"/>
  <c r="H254" i="29"/>
  <c r="H253" i="29"/>
  <c r="H252" i="29"/>
  <c r="H224" i="29"/>
  <c r="H223" i="29"/>
  <c r="H222" i="29"/>
  <c r="J222" i="29" s="1"/>
  <c r="K222" i="29" s="1"/>
  <c r="H221" i="29"/>
  <c r="J221" i="29" s="1"/>
  <c r="K221" i="29" s="1"/>
  <c r="H220" i="29"/>
  <c r="H219" i="29"/>
  <c r="H218" i="29"/>
  <c r="H217" i="29"/>
  <c r="J217" i="29"/>
  <c r="K217" i="29"/>
  <c r="H216" i="29"/>
  <c r="H215" i="29"/>
  <c r="J215" i="29" s="1"/>
  <c r="K215" i="29" s="1"/>
  <c r="H214" i="29"/>
  <c r="H213" i="29"/>
  <c r="H212" i="29"/>
  <c r="H211" i="29"/>
  <c r="J211" i="29" s="1"/>
  <c r="K211" i="29" s="1"/>
  <c r="H210" i="29"/>
  <c r="H209" i="29"/>
  <c r="J209" i="29"/>
  <c r="K209" i="29"/>
  <c r="H208" i="29"/>
  <c r="H207" i="29"/>
  <c r="J207" i="29" s="1"/>
  <c r="K207" i="29" s="1"/>
  <c r="H206" i="29"/>
  <c r="J206" i="29" s="1"/>
  <c r="K206" i="29" s="1"/>
  <c r="H205" i="29"/>
  <c r="J205" i="29" s="1"/>
  <c r="K205" i="29" s="1"/>
  <c r="H204" i="29"/>
  <c r="H203" i="29"/>
  <c r="H173" i="29"/>
  <c r="J173" i="29" s="1"/>
  <c r="K173" i="29" s="1"/>
  <c r="H172" i="29"/>
  <c r="H171" i="29"/>
  <c r="H170" i="29"/>
  <c r="H169" i="29"/>
  <c r="J169" i="29" s="1"/>
  <c r="H168" i="29"/>
  <c r="J168" i="29" s="1"/>
  <c r="H167" i="29"/>
  <c r="H166" i="29"/>
  <c r="H165" i="29"/>
  <c r="J165" i="29" s="1"/>
  <c r="K165" i="29" s="1"/>
  <c r="H164" i="29"/>
  <c r="J164" i="29" s="1"/>
  <c r="K164" i="29" s="1"/>
  <c r="H163" i="29"/>
  <c r="J163" i="29"/>
  <c r="K163" i="29" s="1"/>
  <c r="H162" i="29"/>
  <c r="J162" i="29" s="1"/>
  <c r="K162" i="29" s="1"/>
  <c r="H161" i="29"/>
  <c r="H160" i="29"/>
  <c r="H159" i="29"/>
  <c r="J159" i="29"/>
  <c r="K159" i="29"/>
  <c r="H158" i="29"/>
  <c r="J158" i="29" s="1"/>
  <c r="K158" i="29"/>
  <c r="H157" i="29"/>
  <c r="H156" i="29"/>
  <c r="J156" i="29" s="1"/>
  <c r="K156" i="29" s="1"/>
  <c r="H155" i="29"/>
  <c r="J155" i="29"/>
  <c r="K155" i="29" s="1"/>
  <c r="H154" i="29"/>
  <c r="H153" i="29"/>
  <c r="J153" i="29" s="1"/>
  <c r="K153" i="29" s="1"/>
  <c r="H152" i="29"/>
  <c r="J152" i="29" s="1"/>
  <c r="K152" i="29" s="1"/>
  <c r="H125" i="29"/>
  <c r="H124" i="29"/>
  <c r="J124" i="29" s="1"/>
  <c r="K124" i="29" s="1"/>
  <c r="H123" i="29"/>
  <c r="J123" i="29" s="1"/>
  <c r="K123" i="29" s="1"/>
  <c r="H122" i="29"/>
  <c r="J122" i="29" s="1"/>
  <c r="K122" i="29" s="1"/>
  <c r="H121" i="29"/>
  <c r="H120" i="29"/>
  <c r="J120" i="29"/>
  <c r="K120" i="29"/>
  <c r="H119" i="29"/>
  <c r="H92" i="29"/>
  <c r="J92" i="29" s="1"/>
  <c r="K92" i="29" s="1"/>
  <c r="H91" i="29"/>
  <c r="H90" i="29"/>
  <c r="J90" i="29" s="1"/>
  <c r="K90" i="29" s="1"/>
  <c r="H89" i="29"/>
  <c r="J89" i="29" s="1"/>
  <c r="K89" i="29" s="1"/>
  <c r="H88" i="29"/>
  <c r="H87" i="29"/>
  <c r="H86" i="29"/>
  <c r="J86" i="29" s="1"/>
  <c r="K86" i="29" s="1"/>
  <c r="H277" i="29"/>
  <c r="H276" i="29"/>
  <c r="H275" i="29"/>
  <c r="H265" i="29"/>
  <c r="J265" i="29" s="1"/>
  <c r="K265" i="29" s="1"/>
  <c r="H264" i="29"/>
  <c r="H263" i="29"/>
  <c r="H242" i="29"/>
  <c r="J242" i="29" s="1"/>
  <c r="K242" i="29" s="1"/>
  <c r="H241" i="29"/>
  <c r="J241" i="29" s="1"/>
  <c r="K241" i="29" s="1"/>
  <c r="H240" i="29"/>
  <c r="H239" i="29"/>
  <c r="H238" i="29"/>
  <c r="H237" i="29"/>
  <c r="H236" i="29"/>
  <c r="J236" i="29" s="1"/>
  <c r="K236" i="29" s="1"/>
  <c r="H235" i="29"/>
  <c r="H234" i="29"/>
  <c r="H233" i="29"/>
  <c r="H232" i="29"/>
  <c r="H231" i="29"/>
  <c r="J231" i="29" s="1"/>
  <c r="K231" i="29" s="1"/>
  <c r="H230" i="29"/>
  <c r="H229" i="29"/>
  <c r="J229" i="29" s="1"/>
  <c r="K229" i="29" s="1"/>
  <c r="H228" i="29"/>
  <c r="H227" i="29"/>
  <c r="J227" i="29" s="1"/>
  <c r="K227" i="29" s="1"/>
  <c r="H226" i="29"/>
  <c r="J226" i="29" s="1"/>
  <c r="K226" i="29" s="1"/>
  <c r="H178" i="29"/>
  <c r="J178" i="29" s="1"/>
  <c r="K178" i="29" s="1"/>
  <c r="H177" i="29"/>
  <c r="H176" i="29"/>
  <c r="J176" i="29" s="1"/>
  <c r="H175" i="29"/>
  <c r="H192" i="29"/>
  <c r="H191" i="29"/>
  <c r="H190" i="29"/>
  <c r="J190" i="29" s="1"/>
  <c r="K190" i="29" s="1"/>
  <c r="H189" i="29"/>
  <c r="H188" i="29"/>
  <c r="H187" i="29"/>
  <c r="H186" i="29"/>
  <c r="H185" i="29"/>
  <c r="J185" i="29" s="1"/>
  <c r="K185" i="29" s="1"/>
  <c r="H184" i="29"/>
  <c r="H183" i="29"/>
  <c r="H182" i="29"/>
  <c r="H181" i="29"/>
  <c r="J181" i="29"/>
  <c r="K181" i="29" s="1"/>
  <c r="H180" i="29"/>
  <c r="H141" i="29"/>
  <c r="H140" i="29"/>
  <c r="H139" i="29"/>
  <c r="H138" i="29"/>
  <c r="J138" i="29"/>
  <c r="H137" i="29"/>
  <c r="J137" i="29" s="1"/>
  <c r="K137" i="29" s="1"/>
  <c r="H136" i="29"/>
  <c r="H135" i="29"/>
  <c r="J135" i="29"/>
  <c r="K135" i="29"/>
  <c r="H134" i="29"/>
  <c r="J134" i="29"/>
  <c r="K134" i="29" s="1"/>
  <c r="H133" i="29"/>
  <c r="J133" i="29" s="1"/>
  <c r="K133" i="29" s="1"/>
  <c r="H132" i="29"/>
  <c r="H131" i="29"/>
  <c r="H130" i="29"/>
  <c r="J130" i="29" s="1"/>
  <c r="K130" i="29" s="1"/>
  <c r="H129" i="29"/>
  <c r="J129" i="29" s="1"/>
  <c r="K129" i="29" s="1"/>
  <c r="H128" i="29"/>
  <c r="H127" i="29"/>
  <c r="H108" i="29"/>
  <c r="H107" i="29"/>
  <c r="H106" i="29"/>
  <c r="H105" i="29"/>
  <c r="H104" i="29"/>
  <c r="H103" i="29"/>
  <c r="J103" i="29" s="1"/>
  <c r="K103" i="29" s="1"/>
  <c r="H102" i="29"/>
  <c r="H101" i="29"/>
  <c r="J101" i="29" s="1"/>
  <c r="K101" i="29" s="1"/>
  <c r="H100" i="29"/>
  <c r="H99" i="29"/>
  <c r="H98" i="29"/>
  <c r="H97" i="29"/>
  <c r="H96" i="29"/>
  <c r="H95" i="29"/>
  <c r="J95" i="29" s="1"/>
  <c r="K95" i="29" s="1"/>
  <c r="H94" i="29"/>
  <c r="J94" i="29" s="1"/>
  <c r="K94" i="29" s="1"/>
  <c r="H75" i="29"/>
  <c r="J75" i="29" s="1"/>
  <c r="K75" i="29" s="1"/>
  <c r="H74" i="29"/>
  <c r="J74" i="29" s="1"/>
  <c r="K74" i="29" s="1"/>
  <c r="H73" i="29"/>
  <c r="J73" i="29" s="1"/>
  <c r="K73" i="29" s="1"/>
  <c r="H72" i="29"/>
  <c r="H71" i="29"/>
  <c r="J71" i="29" s="1"/>
  <c r="H70" i="29"/>
  <c r="H69" i="29"/>
  <c r="J69" i="29" s="1"/>
  <c r="K69" i="29" s="1"/>
  <c r="H68" i="29"/>
  <c r="H67" i="29"/>
  <c r="J67" i="29" s="1"/>
  <c r="K67" i="29" s="1"/>
  <c r="H66" i="29"/>
  <c r="J66" i="29" s="1"/>
  <c r="K66" i="29" s="1"/>
  <c r="H65" i="29"/>
  <c r="H64" i="29"/>
  <c r="J64" i="29"/>
  <c r="K64" i="29" s="1"/>
  <c r="H63" i="29"/>
  <c r="H62" i="29"/>
  <c r="H61" i="29"/>
  <c r="J61" i="29" s="1"/>
  <c r="K61" i="29" s="1"/>
  <c r="H59" i="29"/>
  <c r="J59" i="29" s="1"/>
  <c r="K59" i="29" s="1"/>
  <c r="H58" i="29"/>
  <c r="H57" i="29"/>
  <c r="J57" i="29" s="1"/>
  <c r="K57" i="29" s="1"/>
  <c r="H56" i="29"/>
  <c r="J56" i="29" s="1"/>
  <c r="K56" i="29" s="1"/>
  <c r="H55" i="29"/>
  <c r="H54" i="29"/>
  <c r="H53" i="29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I242" i="29"/>
  <c r="I241" i="29"/>
  <c r="I240" i="29"/>
  <c r="J240" i="29"/>
  <c r="I239" i="29"/>
  <c r="J239" i="29"/>
  <c r="I238" i="29"/>
  <c r="J238" i="29"/>
  <c r="K238" i="29"/>
  <c r="J237" i="29"/>
  <c r="K237" i="29" s="1"/>
  <c r="I237" i="29"/>
  <c r="F237" i="29"/>
  <c r="I236" i="29"/>
  <c r="I235" i="29"/>
  <c r="F235" i="29"/>
  <c r="J235" i="29" s="1"/>
  <c r="K235" i="29" s="1"/>
  <c r="I234" i="29"/>
  <c r="J234" i="29" s="1"/>
  <c r="K234" i="29" s="1"/>
  <c r="F234" i="29"/>
  <c r="I233" i="29"/>
  <c r="F233" i="29"/>
  <c r="J233" i="29" s="1"/>
  <c r="K233" i="29" s="1"/>
  <c r="I232" i="29"/>
  <c r="F232" i="29"/>
  <c r="J232" i="29" s="1"/>
  <c r="K232" i="29" s="1"/>
  <c r="I231" i="29"/>
  <c r="F231" i="29"/>
  <c r="I230" i="29"/>
  <c r="G230" i="29"/>
  <c r="F230" i="29"/>
  <c r="J230" i="29" s="1"/>
  <c r="I229" i="29"/>
  <c r="I228" i="29"/>
  <c r="J228" i="29"/>
  <c r="K228" i="29" s="1"/>
  <c r="I227" i="29"/>
  <c r="I226" i="29"/>
  <c r="I224" i="29"/>
  <c r="J224" i="29" s="1"/>
  <c r="K224" i="29" s="1"/>
  <c r="I223" i="29"/>
  <c r="I222" i="29"/>
  <c r="I221" i="29"/>
  <c r="I220" i="29"/>
  <c r="J220" i="29" s="1"/>
  <c r="K220" i="29" s="1"/>
  <c r="J219" i="29"/>
  <c r="K219" i="29"/>
  <c r="I219" i="29"/>
  <c r="I218" i="29"/>
  <c r="J218" i="29" s="1"/>
  <c r="K218" i="29" s="1"/>
  <c r="I217" i="29"/>
  <c r="J216" i="29"/>
  <c r="K216" i="29" s="1"/>
  <c r="I216" i="29"/>
  <c r="I215" i="29"/>
  <c r="I214" i="29"/>
  <c r="I213" i="29"/>
  <c r="J212" i="29"/>
  <c r="K212" i="29" s="1"/>
  <c r="I212" i="29"/>
  <c r="I211" i="29"/>
  <c r="I210" i="29"/>
  <c r="J210" i="29" s="1"/>
  <c r="K210" i="29" s="1"/>
  <c r="I209" i="29"/>
  <c r="J208" i="29"/>
  <c r="K208" i="29"/>
  <c r="I208" i="29"/>
  <c r="I207" i="29"/>
  <c r="I206" i="29"/>
  <c r="I205" i="29"/>
  <c r="I204" i="29"/>
  <c r="J204" i="29" s="1"/>
  <c r="K204" i="29" s="1"/>
  <c r="J203" i="29"/>
  <c r="K203" i="29" s="1"/>
  <c r="I203" i="29"/>
  <c r="I11" i="25"/>
  <c r="C11" i="25" s="1"/>
  <c r="F276" i="29"/>
  <c r="F275" i="29"/>
  <c r="J275" i="29" s="1"/>
  <c r="K275" i="29" s="1"/>
  <c r="F264" i="29"/>
  <c r="F263" i="29"/>
  <c r="F192" i="29"/>
  <c r="F191" i="29"/>
  <c r="J191" i="29" s="1"/>
  <c r="K191" i="29" s="1"/>
  <c r="F189" i="29"/>
  <c r="F188" i="29"/>
  <c r="J188" i="29" s="1"/>
  <c r="F186" i="29"/>
  <c r="F185" i="29"/>
  <c r="F184" i="29"/>
  <c r="F183" i="29"/>
  <c r="F182" i="29"/>
  <c r="F181" i="29"/>
  <c r="F180" i="29"/>
  <c r="J180" i="29" s="1"/>
  <c r="K180" i="29" s="1"/>
  <c r="F179" i="29"/>
  <c r="J179" i="29" s="1"/>
  <c r="F136" i="29"/>
  <c r="F134" i="29"/>
  <c r="F131" i="29"/>
  <c r="F103" i="29"/>
  <c r="F101" i="29"/>
  <c r="F98" i="29"/>
  <c r="J98" i="29"/>
  <c r="F70" i="29"/>
  <c r="J70" i="29" s="1"/>
  <c r="K70" i="29" s="1"/>
  <c r="F68" i="29"/>
  <c r="J68" i="29" s="1"/>
  <c r="K68" i="29" s="1"/>
  <c r="F65" i="29"/>
  <c r="J53" i="29"/>
  <c r="K53" i="29" s="1"/>
  <c r="J55" i="29"/>
  <c r="K55" i="29"/>
  <c r="J161" i="29"/>
  <c r="K161" i="29"/>
  <c r="K168" i="29"/>
  <c r="J172" i="29"/>
  <c r="K172" i="29" s="1"/>
  <c r="J259" i="29"/>
  <c r="K259" i="29"/>
  <c r="I99" i="1"/>
  <c r="I98" i="1"/>
  <c r="Q6" i="29"/>
  <c r="Q5" i="29"/>
  <c r="Q5" i="1"/>
  <c r="I162" i="29"/>
  <c r="I158" i="29"/>
  <c r="I157" i="29"/>
  <c r="J157" i="29"/>
  <c r="K157" i="29"/>
  <c r="I156" i="29"/>
  <c r="I155" i="29"/>
  <c r="I164" i="29"/>
  <c r="I163" i="29"/>
  <c r="I161" i="29"/>
  <c r="I160" i="29"/>
  <c r="J160" i="29"/>
  <c r="K160" i="29" s="1"/>
  <c r="I167" i="29"/>
  <c r="I166" i="29"/>
  <c r="J166" i="29" s="1"/>
  <c r="K166" i="29" s="1"/>
  <c r="I165" i="29"/>
  <c r="I159" i="29"/>
  <c r="I154" i="29"/>
  <c r="J154" i="29" s="1"/>
  <c r="K154" i="29" s="1"/>
  <c r="I277" i="29"/>
  <c r="J277" i="29"/>
  <c r="K277" i="29"/>
  <c r="I276" i="29"/>
  <c r="J276" i="29"/>
  <c r="K276" i="29"/>
  <c r="I275" i="29"/>
  <c r="I273" i="29"/>
  <c r="I265" i="29"/>
  <c r="I264" i="29"/>
  <c r="J264" i="29"/>
  <c r="K264" i="29" s="1"/>
  <c r="I263" i="29"/>
  <c r="G263" i="29"/>
  <c r="I261" i="29"/>
  <c r="J261" i="29" s="1"/>
  <c r="K261" i="29" s="1"/>
  <c r="I260" i="29"/>
  <c r="J260" i="29" s="1"/>
  <c r="K260" i="29" s="1"/>
  <c r="I259" i="29"/>
  <c r="I258" i="29"/>
  <c r="I257" i="29"/>
  <c r="I256" i="29"/>
  <c r="I255" i="29"/>
  <c r="J255" i="29" s="1"/>
  <c r="K255" i="29" s="1"/>
  <c r="I254" i="29"/>
  <c r="J254" i="29" s="1"/>
  <c r="K254" i="29" s="1"/>
  <c r="I253" i="29"/>
  <c r="I252" i="29"/>
  <c r="J152" i="24"/>
  <c r="K152" i="24" s="1"/>
  <c r="J147" i="24"/>
  <c r="K147" i="24"/>
  <c r="J153" i="24"/>
  <c r="K153" i="24"/>
  <c r="J156" i="24"/>
  <c r="K156" i="24"/>
  <c r="J150" i="24"/>
  <c r="K150" i="24"/>
  <c r="J151" i="24"/>
  <c r="K151" i="24"/>
  <c r="J157" i="24"/>
  <c r="K157" i="24" s="1"/>
  <c r="J149" i="24"/>
  <c r="K149" i="24"/>
  <c r="J154" i="24"/>
  <c r="K154" i="24"/>
  <c r="J155" i="24"/>
  <c r="K155" i="24"/>
  <c r="J106" i="24"/>
  <c r="K106" i="24"/>
  <c r="J135" i="24"/>
  <c r="K135" i="24"/>
  <c r="J134" i="24"/>
  <c r="K134" i="24" s="1"/>
  <c r="J136" i="24"/>
  <c r="K136" i="24"/>
  <c r="J137" i="24"/>
  <c r="K137" i="24"/>
  <c r="J139" i="24"/>
  <c r="K139" i="24"/>
  <c r="J140" i="24"/>
  <c r="K140" i="24"/>
  <c r="J141" i="24"/>
  <c r="K141" i="24"/>
  <c r="J132" i="24"/>
  <c r="K132" i="24" s="1"/>
  <c r="J138" i="24"/>
  <c r="K138" i="24"/>
  <c r="J168" i="24"/>
  <c r="K168" i="24"/>
  <c r="J170" i="24"/>
  <c r="K170" i="24"/>
  <c r="J165" i="24"/>
  <c r="K165" i="24"/>
  <c r="J130" i="24"/>
  <c r="K130" i="24"/>
  <c r="J131" i="24"/>
  <c r="K131" i="24" s="1"/>
  <c r="J129" i="24"/>
  <c r="K129" i="24"/>
  <c r="J126" i="24"/>
  <c r="K126" i="24"/>
  <c r="J166" i="24"/>
  <c r="K166" i="24"/>
  <c r="J167" i="24"/>
  <c r="K167" i="24"/>
  <c r="J169" i="24"/>
  <c r="K169" i="24"/>
  <c r="J133" i="24"/>
  <c r="K133" i="24" s="1"/>
  <c r="J142" i="24"/>
  <c r="K142" i="24"/>
  <c r="J148" i="24"/>
  <c r="K148" i="24"/>
  <c r="J162" i="24"/>
  <c r="K162" i="24"/>
  <c r="J163" i="24"/>
  <c r="K163" i="24"/>
  <c r="J164" i="24"/>
  <c r="K164" i="24"/>
  <c r="J171" i="24"/>
  <c r="K171" i="24" s="1"/>
  <c r="J172" i="24"/>
  <c r="K172" i="24"/>
  <c r="J161" i="24"/>
  <c r="K161" i="24"/>
  <c r="J146" i="24"/>
  <c r="K146" i="24"/>
  <c r="J128" i="24"/>
  <c r="K128" i="24"/>
  <c r="J105" i="24"/>
  <c r="K105" i="24"/>
  <c r="J107" i="24"/>
  <c r="K107" i="24" s="1"/>
  <c r="J109" i="24"/>
  <c r="K109" i="24"/>
  <c r="J104" i="24"/>
  <c r="K104" i="24"/>
  <c r="J108" i="24"/>
  <c r="K108" i="24"/>
  <c r="J103" i="24"/>
  <c r="K103" i="24"/>
  <c r="J127" i="24"/>
  <c r="K127" i="24"/>
  <c r="J110" i="24"/>
  <c r="K110" i="24" s="1"/>
  <c r="J102" i="24"/>
  <c r="K102" i="24"/>
  <c r="I74" i="29"/>
  <c r="I107" i="29"/>
  <c r="J107" i="29"/>
  <c r="K107" i="29"/>
  <c r="I140" i="29"/>
  <c r="J140" i="29"/>
  <c r="K140" i="29"/>
  <c r="I190" i="29"/>
  <c r="I152" i="29"/>
  <c r="I153" i="29"/>
  <c r="I168" i="29"/>
  <c r="I169" i="29"/>
  <c r="K169" i="29"/>
  <c r="I170" i="29"/>
  <c r="J170" i="29" s="1"/>
  <c r="K170" i="29" s="1"/>
  <c r="I171" i="29"/>
  <c r="J171" i="29" s="1"/>
  <c r="K171" i="29" s="1"/>
  <c r="I172" i="29"/>
  <c r="I173" i="29"/>
  <c r="I175" i="29"/>
  <c r="J175" i="29"/>
  <c r="K175" i="29"/>
  <c r="I176" i="29"/>
  <c r="K176" i="29"/>
  <c r="I177" i="29"/>
  <c r="J177" i="29" s="1"/>
  <c r="K177" i="29" s="1"/>
  <c r="I178" i="29"/>
  <c r="I179" i="29"/>
  <c r="I180" i="29"/>
  <c r="I181" i="29"/>
  <c r="I182" i="29"/>
  <c r="J182" i="29" s="1"/>
  <c r="K182" i="29" s="1"/>
  <c r="I183" i="29"/>
  <c r="I184" i="29"/>
  <c r="I185" i="29"/>
  <c r="I186" i="29"/>
  <c r="I187" i="29"/>
  <c r="J187" i="29"/>
  <c r="K187" i="29"/>
  <c r="I188" i="29"/>
  <c r="I189" i="29"/>
  <c r="J189" i="29" s="1"/>
  <c r="K189" i="29" s="1"/>
  <c r="I191" i="29"/>
  <c r="I192" i="29"/>
  <c r="J192" i="29"/>
  <c r="K192" i="29" s="1"/>
  <c r="H179" i="29"/>
  <c r="I67" i="29"/>
  <c r="G179" i="29"/>
  <c r="K179" i="29" s="1"/>
  <c r="G65" i="29"/>
  <c r="I138" i="29"/>
  <c r="I139" i="29"/>
  <c r="J139" i="29" s="1"/>
  <c r="I131" i="29"/>
  <c r="J131" i="29" s="1"/>
  <c r="G131" i="29"/>
  <c r="I134" i="29"/>
  <c r="I136" i="29"/>
  <c r="J136" i="29" s="1"/>
  <c r="K136" i="29" s="1"/>
  <c r="I119" i="29"/>
  <c r="I120" i="29"/>
  <c r="I121" i="29"/>
  <c r="J121" i="29"/>
  <c r="K121" i="29" s="1"/>
  <c r="I122" i="29"/>
  <c r="I123" i="29"/>
  <c r="I124" i="29"/>
  <c r="I125" i="29"/>
  <c r="J125" i="29" s="1"/>
  <c r="K125" i="29" s="1"/>
  <c r="I127" i="29"/>
  <c r="J127" i="29"/>
  <c r="K127" i="29" s="1"/>
  <c r="I128" i="29"/>
  <c r="J128" i="29" s="1"/>
  <c r="K128" i="29" s="1"/>
  <c r="I129" i="29"/>
  <c r="I130" i="29"/>
  <c r="I132" i="29"/>
  <c r="J132" i="29"/>
  <c r="K132" i="29" s="1"/>
  <c r="I133" i="29"/>
  <c r="I135" i="29"/>
  <c r="I137" i="29"/>
  <c r="I141" i="29"/>
  <c r="J141" i="29"/>
  <c r="K141" i="29"/>
  <c r="I105" i="29"/>
  <c r="J105" i="29" s="1"/>
  <c r="I106" i="29"/>
  <c r="J106" i="29" s="1"/>
  <c r="K106" i="29" s="1"/>
  <c r="I98" i="29"/>
  <c r="G98" i="29"/>
  <c r="K98" i="29" s="1"/>
  <c r="I101" i="29"/>
  <c r="I103" i="29"/>
  <c r="I86" i="29"/>
  <c r="I87" i="29"/>
  <c r="I88" i="29"/>
  <c r="J88" i="29"/>
  <c r="K88" i="29"/>
  <c r="I89" i="29"/>
  <c r="I90" i="29"/>
  <c r="I91" i="29"/>
  <c r="I92" i="29"/>
  <c r="I94" i="29"/>
  <c r="I95" i="29"/>
  <c r="I96" i="29"/>
  <c r="J96" i="29" s="1"/>
  <c r="K96" i="29" s="1"/>
  <c r="I97" i="29"/>
  <c r="J97" i="29" s="1"/>
  <c r="K97" i="29" s="1"/>
  <c r="I99" i="29"/>
  <c r="J99" i="29"/>
  <c r="K99" i="29" s="1"/>
  <c r="I100" i="29"/>
  <c r="J100" i="29"/>
  <c r="K100" i="29"/>
  <c r="I102" i="29"/>
  <c r="J102" i="29"/>
  <c r="K102" i="29" s="1"/>
  <c r="I104" i="29"/>
  <c r="J104" i="29" s="1"/>
  <c r="K104" i="29" s="1"/>
  <c r="I108" i="29"/>
  <c r="J108" i="29" s="1"/>
  <c r="K108" i="29" s="1"/>
  <c r="I72" i="29"/>
  <c r="J72" i="29" s="1"/>
  <c r="I73" i="29"/>
  <c r="I65" i="29"/>
  <c r="I68" i="29"/>
  <c r="I70" i="29"/>
  <c r="I53" i="29"/>
  <c r="I54" i="29"/>
  <c r="J54" i="29" s="1"/>
  <c r="K54" i="29" s="1"/>
  <c r="I55" i="29"/>
  <c r="I56" i="29"/>
  <c r="I57" i="29"/>
  <c r="I58" i="29"/>
  <c r="I59" i="29"/>
  <c r="I61" i="29"/>
  <c r="I62" i="29"/>
  <c r="J62" i="29"/>
  <c r="K62" i="29" s="1"/>
  <c r="I63" i="29"/>
  <c r="J63" i="29"/>
  <c r="K63" i="29"/>
  <c r="I64" i="29"/>
  <c r="I66" i="29"/>
  <c r="I69" i="29"/>
  <c r="I71" i="29"/>
  <c r="K71" i="29"/>
  <c r="I75" i="29"/>
  <c r="J98" i="24"/>
  <c r="K98" i="24"/>
  <c r="J97" i="24"/>
  <c r="K97" i="24"/>
  <c r="J96" i="24"/>
  <c r="K96" i="24"/>
  <c r="J95" i="24"/>
  <c r="K95" i="24"/>
  <c r="J94" i="24"/>
  <c r="K94" i="24"/>
  <c r="J93" i="24"/>
  <c r="K93" i="24"/>
  <c r="J92" i="24"/>
  <c r="K92" i="24"/>
  <c r="J91" i="24"/>
  <c r="K91" i="24"/>
  <c r="J88" i="24"/>
  <c r="K88" i="24"/>
  <c r="J87" i="24"/>
  <c r="K87" i="24"/>
  <c r="J86" i="24"/>
  <c r="K86" i="24"/>
  <c r="J85" i="24"/>
  <c r="K85" i="24"/>
  <c r="J84" i="24"/>
  <c r="K84" i="24"/>
  <c r="J83" i="24"/>
  <c r="K83" i="24"/>
  <c r="J82" i="24"/>
  <c r="K82" i="24"/>
  <c r="J81" i="24"/>
  <c r="K81" i="24"/>
  <c r="J78" i="24"/>
  <c r="K78" i="24"/>
  <c r="J77" i="24"/>
  <c r="K77" i="24"/>
  <c r="J76" i="24"/>
  <c r="K76" i="24"/>
  <c r="J75" i="24"/>
  <c r="K75" i="24"/>
  <c r="J74" i="24"/>
  <c r="K74" i="24"/>
  <c r="J73" i="24"/>
  <c r="K73" i="24"/>
  <c r="J72" i="24"/>
  <c r="K72" i="24"/>
  <c r="J71" i="24"/>
  <c r="K71" i="24"/>
  <c r="J70" i="24"/>
  <c r="K70" i="24"/>
  <c r="J69" i="24"/>
  <c r="K69" i="24"/>
  <c r="J68" i="24"/>
  <c r="K68" i="24"/>
  <c r="J67" i="24"/>
  <c r="K67" i="24"/>
  <c r="J66" i="24"/>
  <c r="K66" i="24"/>
  <c r="J65" i="24"/>
  <c r="K65" i="24"/>
  <c r="J64" i="24"/>
  <c r="K64" i="24"/>
  <c r="J63" i="24"/>
  <c r="K63" i="24"/>
  <c r="J60" i="24"/>
  <c r="K60" i="24"/>
  <c r="J59" i="24"/>
  <c r="K59" i="24"/>
  <c r="J58" i="24"/>
  <c r="K58" i="24"/>
  <c r="J57" i="24"/>
  <c r="K57" i="24"/>
  <c r="J56" i="24"/>
  <c r="K56" i="24"/>
  <c r="J55" i="24"/>
  <c r="K55" i="24"/>
  <c r="J54" i="24"/>
  <c r="K54" i="24"/>
  <c r="J53" i="24"/>
  <c r="K53" i="24"/>
  <c r="J50" i="24"/>
  <c r="K50" i="24"/>
  <c r="J49" i="24"/>
  <c r="K49" i="24"/>
  <c r="J48" i="24"/>
  <c r="K48" i="24"/>
  <c r="J47" i="24"/>
  <c r="K47" i="24"/>
  <c r="J46" i="24"/>
  <c r="K46" i="24"/>
  <c r="J45" i="24"/>
  <c r="K45" i="24"/>
  <c r="J44" i="24"/>
  <c r="K44" i="24"/>
  <c r="J43" i="24"/>
  <c r="K43" i="24"/>
  <c r="J42" i="24"/>
  <c r="K42" i="24"/>
  <c r="J41" i="24"/>
  <c r="K41" i="24"/>
  <c r="J40" i="24"/>
  <c r="K40" i="24"/>
  <c r="J39" i="24"/>
  <c r="K39" i="24"/>
  <c r="J38" i="24"/>
  <c r="K38" i="24"/>
  <c r="J37" i="24"/>
  <c r="K37" i="24"/>
  <c r="J36" i="24"/>
  <c r="K36" i="24"/>
  <c r="J35" i="24"/>
  <c r="K35" i="24"/>
  <c r="J34" i="24"/>
  <c r="K34" i="24"/>
  <c r="J33" i="24"/>
  <c r="K33" i="24"/>
  <c r="J30" i="24"/>
  <c r="K30" i="24"/>
  <c r="J29" i="24"/>
  <c r="K29" i="24"/>
  <c r="J28" i="24"/>
  <c r="K28" i="24"/>
  <c r="J27" i="24"/>
  <c r="K27" i="24"/>
  <c r="J26" i="24"/>
  <c r="K26" i="24"/>
  <c r="J25" i="24"/>
  <c r="K25" i="24"/>
  <c r="J24" i="24"/>
  <c r="K24" i="24"/>
  <c r="J23" i="24"/>
  <c r="K23" i="24"/>
  <c r="J20" i="24"/>
  <c r="K20" i="24"/>
  <c r="J19" i="24"/>
  <c r="K19" i="24"/>
  <c r="J18" i="24"/>
  <c r="K18" i="24"/>
  <c r="J17" i="24"/>
  <c r="K17" i="24"/>
  <c r="J16" i="24"/>
  <c r="K16" i="24"/>
  <c r="J15" i="24"/>
  <c r="K15" i="24"/>
  <c r="J14" i="24"/>
  <c r="K14" i="24"/>
  <c r="J13" i="24"/>
  <c r="K13" i="24"/>
  <c r="J12" i="24"/>
  <c r="K12" i="24"/>
  <c r="J11" i="24"/>
  <c r="K11" i="24"/>
  <c r="J10" i="24"/>
  <c r="K10" i="24"/>
  <c r="J9" i="24"/>
  <c r="K9" i="24"/>
  <c r="J8" i="24"/>
  <c r="K8" i="24"/>
  <c r="J7" i="24"/>
  <c r="K7" i="24"/>
  <c r="J6" i="24"/>
  <c r="K6" i="24"/>
  <c r="J5" i="24"/>
  <c r="K5" i="24"/>
  <c r="J4" i="24"/>
  <c r="K4" i="24"/>
  <c r="J3" i="24"/>
  <c r="K3" i="24"/>
  <c r="I14" i="25"/>
  <c r="I15" i="25"/>
  <c r="J119" i="29"/>
  <c r="K119" i="29"/>
  <c r="J167" i="29"/>
  <c r="K167" i="29" s="1"/>
  <c r="J253" i="29"/>
  <c r="K253" i="29"/>
  <c r="J87" i="29"/>
  <c r="K87" i="29" s="1"/>
  <c r="J186" i="29"/>
  <c r="K186" i="29" s="1"/>
  <c r="J184" i="29"/>
  <c r="K184" i="29"/>
  <c r="J91" i="29"/>
  <c r="K91" i="29" s="1"/>
  <c r="G240" i="29"/>
  <c r="K240" i="29"/>
  <c r="G138" i="29"/>
  <c r="K138" i="29"/>
  <c r="G106" i="29"/>
  <c r="R82" i="29"/>
  <c r="R199" i="29"/>
  <c r="G73" i="29"/>
  <c r="I100" i="1" l="1"/>
  <c r="I105" i="1"/>
  <c r="I59" i="1"/>
  <c r="J59" i="1" s="1"/>
  <c r="K59" i="1" s="1"/>
  <c r="I60" i="1"/>
  <c r="J60" i="1" s="1"/>
  <c r="K60" i="1" s="1"/>
  <c r="I63" i="1"/>
  <c r="J63" i="1" s="1"/>
  <c r="K63" i="1" s="1"/>
  <c r="I65" i="1"/>
  <c r="J65" i="1" s="1"/>
  <c r="K65" i="1" s="1"/>
  <c r="I69" i="1"/>
  <c r="I70" i="1"/>
  <c r="J70" i="1" s="1"/>
  <c r="K70" i="1" s="1"/>
  <c r="I71" i="1"/>
  <c r="J71" i="1" s="1"/>
  <c r="K71" i="1" s="1"/>
  <c r="I73" i="1"/>
  <c r="J73" i="1" s="1"/>
  <c r="K73" i="1" s="1"/>
  <c r="I54" i="1"/>
  <c r="J54" i="1" s="1"/>
  <c r="K54" i="1" s="1"/>
  <c r="I74" i="1"/>
  <c r="J74" i="1" s="1"/>
  <c r="K74" i="1" s="1"/>
  <c r="I106" i="1"/>
  <c r="J106" i="1" s="1"/>
  <c r="K106" i="1" s="1"/>
  <c r="I55" i="1"/>
  <c r="J55" i="1" s="1"/>
  <c r="K55" i="1" s="1"/>
  <c r="I95" i="1"/>
  <c r="J95" i="1" s="1"/>
  <c r="K95" i="1" s="1"/>
  <c r="I68" i="1"/>
  <c r="J68" i="1" s="1"/>
  <c r="K68" i="1" s="1"/>
  <c r="I58" i="1"/>
  <c r="J58" i="1" s="1"/>
  <c r="K58" i="1" s="1"/>
  <c r="I17" i="25"/>
  <c r="I49" i="1"/>
  <c r="J49" i="1" s="1"/>
  <c r="K49" i="1" s="1"/>
  <c r="M49" i="1" s="1"/>
  <c r="I85" i="1"/>
  <c r="J85" i="1" s="1"/>
  <c r="K85" i="1" s="1"/>
  <c r="I75" i="1"/>
  <c r="J75" i="1" s="1"/>
  <c r="K75" i="1" s="1"/>
  <c r="I87" i="1"/>
  <c r="J87" i="1" s="1"/>
  <c r="K87" i="1" s="1"/>
  <c r="I78" i="1"/>
  <c r="J78" i="1" s="1"/>
  <c r="K78" i="1" s="1"/>
  <c r="I82" i="1"/>
  <c r="J82" i="1" s="1"/>
  <c r="K82" i="1" s="1"/>
  <c r="I86" i="1"/>
  <c r="J86" i="1" s="1"/>
  <c r="K86" i="1" s="1"/>
  <c r="I81" i="1"/>
  <c r="J81" i="1" s="1"/>
  <c r="K81" i="1" s="1"/>
  <c r="I83" i="1"/>
  <c r="J83" i="1" s="1"/>
  <c r="K83" i="1" s="1"/>
  <c r="I76" i="1"/>
  <c r="J76" i="1" s="1"/>
  <c r="K76" i="1" s="1"/>
  <c r="I88" i="1"/>
  <c r="J88" i="1" s="1"/>
  <c r="K88" i="1" s="1"/>
  <c r="I79" i="1"/>
  <c r="J79" i="1" s="1"/>
  <c r="K79" i="1" s="1"/>
  <c r="I77" i="1"/>
  <c r="J77" i="1" s="1"/>
  <c r="K77" i="1" s="1"/>
  <c r="I80" i="1"/>
  <c r="J80" i="1" s="1"/>
  <c r="K80" i="1" s="1"/>
  <c r="I84" i="1"/>
  <c r="J84" i="1" s="1"/>
  <c r="K84" i="1" s="1"/>
  <c r="I53" i="1"/>
  <c r="J53" i="1" s="1"/>
  <c r="K53" i="1" s="1"/>
  <c r="I72" i="1"/>
  <c r="J72" i="1" s="1"/>
  <c r="K72" i="1" s="1"/>
  <c r="I61" i="1"/>
  <c r="J61" i="1" s="1"/>
  <c r="K61" i="1" s="1"/>
  <c r="I62" i="1"/>
  <c r="J62" i="1" s="1"/>
  <c r="K62" i="1" s="1"/>
  <c r="I94" i="1"/>
  <c r="J94" i="1" s="1"/>
  <c r="K94" i="1" s="1"/>
  <c r="I64" i="1"/>
  <c r="J64" i="1" s="1"/>
  <c r="K64" i="1" s="1"/>
  <c r="I96" i="1"/>
  <c r="J96" i="1" s="1"/>
  <c r="K96" i="1" s="1"/>
  <c r="J97" i="1"/>
  <c r="K97" i="1" s="1"/>
  <c r="J99" i="1"/>
  <c r="K99" i="1" s="1"/>
  <c r="G103" i="1"/>
  <c r="K103" i="1" s="1"/>
  <c r="Q49" i="1"/>
  <c r="R49" i="1" s="1"/>
  <c r="I90" i="1"/>
  <c r="J90" i="1" s="1"/>
  <c r="K90" i="1" s="1"/>
  <c r="I101" i="1"/>
  <c r="J101" i="1" s="1"/>
  <c r="K101" i="1" s="1"/>
  <c r="I56" i="1"/>
  <c r="J56" i="1" s="1"/>
  <c r="K56" i="1" s="1"/>
  <c r="I66" i="1"/>
  <c r="J66" i="1" s="1"/>
  <c r="K66" i="1" s="1"/>
  <c r="I91" i="1"/>
  <c r="J91" i="1" s="1"/>
  <c r="K91" i="1" s="1"/>
  <c r="I102" i="1"/>
  <c r="J102" i="1" s="1"/>
  <c r="K102" i="1" s="1"/>
  <c r="I57" i="1"/>
  <c r="J57" i="1" s="1"/>
  <c r="K57" i="1" s="1"/>
  <c r="I67" i="1"/>
  <c r="J67" i="1" s="1"/>
  <c r="K67" i="1" s="1"/>
  <c r="I92" i="1"/>
  <c r="J92" i="1" s="1"/>
  <c r="K92" i="1" s="1"/>
  <c r="I103" i="1"/>
  <c r="J103" i="1" s="1"/>
  <c r="I93" i="1"/>
  <c r="J93" i="1" s="1"/>
  <c r="K93" i="1" s="1"/>
  <c r="I104" i="1"/>
  <c r="J104" i="1" s="1"/>
  <c r="J100" i="1"/>
  <c r="K100" i="1" s="1"/>
  <c r="J69" i="1"/>
  <c r="K69" i="1" s="1"/>
  <c r="J98" i="1"/>
  <c r="K98" i="1" s="1"/>
  <c r="C13" i="25"/>
  <c r="P49" i="29"/>
  <c r="K77" i="29"/>
  <c r="J105" i="1"/>
  <c r="K105" i="1" s="1"/>
  <c r="P82" i="29"/>
  <c r="K110" i="29"/>
  <c r="K72" i="29"/>
  <c r="P115" i="29"/>
  <c r="K143" i="29"/>
  <c r="K194" i="29"/>
  <c r="P148" i="29"/>
  <c r="K230" i="29"/>
  <c r="K131" i="29"/>
  <c r="M116" i="29" s="1"/>
  <c r="P199" i="29"/>
  <c r="K244" i="29"/>
  <c r="J58" i="29"/>
  <c r="K58" i="29" s="1"/>
  <c r="M50" i="29" s="1"/>
  <c r="J183" i="29"/>
  <c r="K183" i="29" s="1"/>
  <c r="M149" i="29" s="1"/>
  <c r="J213" i="29"/>
  <c r="K213" i="29" s="1"/>
  <c r="M200" i="29" s="1"/>
  <c r="J223" i="29"/>
  <c r="K223" i="29" s="1"/>
  <c r="J263" i="29"/>
  <c r="K263" i="29" s="1"/>
  <c r="M83" i="29"/>
  <c r="J214" i="29"/>
  <c r="K214" i="29" s="1"/>
  <c r="J273" i="29"/>
  <c r="K273" i="29" s="1"/>
  <c r="M273" i="29" s="1"/>
  <c r="J65" i="29"/>
  <c r="K65" i="29" s="1"/>
  <c r="J252" i="29"/>
  <c r="K252" i="29" s="1"/>
  <c r="K139" i="29"/>
  <c r="G188" i="29"/>
  <c r="K188" i="29" s="1"/>
  <c r="K108" i="1" l="1"/>
  <c r="I12" i="25"/>
  <c r="C12" i="25" s="1"/>
  <c r="I10" i="25"/>
  <c r="P49" i="1"/>
  <c r="K104" i="1"/>
  <c r="M50" i="1" s="1"/>
  <c r="M250" i="29"/>
  <c r="K267" i="29" s="1"/>
  <c r="J12" i="25" l="1"/>
  <c r="I13" i="25"/>
  <c r="I16" i="25" s="1"/>
  <c r="C14" i="25" s="1"/>
  <c r="C10" i="25"/>
  <c r="D13" i="25" s="1"/>
  <c r="J17" i="25"/>
  <c r="J11" i="25"/>
  <c r="J14" i="25"/>
  <c r="J15" i="25"/>
  <c r="D11" i="25" l="1"/>
  <c r="D12" i="25"/>
  <c r="D14" i="25"/>
  <c r="J13" i="25"/>
  <c r="J2" i="25" s="1"/>
  <c r="I3" i="25"/>
  <c r="J16" i="25"/>
  <c r="I2" i="25"/>
  <c r="J3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Janusz Jablonski</author>
    <author>Niklas Müller</author>
  </authors>
  <commentList>
    <comment ref="A3" authorId="0" shapeId="0" xr:uid="{00000000-0006-0000-0000-000001000000}">
      <text>
        <r>
          <rPr>
            <sz val="9"/>
            <color rgb="FF000000"/>
            <rFont val="Segoe UI"/>
            <family val="2"/>
            <charset val="1"/>
          </rPr>
          <t>Angebotsnummer</t>
        </r>
      </text>
    </comment>
    <comment ref="Q6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manuelle Aktualisierung:
Daten-&gt;Alle aktualisieren</t>
        </r>
      </text>
    </comment>
    <comment ref="Q9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Wenn dieser Wert=0 , wird mit DEL-Notiz gerechnet.</t>
        </r>
      </text>
    </comment>
    <comment ref="G47" authorId="0" shapeId="0" xr:uid="{00000000-0006-0000-0000-000004000000}">
      <text>
        <r>
          <rPr>
            <sz val="9"/>
            <color rgb="FF000000"/>
            <rFont val="Segoe UI"/>
            <family val="2"/>
            <charset val="1"/>
          </rPr>
          <t>hier kann die Losgröße eingetragen werden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Müller</author>
  </authors>
  <commentList>
    <comment ref="Q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manuelle Aktualisierung:
Daten-&gt;Alle aktualisieren</t>
        </r>
      </text>
    </comment>
    <comment ref="Q9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Wenn dieser Wert=0 , wird mit DEL-Notiz gerechnet.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4" refreshedVersion="4" deleted="1" refreshOnLoa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<sst xmlns="http://schemas.openxmlformats.org/spreadsheetml/2006/main" count="7745" uniqueCount="3089">
  <si>
    <r>
      <t>für Leitungen bis 20mm Außendurchmesser</t>
    </r>
    <r>
      <rPr>
        <sz val="8"/>
        <color indexed="23"/>
        <rFont val="Arial"/>
        <family val="2"/>
      </rPr>
      <t xml:space="preserve"> / 0-20mm diameter</t>
    </r>
  </si>
  <si>
    <r>
      <t>für Leitungen ab 20mm Außendurchmesser</t>
    </r>
    <r>
      <rPr>
        <sz val="8"/>
        <color indexed="23"/>
        <rFont val="Arial"/>
        <family val="2"/>
      </rPr>
      <t xml:space="preserve"> / more than 20mm diameter</t>
    </r>
  </si>
  <si>
    <t>Aderendhülsen Blank:</t>
  </si>
  <si>
    <t>Aderendhülse, blank</t>
  </si>
  <si>
    <t>0,25qmm / 5mm</t>
  </si>
  <si>
    <t>0,34qmm / 5mm</t>
  </si>
  <si>
    <t>0,14qmm / 7mm</t>
  </si>
  <si>
    <t>0,25qmm / 7mm</t>
  </si>
  <si>
    <t>kurz</t>
  </si>
  <si>
    <t>mittel</t>
  </si>
  <si>
    <t>lang</t>
  </si>
  <si>
    <t>Summe CF + Konf.</t>
  </si>
  <si>
    <t>2,5qmm / 7mm</t>
  </si>
  <si>
    <t>0,75qmm / 8mm</t>
  </si>
  <si>
    <t>Auftragsmanagement (1/3 Angebot / 1/3 Auftragserfass. / 1/3 PZ prüfen)</t>
  </si>
  <si>
    <t>Einkauf / Disposition</t>
  </si>
  <si>
    <t>MAT01713036</t>
  </si>
  <si>
    <t>Schrumpfschlauch o. Kleber</t>
  </si>
  <si>
    <t>schwarz 1,2 auf 0,6mm BOX 15M UL224</t>
  </si>
  <si>
    <t>MAT01713037</t>
  </si>
  <si>
    <t>schwarz 1,6 auf 0,8mm BOX 15M UL224</t>
  </si>
  <si>
    <t>MAT01713038</t>
  </si>
  <si>
    <t>schwarz 2,4 auf 1,2mm BOX 15M UL224</t>
  </si>
  <si>
    <t>MAT01713039</t>
  </si>
  <si>
    <t>schwarz 3,2 auf 1,6mm BOX 15M UL224</t>
  </si>
  <si>
    <t>MAT01713040</t>
  </si>
  <si>
    <t>MAT01713041</t>
  </si>
  <si>
    <t>Leitungsgewicht</t>
  </si>
  <si>
    <t>MAT01713042</t>
  </si>
  <si>
    <t>MAT01713043</t>
  </si>
  <si>
    <t>schwarz 12,7 auf 6,4mm BOX 5M UL224</t>
  </si>
  <si>
    <t>MAT01713044</t>
  </si>
  <si>
    <t>schwarz 19,1 auf 9,5mm BOX 5M UL224</t>
  </si>
  <si>
    <t>schwarz 25,4 auf 12,7mm BOX 5M UL224</t>
  </si>
  <si>
    <t>MAT01713046</t>
  </si>
  <si>
    <t>weiss 1,2 auf 0,6mm BOX 15M UL224</t>
  </si>
  <si>
    <t>MAT01713047</t>
  </si>
  <si>
    <t>weiss 1,6 auf 0,8mm BOX 15M UL224</t>
  </si>
  <si>
    <t>MAT01713048</t>
  </si>
  <si>
    <t>MAT01713071</t>
  </si>
  <si>
    <t>transparent 3,0 auf 1,0mm BOX 20M</t>
  </si>
  <si>
    <t>MAT01713072</t>
  </si>
  <si>
    <t>LOCKTEC für Serie 615/915 :</t>
  </si>
  <si>
    <t>Signalstecker 615 LOCKTEC 12polig Buchse komplett, Kabelklemmung entsprechend Leitungsdurchmesser ausführen!</t>
  </si>
  <si>
    <t>MAT01727706</t>
  </si>
  <si>
    <t>615, locktec</t>
  </si>
  <si>
    <t>10.751.02</t>
  </si>
  <si>
    <t>MAT01727780</t>
  </si>
  <si>
    <t>Designhülse, Stecker</t>
  </si>
  <si>
    <t>615/915, locktec, Knickschutz bis 7,5mm</t>
  </si>
  <si>
    <t>02.201.F03</t>
  </si>
  <si>
    <t>MAT01727705</t>
  </si>
  <si>
    <t>615/915, locktec, Knickschutz 7,5-12mm</t>
  </si>
  <si>
    <t>02.202.F03</t>
  </si>
  <si>
    <t>MAT01727708</t>
  </si>
  <si>
    <t>Druckring</t>
  </si>
  <si>
    <t>615/915, locktec  4,5-10,5mm Kabeldurchmesser</t>
  </si>
  <si>
    <t>90.048.00</t>
  </si>
  <si>
    <t>MAT01727775</t>
  </si>
  <si>
    <t>615/915, locktec  10,5-12,0mm Kabeldurchmesser</t>
  </si>
  <si>
    <t>Leistung8pol.verz.</t>
  </si>
  <si>
    <t>10.618.02</t>
  </si>
  <si>
    <t>90.051.00</t>
  </si>
  <si>
    <t>MAT01727704</t>
  </si>
  <si>
    <t>615/915, locktec, 4,5-10,5mm Kabeldurchmesser</t>
  </si>
  <si>
    <t>90.047.00</t>
  </si>
  <si>
    <t>MAT01727776</t>
  </si>
  <si>
    <t>615/915, locktec 4,5-6,0mm Kabeldurchmesser</t>
  </si>
  <si>
    <t>80.286.00</t>
  </si>
  <si>
    <t>MAT01727777</t>
  </si>
  <si>
    <t>615/915, locktec 6,0-7,5mm Kabeldurchmesser</t>
  </si>
  <si>
    <t>80.287.00</t>
  </si>
  <si>
    <t>MAT01727778</t>
  </si>
  <si>
    <t>615/915, locktec 7,5-9mm Kabeldurchmesser</t>
  </si>
  <si>
    <t>80.288.00</t>
  </si>
  <si>
    <t>MAT01727707</t>
  </si>
  <si>
    <t>615/915, locktec 9-10,5mm Kabeldurchmesser</t>
  </si>
  <si>
    <t>80.289.00</t>
  </si>
  <si>
    <t>MAT01727779</t>
  </si>
  <si>
    <t>615/915, locktec 10,5-12mm Kabeldurchmesser</t>
  </si>
  <si>
    <t>80.319.00</t>
  </si>
  <si>
    <t>Signalstecker 615 LOCKTEC 12+3polig Buchse komplett, Kabelklemmung entsprechend Leitugsdurchmesser ausführen!</t>
  </si>
  <si>
    <t>Leistungsstecker 915 LOCKTEC 9polig Buchse komplett, Kabelklemmung entsprechend Leitungsdurchmesser ausführen!</t>
  </si>
  <si>
    <t>MAT01727702</t>
  </si>
  <si>
    <t>915, locktec</t>
  </si>
  <si>
    <t>10.762.02</t>
  </si>
  <si>
    <t>transparent 18,0 auf 6,0mm BOX 5M</t>
  </si>
  <si>
    <t>Signalkupplung 16+3 pol. Rechtsdrehend Stift gerade</t>
  </si>
  <si>
    <t>MAT01713073</t>
  </si>
  <si>
    <t>transparent 24,0 auf 8,0mm BOX 2,5M</t>
  </si>
  <si>
    <t>25qmm / 12mm</t>
  </si>
  <si>
    <t>35qmm / 12mm</t>
  </si>
  <si>
    <t>V3AE0061</t>
  </si>
  <si>
    <t>0,75qmm / 15mm</t>
  </si>
  <si>
    <t>1qmm / 15mm</t>
  </si>
  <si>
    <t>1,5qmm / 15mm</t>
  </si>
  <si>
    <t>2,5qmm / 15mm</t>
  </si>
  <si>
    <t>4qmm / 15mm</t>
  </si>
  <si>
    <t>6qmm / 15mm</t>
  </si>
  <si>
    <t>10qmm / 15mm</t>
  </si>
  <si>
    <t>16qmm / 15mm</t>
  </si>
  <si>
    <t>25qmm / 15mm</t>
  </si>
  <si>
    <t>1,5qmm / 18mm</t>
  </si>
  <si>
    <t>10qmm / 25mm</t>
  </si>
  <si>
    <t>16qmm / 25mm</t>
  </si>
  <si>
    <t>25qmm / 25mm</t>
  </si>
  <si>
    <t>16qmm / 32mm</t>
  </si>
  <si>
    <t>25qmm / 32mm</t>
  </si>
  <si>
    <t>35qmm / 32mm</t>
  </si>
  <si>
    <t>50qmm / 32mm</t>
  </si>
  <si>
    <t>95qmm / 32mm</t>
  </si>
  <si>
    <t>120qmm / 32mm</t>
  </si>
  <si>
    <t>150qmm / 32mm</t>
  </si>
  <si>
    <t>185qmm / 32mm</t>
  </si>
  <si>
    <t>V3AE0100</t>
  </si>
  <si>
    <t>185qmm / 40mm</t>
  </si>
  <si>
    <t>Kabelschuhe Ring</t>
  </si>
  <si>
    <t>Kabelschuhe Gabel</t>
  </si>
  <si>
    <t>isoliert</t>
  </si>
  <si>
    <t>Kabelschuh, Ring, isoliert</t>
  </si>
  <si>
    <t>M2, 0,1-0,4qmm</t>
  </si>
  <si>
    <t>Kabelschuh, Gabel, isoliert</t>
  </si>
  <si>
    <t>M5, 16qmm</t>
  </si>
  <si>
    <t>M6, 16qmm</t>
  </si>
  <si>
    <t>M6, 25qmm</t>
  </si>
  <si>
    <t>M6, 35qmm</t>
  </si>
  <si>
    <t>Interner Transport / Lagerung</t>
  </si>
  <si>
    <t>M6, 50qmm</t>
  </si>
  <si>
    <t>M8, 0,5-1qmm</t>
  </si>
  <si>
    <t>M8, 10qmm</t>
  </si>
  <si>
    <t>1,5-2,5mm², 6,3x0,8</t>
  </si>
  <si>
    <t>Flachstecker halbisoliert</t>
  </si>
  <si>
    <t>0,5-1,5mm², 6,3-0,8</t>
  </si>
  <si>
    <t>M10, 16qmm</t>
  </si>
  <si>
    <t>SPRINGTEC:</t>
  </si>
  <si>
    <t>Leistung:</t>
  </si>
  <si>
    <t>MAT01717334</t>
  </si>
  <si>
    <t>SpringTec, 915, Leistung 9pol.  Buchse</t>
  </si>
  <si>
    <t>Klemmbereich 10,5-12mm!!!!!</t>
  </si>
  <si>
    <t>MAT01717335</t>
  </si>
  <si>
    <t>Gehäuse, Einbaudose</t>
  </si>
  <si>
    <t>SpringTec, 915, Leistung 9pol. Stift</t>
  </si>
  <si>
    <t>EEGA201NN00000500000</t>
  </si>
  <si>
    <t>MAT01715261</t>
  </si>
  <si>
    <r>
      <t xml:space="preserve">Kunde </t>
    </r>
    <r>
      <rPr>
        <b/>
        <sz val="8"/>
        <color indexed="55"/>
        <rFont val="Arial"/>
        <family val="2"/>
      </rPr>
      <t>/ Customer</t>
    </r>
    <r>
      <rPr>
        <b/>
        <sz val="8"/>
        <rFont val="Arial"/>
        <family val="2"/>
      </rPr>
      <t>:</t>
    </r>
  </si>
  <si>
    <r>
      <t xml:space="preserve">Projekt </t>
    </r>
    <r>
      <rPr>
        <b/>
        <sz val="8"/>
        <color indexed="55"/>
        <rFont val="Arial"/>
        <family val="2"/>
      </rPr>
      <t>/ Project</t>
    </r>
    <r>
      <rPr>
        <b/>
        <sz val="8"/>
        <rFont val="Arial"/>
        <family val="2"/>
      </rPr>
      <t>:</t>
    </r>
  </si>
  <si>
    <r>
      <t xml:space="preserve">AP / </t>
    </r>
    <r>
      <rPr>
        <b/>
        <sz val="8"/>
        <color indexed="55"/>
        <rFont val="Arial"/>
        <family val="2"/>
      </rPr>
      <t>Contact</t>
    </r>
    <r>
      <rPr>
        <b/>
        <sz val="8"/>
        <rFont val="Arial"/>
        <family val="2"/>
      </rPr>
      <t>:</t>
    </r>
  </si>
  <si>
    <r>
      <t xml:space="preserve">AD / </t>
    </r>
    <r>
      <rPr>
        <b/>
        <sz val="8"/>
        <color indexed="55"/>
        <rFont val="Arial"/>
        <family val="2"/>
      </rPr>
      <t>Outside sales</t>
    </r>
    <r>
      <rPr>
        <b/>
        <sz val="8"/>
        <rFont val="Arial"/>
        <family val="2"/>
      </rPr>
      <t xml:space="preserve">: </t>
    </r>
  </si>
  <si>
    <t>Klemmbereich 7,5-9mm!!!!!</t>
  </si>
  <si>
    <t>Signal:</t>
  </si>
  <si>
    <t>MAT01717332</t>
  </si>
  <si>
    <t>Klemmbereich 9-10,5mm!!!!!</t>
  </si>
  <si>
    <t>MAT01717333</t>
  </si>
  <si>
    <t>SpringTec, 615, Signal 12pol. Rechtsdr. Stift</t>
  </si>
  <si>
    <t>EEGA001NN00000001000</t>
  </si>
  <si>
    <t>Kontakte:</t>
  </si>
  <si>
    <t>MAT01715262</t>
  </si>
  <si>
    <t>Crimp,1mm,Crimpbereich0,5-1,5mm</t>
  </si>
  <si>
    <t>60.251.11</t>
  </si>
  <si>
    <t>MAT01715263</t>
  </si>
  <si>
    <t>Crimp,1mm,Crimpbereich0,1-0,75mm</t>
  </si>
  <si>
    <t>60.252.11</t>
  </si>
  <si>
    <t>MAT01717330</t>
  </si>
  <si>
    <t>61.232.11</t>
  </si>
  <si>
    <t>MAT01717331</t>
  </si>
  <si>
    <t>61.231.11</t>
  </si>
  <si>
    <t>Gr.1,53+PE+4</t>
  </si>
  <si>
    <t>M10, 25qmm</t>
  </si>
  <si>
    <t>M10, 35qmm</t>
  </si>
  <si>
    <t>M3, 1,5-2,5mm²</t>
  </si>
  <si>
    <t>M10, 50qmm</t>
  </si>
  <si>
    <t>M3,5, 1,5-2,5mm²</t>
  </si>
  <si>
    <t>M10, 70qmm</t>
  </si>
  <si>
    <t>M4, 1,5-2,5mm²</t>
  </si>
  <si>
    <t>M10, 95qmm</t>
  </si>
  <si>
    <t>M5, 1,5-2,5mm²</t>
  </si>
  <si>
    <t>M10, 120qmm</t>
  </si>
  <si>
    <t>M6, 1,5-2,5mm²</t>
  </si>
  <si>
    <t>M10, 150qmm</t>
  </si>
  <si>
    <t>MAT0170639</t>
  </si>
  <si>
    <t>MAT0170640</t>
  </si>
  <si>
    <t>MAT0170641</t>
  </si>
  <si>
    <t>MAT0170642</t>
  </si>
  <si>
    <t>MAT0170643</t>
  </si>
  <si>
    <t>MAT0170644</t>
  </si>
  <si>
    <t>Kontakte Crimp:</t>
  </si>
  <si>
    <t>MAT01718032</t>
  </si>
  <si>
    <t>P7LR-K176-V2</t>
  </si>
  <si>
    <t>MAT01718034</t>
  </si>
  <si>
    <t>P7LR26-K176-V2</t>
  </si>
  <si>
    <t>MAT01718036</t>
  </si>
  <si>
    <t>S7LR-K176-V2</t>
  </si>
  <si>
    <t>MAT01718038</t>
  </si>
  <si>
    <t>S7LR26-K176-V2</t>
  </si>
  <si>
    <t>HD-Einsätze Löt:</t>
  </si>
  <si>
    <t>MAT0173031</t>
  </si>
  <si>
    <t>CT09-15S</t>
  </si>
  <si>
    <t>MAT0170182</t>
  </si>
  <si>
    <t>MAT0171526</t>
  </si>
  <si>
    <t>CT15-26S</t>
  </si>
  <si>
    <t>MAT0171525</t>
  </si>
  <si>
    <t>CT15-26P</t>
  </si>
  <si>
    <t>Zubehör:</t>
  </si>
  <si>
    <t>MAT0171462</t>
  </si>
  <si>
    <t>MAT0170632</t>
  </si>
  <si>
    <t>MAT0172621</t>
  </si>
  <si>
    <t>Rändelschraube</t>
  </si>
  <si>
    <t>Einsätze Löt:</t>
  </si>
  <si>
    <t>MAT0170183</t>
  </si>
  <si>
    <t>M16, 95qmm</t>
  </si>
  <si>
    <t>MAT0</t>
  </si>
  <si>
    <t>Kontaktbuchse</t>
  </si>
  <si>
    <t>Grundgehäuse</t>
  </si>
  <si>
    <t>Bohren Dichteinsatz</t>
  </si>
  <si>
    <t>MAT9</t>
  </si>
  <si>
    <t>Prüfprotokolle mitverschicken</t>
  </si>
  <si>
    <t>M16, 120qmm</t>
  </si>
  <si>
    <t>M16, 150qmm</t>
  </si>
  <si>
    <t>Kabelschuh, Ring, blank</t>
  </si>
  <si>
    <t>M3, 0,5-1qmm</t>
  </si>
  <si>
    <t>SignalM23,gewÜberwurf,Code1,Zugent</t>
  </si>
  <si>
    <t>M3, 1,5-2,5qmm</t>
  </si>
  <si>
    <t>M4, 0,1-0,4qmm</t>
  </si>
  <si>
    <t>M4, 0,5-1qmm</t>
  </si>
  <si>
    <t>M4, 1,5-2,5qmm</t>
  </si>
  <si>
    <t>M4, 4-6qmm</t>
  </si>
  <si>
    <t>M4, 10qmm</t>
  </si>
  <si>
    <t>M5, 0,5-1qmm</t>
  </si>
  <si>
    <t>Auswertung "CF, CA, ZK, FF, RH" der Kalkulation</t>
  </si>
  <si>
    <t>Signalstecker 17 pol. Rechtsdrehend Buchse</t>
  </si>
  <si>
    <t>MAT0171132</t>
  </si>
  <si>
    <t>Signalstecker 17 pol. Linksdrehend Buchse</t>
  </si>
  <si>
    <t>MAT0171133</t>
  </si>
  <si>
    <t>Signalkupplung 17pol. Rechtsdrehend Stift</t>
  </si>
  <si>
    <t>Signalkupplung 17 pol. Linksdrehend Stift</t>
  </si>
  <si>
    <t>Signalstecker 9 pol. Rechtsdrehend Buchse</t>
  </si>
  <si>
    <t>40.071.00</t>
  </si>
  <si>
    <t>Signalstecker 12 pol. Rechtsdrehend Buchse</t>
  </si>
  <si>
    <t>Signalstecker 12 pol. Linksdrehend Buchse</t>
  </si>
  <si>
    <t>11.565.02</t>
  </si>
  <si>
    <t>71.013.01</t>
  </si>
  <si>
    <t>A2.099.02</t>
  </si>
  <si>
    <t>DSTA001NN00740001000</t>
  </si>
  <si>
    <t>DKUA002NN00740001000</t>
  </si>
  <si>
    <t>Kabel 1</t>
  </si>
  <si>
    <t>CF113.006.D</t>
  </si>
  <si>
    <t>MAT904xxx</t>
  </si>
  <si>
    <t>Abmanteln Aussenmantel</t>
  </si>
  <si>
    <t>Abmanteln Innenmantel</t>
  </si>
  <si>
    <t>Schirmbehandlung Aussenschirm</t>
  </si>
  <si>
    <r>
      <t xml:space="preserve">Kabelklemmung mit Metallklemmring </t>
    </r>
    <r>
      <rPr>
        <b/>
        <sz val="8"/>
        <color indexed="10"/>
        <rFont val="Arial"/>
        <family val="2"/>
      </rPr>
      <t>"Spezial"</t>
    </r>
    <r>
      <rPr>
        <b/>
        <sz val="8"/>
        <rFont val="Arial"/>
        <family val="2"/>
      </rPr>
      <t xml:space="preserve"> Leitungen 10,5-12mm</t>
    </r>
  </si>
  <si>
    <t>Schirmbehandlung Innenschirm</t>
  </si>
  <si>
    <t>für Leistung Gr.1 und Signal, Farbe=Blau</t>
  </si>
  <si>
    <t>Leistung Gr. 1,5 Farbe=Gelb</t>
  </si>
  <si>
    <t>Leistung Gr. 3 Farbe=Rot</t>
  </si>
  <si>
    <t>Signalstecker 9 pol. Linksdrehend Buchse</t>
  </si>
  <si>
    <t>40.070.00</t>
  </si>
  <si>
    <t>Signalkupplung 9pol. Rechtsdrehend Stift</t>
  </si>
  <si>
    <t>Signalkupplung 9 pol. Linksdrehend Stift</t>
  </si>
  <si>
    <t>MAT0171618</t>
  </si>
  <si>
    <t>Auswertung "MAT017" der Kalkulation</t>
  </si>
  <si>
    <t>Anteil Konf. / Ltg.</t>
  </si>
  <si>
    <t>Auswertung Summe MAT904 - Summe MAT017</t>
  </si>
  <si>
    <t>Anteil Konf. / Sys.</t>
  </si>
  <si>
    <t>Auswertung "Konfektionierung" der Kalkulation</t>
  </si>
  <si>
    <t>M5, 1,5-2,5qmm</t>
  </si>
  <si>
    <t>Schnittkosten</t>
  </si>
  <si>
    <t>für Leitungen bis 20mm Außendurchmesser</t>
  </si>
  <si>
    <t>für Leitungen ab 20mm Außendurchmesser</t>
  </si>
  <si>
    <t>M5, 4-6qmm</t>
  </si>
  <si>
    <t>M6, 1,5-2,5qmm</t>
  </si>
  <si>
    <t>M6, 10qmm</t>
  </si>
  <si>
    <t>M8, 1,5-2,5qmm</t>
  </si>
  <si>
    <t>M8, 4-6qmm</t>
  </si>
  <si>
    <t>MAT0171159</t>
  </si>
  <si>
    <t xml:space="preserve">Flachsteckhülse </t>
  </si>
  <si>
    <t>halbisoliert</t>
  </si>
  <si>
    <t>0,1-0,5mm², 2,8x0,8</t>
  </si>
  <si>
    <t>MAT0171940</t>
  </si>
  <si>
    <t>Gehäuse, SUB-D</t>
  </si>
  <si>
    <t>Metall, gerade 37pol</t>
  </si>
  <si>
    <t>FMK4G</t>
  </si>
  <si>
    <t>0,5-1,5mm², 2,8x0,5</t>
  </si>
  <si>
    <t>Gehäuse,Stecker</t>
  </si>
  <si>
    <t>M17Leistung7-,9pol.</t>
  </si>
  <si>
    <t>10.642.02</t>
  </si>
  <si>
    <t>MAT0176490</t>
  </si>
  <si>
    <t>M17Leistung7pol.Buchse1qmm</t>
  </si>
  <si>
    <t>MAT0171158</t>
  </si>
  <si>
    <t>Kontakt,Buchse</t>
  </si>
  <si>
    <t>Crimp,1mm(HC),Leistung0,14-1,0qmm</t>
  </si>
  <si>
    <t>M17,6,0-9,5mm</t>
  </si>
  <si>
    <t>M17,9,5-12mm</t>
  </si>
  <si>
    <t>MAT0177775</t>
  </si>
  <si>
    <t>Kontakt,Stift</t>
  </si>
  <si>
    <t>Crimp,1mm,Signal</t>
  </si>
  <si>
    <t>RC-A5</t>
  </si>
  <si>
    <t>Crimp1mm(0,5-1,5qmm)für40.880.00</t>
  </si>
  <si>
    <t>MAT0176558</t>
  </si>
  <si>
    <t>M17Signal17pol.</t>
  </si>
  <si>
    <t>10.640.02</t>
  </si>
  <si>
    <t>MAT0176559</t>
  </si>
  <si>
    <t>M17Signal17pol.Buchselinksdr.</t>
  </si>
  <si>
    <t>MAT0176560</t>
  </si>
  <si>
    <t>Crimp0,6mmfür0,14-0,5qmm</t>
  </si>
  <si>
    <t>60.205.11</t>
  </si>
  <si>
    <t>MAT0178948</t>
  </si>
  <si>
    <t>M17,re.17pol.</t>
  </si>
  <si>
    <t>MAT0178949</t>
  </si>
  <si>
    <t>Crimpbereich0,14-0,50mm²</t>
  </si>
  <si>
    <t>61.178.11</t>
  </si>
  <si>
    <t>0,5-1,5mm², 2,8x0,8</t>
  </si>
  <si>
    <t>Leistungskupplung Gr.1,5 6pol. Stift</t>
  </si>
  <si>
    <t>MAT0171469</t>
  </si>
  <si>
    <t>11.114.02</t>
  </si>
  <si>
    <t>MAT0171470</t>
  </si>
  <si>
    <t>40.293.00</t>
  </si>
  <si>
    <t>MAT0171474</t>
  </si>
  <si>
    <t>61.039.11</t>
  </si>
  <si>
    <t>Leistungsstecker Gr.3 8pol. Buchse</t>
  </si>
  <si>
    <t>MAT0172411</t>
  </si>
  <si>
    <t>Stecker</t>
  </si>
  <si>
    <t>MAT0172420</t>
  </si>
  <si>
    <t>1,5-2,5mm², 4,8x0,8</t>
  </si>
  <si>
    <t>Leistungskupplung Gr.1 8pol. Stift Beschriftung 1  / Servokontakte bis 1,5qmm</t>
  </si>
  <si>
    <t>MAT01713745</t>
  </si>
  <si>
    <t>61.189.11</t>
  </si>
  <si>
    <t>MAT0171154</t>
  </si>
  <si>
    <t>Leistungskupplung 12+3polig Stift komplett ohne Kabelklemmung</t>
  </si>
  <si>
    <t>Leistungsstecker 12+3polig Buchse komplett ohne Kabelklemmung</t>
  </si>
  <si>
    <t>MAT0171155</t>
  </si>
  <si>
    <t>40.210.00</t>
  </si>
  <si>
    <t>Leistungsstecker Gr.1,5:</t>
  </si>
  <si>
    <t>Leistungsstecker Gr.1,5 6pol. Buchse</t>
  </si>
  <si>
    <t>MAT0171463</t>
  </si>
  <si>
    <t>10.137.02</t>
  </si>
  <si>
    <t>MAT0171464</t>
  </si>
  <si>
    <t>40.291.00</t>
  </si>
  <si>
    <t>MAT0171466</t>
  </si>
  <si>
    <t>MAT0171465</t>
  </si>
  <si>
    <t>x</t>
  </si>
  <si>
    <t>60.101.23</t>
  </si>
  <si>
    <t>MAT0172421</t>
  </si>
  <si>
    <t>60.102.23</t>
  </si>
  <si>
    <t>MAT0172422</t>
  </si>
  <si>
    <t>Signalstecker locktec 12 pol. Rechtsdrehend Buchse</t>
  </si>
  <si>
    <t>MAT01721985</t>
  </si>
  <si>
    <t>623, locktec</t>
  </si>
  <si>
    <t>10.661.02</t>
  </si>
  <si>
    <t>MAT01722000</t>
  </si>
  <si>
    <t>01.039.00</t>
  </si>
  <si>
    <t>MAT01722002</t>
  </si>
  <si>
    <t>Klemmstück Krone</t>
  </si>
  <si>
    <t>623/923, locktec</t>
  </si>
  <si>
    <t>50.216.00</t>
  </si>
  <si>
    <t>MAT01722004</t>
  </si>
  <si>
    <t xml:space="preserve">Kabeldichtung </t>
  </si>
  <si>
    <t>623/923, locktec, 11-14mm</t>
  </si>
  <si>
    <t>80.184.00</t>
  </si>
  <si>
    <t>MAT01722005</t>
  </si>
  <si>
    <t>Druckring mit Sicherungsring</t>
  </si>
  <si>
    <t>90.040.00</t>
  </si>
  <si>
    <t>MAT01722007</t>
  </si>
  <si>
    <t>Designhülse, Stecker/Kupplung</t>
  </si>
  <si>
    <t>623/923, locktec, Knickschutz 11-14mm</t>
  </si>
  <si>
    <t>02.161.50</t>
  </si>
  <si>
    <t>Signalstecker locktec 12 pol. Linksdrehend Buchse</t>
  </si>
  <si>
    <t>MAT01721987</t>
  </si>
  <si>
    <t>MAT01722009</t>
  </si>
  <si>
    <t>Designhülse, Kupplung</t>
  </si>
  <si>
    <t>623, locktec, Knickschutz 11-14mm</t>
  </si>
  <si>
    <t>02.163.50</t>
  </si>
  <si>
    <t>Leistungskupplung 6pol. Stift</t>
  </si>
  <si>
    <t>MAT01721997</t>
  </si>
  <si>
    <t>923, locktec, 6-polig</t>
  </si>
  <si>
    <t>11.648.02</t>
  </si>
  <si>
    <t>MAT01722001</t>
  </si>
  <si>
    <t>923, locktec</t>
  </si>
  <si>
    <t>01.040.00</t>
  </si>
  <si>
    <t>MAT01723272</t>
  </si>
  <si>
    <t>Leistung, locktec, 6-polig P</t>
  </si>
  <si>
    <t>40.A245.00</t>
  </si>
  <si>
    <t>Leistungskupplung 8pol. Stift</t>
  </si>
  <si>
    <t>MAT01721998</t>
  </si>
  <si>
    <t>923, locktec, 8-polig</t>
  </si>
  <si>
    <t>11.649.02</t>
  </si>
  <si>
    <t>MAT01723273</t>
  </si>
  <si>
    <t>Leistung, locktec, 8-polig P</t>
  </si>
  <si>
    <t>40.A246.00</t>
  </si>
  <si>
    <t>Leistungskupplung 9pol. Stift</t>
  </si>
  <si>
    <t>MAT01721999</t>
  </si>
  <si>
    <t>923, locktec, 9-polig</t>
  </si>
  <si>
    <t>11.591.02</t>
  </si>
  <si>
    <t>MAT01723274</t>
  </si>
  <si>
    <t>Leistung, locktec, 9-polig P</t>
  </si>
  <si>
    <t>40.A638.00</t>
  </si>
  <si>
    <t>Leistungsstecker 6pol. Buchse</t>
  </si>
  <si>
    <t>MAT01721991</t>
  </si>
  <si>
    <t>10.666.02</t>
  </si>
  <si>
    <t>MAT01712619</t>
  </si>
  <si>
    <t>Gr.1,6pol,Buchse,kurz</t>
  </si>
  <si>
    <t>40.116.00</t>
  </si>
  <si>
    <t>MAT01720762</t>
  </si>
  <si>
    <t>Crimp,2mm,2,5-4qmm, Leistung, Spannfeder</t>
  </si>
  <si>
    <t>60.302.11</t>
  </si>
  <si>
    <t>Leistungsstecker 8pol. Buchse</t>
  </si>
  <si>
    <t>MAT01721992</t>
  </si>
  <si>
    <t>10.665.02</t>
  </si>
  <si>
    <t>MAT01712620</t>
  </si>
  <si>
    <t>Gr.1,8pol,Buchse,kurz</t>
  </si>
  <si>
    <t>40.118.00</t>
  </si>
  <si>
    <t>Crimp1mm(geschlitzt),Leistung</t>
  </si>
  <si>
    <t>Leistungsstecker 9pol. Buchse</t>
  </si>
  <si>
    <t>MAT01721993</t>
  </si>
  <si>
    <t>MAT01722593</t>
  </si>
  <si>
    <t>Locktec Leistung 9Pol.</t>
  </si>
  <si>
    <t>40.143.00</t>
  </si>
  <si>
    <t>60.103.23</t>
  </si>
  <si>
    <t>MAT0172423</t>
  </si>
  <si>
    <t>60.104.23</t>
  </si>
  <si>
    <t>MAT0172424</t>
  </si>
  <si>
    <t>60.105.23</t>
  </si>
  <si>
    <t>MAT0172425</t>
  </si>
  <si>
    <t>60.106.11</t>
  </si>
  <si>
    <t>M17</t>
  </si>
  <si>
    <t>40.861.00</t>
  </si>
  <si>
    <t>MAT0176294</t>
  </si>
  <si>
    <t>01.026.00</t>
  </si>
  <si>
    <t>MAT0176295</t>
  </si>
  <si>
    <t>Kabelklemmung</t>
  </si>
  <si>
    <t>50.085.00</t>
  </si>
  <si>
    <t>MAT0176296</t>
  </si>
  <si>
    <t>F15S0SG3</t>
  </si>
  <si>
    <t>Signalstecker 8+1 pol. Rechtsdrehend Buchse</t>
  </si>
  <si>
    <t>Crimp,2mm,Signal,geschlitzt</t>
  </si>
  <si>
    <t>60.012.11</t>
  </si>
  <si>
    <t>Signalstecker 8+1 pol. Linksdrehend Buchse</t>
  </si>
  <si>
    <t>Signalkupplung 8+1pol. Rechtsdrehend Stift</t>
  </si>
  <si>
    <t>MAT0179577</t>
  </si>
  <si>
    <t>MAT0179578</t>
  </si>
  <si>
    <t>FK20SL18-02V0100</t>
  </si>
  <si>
    <t>nur bei Querschnitten &gt;0,5qmm einzusetzen!</t>
  </si>
  <si>
    <t>Signalstecker 12 pol. Rechtsdrehend Buchse gerade für Metrischen Adapter</t>
  </si>
  <si>
    <t>MAT0177564</t>
  </si>
  <si>
    <t>SignalBusfürKabel&lt;17mm</t>
  </si>
  <si>
    <t>10.192.02</t>
  </si>
  <si>
    <t>MAT01715161</t>
  </si>
  <si>
    <t>KlemmringadapterfSignalsteckermitM32</t>
  </si>
  <si>
    <t>A2.141.01</t>
  </si>
  <si>
    <t>Adapter für Signal und Leistung</t>
  </si>
  <si>
    <t>MAT0173204</t>
  </si>
  <si>
    <t>KlemmringadapterfürSignalsteckermitM20</t>
  </si>
  <si>
    <t>A2.044.01</t>
  </si>
  <si>
    <t>MAT0178323</t>
  </si>
  <si>
    <t>KlemmringadapterLeistungsstkmitPG29</t>
  </si>
  <si>
    <t>A2.049.01</t>
  </si>
  <si>
    <t>MAT01714167</t>
  </si>
  <si>
    <t>A2.045.01</t>
  </si>
  <si>
    <t>61.008.11</t>
  </si>
  <si>
    <t>Signalkupplung 8+1 pol. Linksdrehend Stift</t>
  </si>
  <si>
    <t>40.054.00</t>
  </si>
  <si>
    <t>Leitung</t>
  </si>
  <si>
    <t>Gehäuse, Kupplung</t>
  </si>
  <si>
    <t>MAT01712336</t>
  </si>
  <si>
    <t>Gegenmutter EMV</t>
  </si>
  <si>
    <t>MAT0179489</t>
  </si>
  <si>
    <t>MAT01712332</t>
  </si>
  <si>
    <t>MAT01712330</t>
  </si>
  <si>
    <t>MAT0179513</t>
  </si>
  <si>
    <t>MAT01712343</t>
  </si>
  <si>
    <t>M32 x 1,5, GM 64 mm, IG</t>
  </si>
  <si>
    <t>MAT0179483</t>
  </si>
  <si>
    <t>M25 x 1,5, GM 75 mm, IG</t>
  </si>
  <si>
    <t>MAT0179520</t>
  </si>
  <si>
    <t>M20 x 1,5, GM 75 mm, IG</t>
  </si>
  <si>
    <t>MAT0179519</t>
  </si>
  <si>
    <t>Gegenmutter Kunststoff</t>
  </si>
  <si>
    <t>M16 x 1,5, 4 - 8, AG</t>
  </si>
  <si>
    <t>MAT0179487</t>
  </si>
  <si>
    <t>M20 x 1,5, 6 - 12, AG</t>
  </si>
  <si>
    <t>M16 x 1,5, GM 64 mm, IG</t>
  </si>
  <si>
    <t>MAT0179481</t>
  </si>
  <si>
    <t>MAT0179522</t>
  </si>
  <si>
    <t>MAT0179501</t>
  </si>
  <si>
    <t>M16 x 1,5, 3-7, AG</t>
  </si>
  <si>
    <t>M20 x 1,5, 7-12, AG</t>
  </si>
  <si>
    <t>MAT0179507</t>
  </si>
  <si>
    <t>MAT01712328</t>
  </si>
  <si>
    <t>M40 x 1,5, GM 64 mm, IG</t>
  </si>
  <si>
    <t>MAT0179514</t>
  </si>
  <si>
    <t>M32 x 1,5, GM 75 mm, IG</t>
  </si>
  <si>
    <t>MAT01712337</t>
  </si>
  <si>
    <t>MAT0179485</t>
  </si>
  <si>
    <t>MAT0179477</t>
  </si>
  <si>
    <t>MAT0179509</t>
  </si>
  <si>
    <t>M50 x 1,5, GM 75 mm, IG</t>
  </si>
  <si>
    <t>MAT0179562</t>
  </si>
  <si>
    <t>MAT01712341</t>
  </si>
  <si>
    <t>Gegenmutter Messing</t>
  </si>
  <si>
    <t>MAT01712339</t>
  </si>
  <si>
    <t>MAT0179490</t>
  </si>
  <si>
    <t>MAT01712331</t>
  </si>
  <si>
    <t>MAT01717870</t>
  </si>
  <si>
    <t>SpringTec Serie 615, grün SIGNAL</t>
  </si>
  <si>
    <t>10.569.F02</t>
  </si>
  <si>
    <t>MAT01717871</t>
  </si>
  <si>
    <t>MAT01717874</t>
  </si>
  <si>
    <t>SpringTec Serie 915, orange Leistung</t>
  </si>
  <si>
    <t>10.571.F01</t>
  </si>
  <si>
    <t>MAT01717875</t>
  </si>
  <si>
    <t>10.623.F01</t>
  </si>
  <si>
    <t>MAT01717880</t>
  </si>
  <si>
    <t>Serie 615/915 kurz, klappbar</t>
  </si>
  <si>
    <t>01.041.00</t>
  </si>
  <si>
    <t>MAT01717881</t>
  </si>
  <si>
    <t>Serie 615/915</t>
  </si>
  <si>
    <t>Fixierring</t>
  </si>
  <si>
    <t>MAT01717888</t>
  </si>
  <si>
    <t>MAT01717889</t>
  </si>
  <si>
    <t>MAT01717890</t>
  </si>
  <si>
    <t>MAT01717891</t>
  </si>
  <si>
    <t>MAT01717892</t>
  </si>
  <si>
    <t>Hülle 9pol. Stift o. Kontakte Serie 915</t>
  </si>
  <si>
    <t>MAT01717893</t>
  </si>
  <si>
    <t>Kontaktträger 9pol. Stift o. Kontakte Serie 915</t>
  </si>
  <si>
    <t>MAT01717894</t>
  </si>
  <si>
    <t>Hülle 9pol. Buchse o. Kontakte Serie 915</t>
  </si>
  <si>
    <t>40.A362.00</t>
  </si>
  <si>
    <t>MAT01717895</t>
  </si>
  <si>
    <t>Kontaktträger 9pol. Buchse o. Kontakte Serie 915</t>
  </si>
  <si>
    <t>MAT01717896</t>
  </si>
  <si>
    <t>Hülle 12+3pol. Stift o. Kontakte Serie 915</t>
  </si>
  <si>
    <t>MAT01717897</t>
  </si>
  <si>
    <t>Kontaktträger innen 12+3 Stift o. K. Serie 915</t>
  </si>
  <si>
    <t>MAT01717898</t>
  </si>
  <si>
    <t>Hülle 12+3pol. Buchse o. Kontakte Serie 915</t>
  </si>
  <si>
    <t>MAT01717899</t>
  </si>
  <si>
    <t>Kontaktträger innen 12+3 Buchse o. K. Serie 915</t>
  </si>
  <si>
    <t>MAT0179479</t>
  </si>
  <si>
    <t>MAT0179516</t>
  </si>
  <si>
    <t>40.880.00</t>
  </si>
  <si>
    <t>MAT0176293</t>
  </si>
  <si>
    <t>60.159.11</t>
  </si>
  <si>
    <t>40.876.00</t>
  </si>
  <si>
    <t>40.874.00</t>
  </si>
  <si>
    <t>3</t>
  </si>
  <si>
    <t>4</t>
  </si>
  <si>
    <t>Funktionsprüfung</t>
  </si>
  <si>
    <t>MAT0172274</t>
  </si>
  <si>
    <t>für Durchmesser sehr klein</t>
  </si>
  <si>
    <t>Änderungen  Projekt:</t>
  </si>
  <si>
    <t>Pos.-Nr.</t>
  </si>
  <si>
    <t>Sach.-Nr.                 Kunde / igus</t>
  </si>
  <si>
    <t>Änderungs-datum</t>
  </si>
  <si>
    <t>Veranlasser</t>
  </si>
  <si>
    <t>Bemerkungen</t>
  </si>
  <si>
    <t>Zeichn.-Änderungs-Index</t>
  </si>
  <si>
    <t>hinzu</t>
  </si>
  <si>
    <t>entfällt</t>
  </si>
  <si>
    <t>Längenänderung</t>
  </si>
  <si>
    <t>sonstiges</t>
  </si>
  <si>
    <t>Steckergehäuse</t>
  </si>
  <si>
    <t>Anschluß Crimp</t>
  </si>
  <si>
    <t>Beschriftung</t>
  </si>
  <si>
    <t>InfoOP2</t>
  </si>
  <si>
    <t>Kommissionierung</t>
  </si>
  <si>
    <t>FRS1Y5K190, UNC4-40,Ges.L=54mm</t>
  </si>
  <si>
    <t>SKUA002NN00480001000</t>
  </si>
  <si>
    <t>MAT01714985</t>
  </si>
  <si>
    <t>SKUA002NN00420001000</t>
  </si>
  <si>
    <t>MAT01714986</t>
  </si>
  <si>
    <t>SEGA002NN00000001000</t>
  </si>
  <si>
    <t>MAT0179352</t>
  </si>
  <si>
    <t>61.164.23</t>
  </si>
  <si>
    <t>MAT01714987</t>
  </si>
  <si>
    <t>61.163.23</t>
  </si>
  <si>
    <t>MAT01714988</t>
  </si>
  <si>
    <t>61.159.23</t>
  </si>
  <si>
    <t>MAT01714989</t>
  </si>
  <si>
    <t>61.161.23</t>
  </si>
  <si>
    <t>MAT01714990</t>
  </si>
  <si>
    <t>61.162.23</t>
  </si>
  <si>
    <t>MAT0179354</t>
  </si>
  <si>
    <t>60.185.23</t>
  </si>
  <si>
    <t>MAT01714991</t>
  </si>
  <si>
    <t>60.195.23</t>
  </si>
  <si>
    <t>MAT01714992</t>
  </si>
  <si>
    <t>60.194.23</t>
  </si>
  <si>
    <t>MAT01714993</t>
  </si>
  <si>
    <t>60.193.23</t>
  </si>
  <si>
    <t>MAT01714994</t>
  </si>
  <si>
    <t>60.192.23</t>
  </si>
  <si>
    <t>M32 x 1,5, 13-20, AG</t>
  </si>
  <si>
    <t>MAT01712325</t>
  </si>
  <si>
    <t>M40 x 1,5, 20-26, AG</t>
  </si>
  <si>
    <t>MAT01712326</t>
  </si>
  <si>
    <t>M50 x 1,5, 25-31, AG</t>
  </si>
  <si>
    <t>MAT01712327</t>
  </si>
  <si>
    <t>M63 x 1,5, 29-35, AG</t>
  </si>
  <si>
    <t>Verschraubung HSK-M</t>
  </si>
  <si>
    <t>MAT0179523</t>
  </si>
  <si>
    <t>MAT0174733</t>
  </si>
  <si>
    <t>1mmLötausführung,fürSignalrundstecke</t>
  </si>
  <si>
    <t>61.006.11</t>
  </si>
  <si>
    <t>LÖT!!! wg. 1,5qmm!!!</t>
  </si>
  <si>
    <t>MAT01712624</t>
  </si>
  <si>
    <t>Crimp2mm,Leistung0,35-2,5qmm,BG1</t>
  </si>
  <si>
    <t>61.193.11</t>
  </si>
  <si>
    <t>M25 x 1,5, 13 - 18, AG</t>
  </si>
  <si>
    <t>MAT0179497</t>
  </si>
  <si>
    <t>M40 x 1,5, 22 - 32, AG</t>
  </si>
  <si>
    <t>MAT0179498</t>
  </si>
  <si>
    <t>M50 x 1,5, 32 - 38, AG</t>
  </si>
  <si>
    <t>MAT0179499</t>
  </si>
  <si>
    <t>M63 x 1,5, 37 - 44, AG</t>
  </si>
  <si>
    <t>MAT0179563</t>
  </si>
  <si>
    <t>M20 x 1,5, 10 - 14, AG</t>
  </si>
  <si>
    <t>MAT01712319</t>
  </si>
  <si>
    <t>M12 x 1,5, 2-5, AG</t>
  </si>
  <si>
    <t>MAT01712320</t>
  </si>
  <si>
    <t>M16 x 1,5, 2-6, AG</t>
  </si>
  <si>
    <t>MAT01712321</t>
  </si>
  <si>
    <t>M16 x 1,5, 5-10, AG</t>
  </si>
  <si>
    <t>MAT01712322</t>
  </si>
  <si>
    <t>Gehäuse,Kupplung</t>
  </si>
  <si>
    <t>MAT01716472</t>
  </si>
  <si>
    <t>11.568.02</t>
  </si>
  <si>
    <t>M20 x 1,5, 5-9, AG</t>
  </si>
  <si>
    <t>MAT01712323</t>
  </si>
  <si>
    <t>M25 x 1,5, 9-16, AG</t>
  </si>
  <si>
    <t>MAT01712324</t>
  </si>
  <si>
    <t>4qmm / 18mm</t>
  </si>
  <si>
    <t>6qmm / 18mm</t>
  </si>
  <si>
    <t>MAT01713045</t>
  </si>
  <si>
    <t>Zusatzinformationen des Projektmanagers zur Kalkulation / Anfrage.</t>
  </si>
  <si>
    <t>MAT0179525</t>
  </si>
  <si>
    <t>MAT0179527</t>
  </si>
  <si>
    <t>MAT0179529</t>
  </si>
  <si>
    <t>MAT01711769</t>
  </si>
  <si>
    <t>0,75qmm / 12mm</t>
  </si>
  <si>
    <t>V3AE0054</t>
  </si>
  <si>
    <t>1qmm / 12mm</t>
  </si>
  <si>
    <t>1,5qmm / 12mm</t>
  </si>
  <si>
    <t>2,5qmm / 12mm</t>
  </si>
  <si>
    <t>Projektierung (1/2 Kalk. / 1/2 MAT-Plan)</t>
  </si>
  <si>
    <t>weiss 2,4 auf 1,2mm BOX 15M UL224</t>
  </si>
  <si>
    <t>MAT01713049</t>
  </si>
  <si>
    <t>weiss 3,2 auf 1,6mm BOX 15M UL224</t>
  </si>
  <si>
    <t>MAT01713050</t>
  </si>
  <si>
    <t>weiss 4,8 auf 2,4mm BOX 10M UL224</t>
  </si>
  <si>
    <t>MAT01713051</t>
  </si>
  <si>
    <t>weiss 6,4 auf 3,2mm BOX 10M UL224</t>
  </si>
  <si>
    <t>MAT01713052</t>
  </si>
  <si>
    <t>weiss 9,5 auf 4,8mm BOX 10M UL224</t>
  </si>
  <si>
    <t>MAT01713053</t>
  </si>
  <si>
    <t>weiss 12,7 auf 6,4mm BOX 5M UL224</t>
  </si>
  <si>
    <t>MAT01713054</t>
  </si>
  <si>
    <t>weiss 19,1 auf 9,5mm BOX 5M UL224</t>
  </si>
  <si>
    <t>MAT01713055</t>
  </si>
  <si>
    <t>weiss 25,4 auf 12,7mm BOX 5M UL224</t>
  </si>
  <si>
    <t>MAT01713056</t>
  </si>
  <si>
    <t>Schrumpfschlauch m. Kleber</t>
  </si>
  <si>
    <t>MAT01713057</t>
  </si>
  <si>
    <t>MAT01713058</t>
  </si>
  <si>
    <t>schwarz 9,0 auf 3,0mm BOX 3M</t>
  </si>
  <si>
    <t>MAT01713059</t>
  </si>
  <si>
    <t>Articledescr. 1:</t>
  </si>
  <si>
    <t>Artikelbez. 2:</t>
  </si>
  <si>
    <t>Articledescr. 2:</t>
  </si>
  <si>
    <t>supp. Part no.</t>
  </si>
  <si>
    <t>purch. price</t>
  </si>
  <si>
    <t>Qty.</t>
  </si>
  <si>
    <t>discount</t>
  </si>
  <si>
    <t>mark. fact.</t>
  </si>
  <si>
    <t>price / pcs.</t>
  </si>
  <si>
    <t>Leistungsstecker 9polig Buchse komplett ohne Kabelklemmung</t>
  </si>
  <si>
    <t>Leistungskupplung 9polig Stift komplett ohne Kabelklemmung</t>
  </si>
  <si>
    <t>Signalstecker 12polig Buchse komplett ohne Kabelklemmung</t>
  </si>
  <si>
    <t>Signalkupplung 12polig Stift komplett ohne Kabelklemmung</t>
  </si>
  <si>
    <t>Kabelklemmung mit Kunststoffklemmring Leitungen 4,5-6,5mm</t>
  </si>
  <si>
    <t>MAT01725887</t>
  </si>
  <si>
    <t>Kabelklemmung, Lamelle</t>
  </si>
  <si>
    <t>Serie 615/915 Bereich 4,5-6,5mm</t>
  </si>
  <si>
    <t>50.291.00</t>
  </si>
  <si>
    <t>MAT01725888</t>
  </si>
  <si>
    <t>Serie 615/915 Bereich 6,5-8,5mm</t>
  </si>
  <si>
    <t>50.292.00</t>
  </si>
  <si>
    <t>MAT01725889</t>
  </si>
  <si>
    <t>Serie 615/915 Bereich8,5-10,5mm</t>
  </si>
  <si>
    <t>50.293.00</t>
  </si>
  <si>
    <t>MAT01725890</t>
  </si>
  <si>
    <t>Klemmring, Kunststoff</t>
  </si>
  <si>
    <t>Kunststoff, Serie615/915, Bereich 4,5-10,5mm</t>
  </si>
  <si>
    <t>A2.185.00</t>
  </si>
  <si>
    <t>MAT01725891</t>
  </si>
  <si>
    <t>Klemmring, Metall</t>
  </si>
  <si>
    <t>Metall vernickelt, Serie615/915, Bereich 4,5-10,5mm</t>
  </si>
  <si>
    <t>A2.181.01</t>
  </si>
  <si>
    <t>MAT01725892</t>
  </si>
  <si>
    <t>90.052.00</t>
  </si>
  <si>
    <t>MAT01725893</t>
  </si>
  <si>
    <t>Kabeldichtung</t>
  </si>
  <si>
    <t>Serie 615/915 Bereich10,5-12mm für Metallklemmring</t>
  </si>
  <si>
    <t>80.314.00</t>
  </si>
  <si>
    <t>MAT01725894</t>
  </si>
  <si>
    <t>Metall vernickelt, Serie615/915, Bereich 10,5-12mm</t>
  </si>
  <si>
    <t>A2.179.01</t>
  </si>
  <si>
    <t>Kabelklemmung mit Kunststoffklemmring Leitungen 6,5-8,5mm</t>
  </si>
  <si>
    <t>Kabelklemmung mit Kunststoffklemmring Leitungen 8,5-10,5mm</t>
  </si>
  <si>
    <t>71.071.01</t>
  </si>
  <si>
    <t>Kabelklemmung mit Metallklemmring Leitungen 8,5-10,5mm</t>
  </si>
  <si>
    <t>Kabelklemmung mit Metallklemmring Leitungen 4,5-6,5mm</t>
  </si>
  <si>
    <t>Kabelklemmung mit Metallklemmring Leitungen 6,5-8,5mm</t>
  </si>
  <si>
    <t>price total / pos.</t>
  </si>
  <si>
    <t>total</t>
  </si>
  <si>
    <t>Kupfergewicht</t>
  </si>
  <si>
    <t>copper weight</t>
  </si>
  <si>
    <t>Kupferzahl</t>
  </si>
  <si>
    <t>copper index</t>
  </si>
  <si>
    <t>MAT01713060</t>
  </si>
  <si>
    <t>MAT01713061</t>
  </si>
  <si>
    <t>schwarz 24,0 auf 8,0mm BOX 1,5M</t>
  </si>
  <si>
    <t>MAT01713062</t>
  </si>
  <si>
    <t>MAT01713063</t>
  </si>
  <si>
    <t>MAT01713064</t>
  </si>
  <si>
    <t>MAT01713065</t>
  </si>
  <si>
    <t>MAT01713066</t>
  </si>
  <si>
    <t>MAT01713067</t>
  </si>
  <si>
    <t>MAT01713068</t>
  </si>
  <si>
    <t>MAT01713069</t>
  </si>
  <si>
    <t>transparent 4,8 auf 2,4mm BOX 10M</t>
  </si>
  <si>
    <t>MAT01713070</t>
  </si>
  <si>
    <t>transparent 19,1 auf 9,5mm BOX 5M</t>
  </si>
  <si>
    <t>2,5qmm / 18mm</t>
  </si>
  <si>
    <t>16qmm / 18mm</t>
  </si>
  <si>
    <t>25qmm / 18mm</t>
  </si>
  <si>
    <t>35qmm / 18mm</t>
  </si>
  <si>
    <t>50qmm / 18mm</t>
  </si>
  <si>
    <t>1,5qmm / 20mm</t>
  </si>
  <si>
    <t>V3AE0079</t>
  </si>
  <si>
    <t>2,5qmm / 20mm</t>
  </si>
  <si>
    <t>V3AE0080</t>
  </si>
  <si>
    <t>4qmm / 20mm</t>
  </si>
  <si>
    <t>6qmm / 20mm</t>
  </si>
  <si>
    <t>10qmm / 20mm</t>
  </si>
  <si>
    <t>V3AE0083</t>
  </si>
  <si>
    <t>16qmm / 20mm</t>
  </si>
  <si>
    <t>V3AE0084</t>
  </si>
  <si>
    <t>35qmm / 20mm</t>
  </si>
  <si>
    <t>50qmm / 22mm</t>
  </si>
  <si>
    <t>Verpackung</t>
  </si>
  <si>
    <t>M3, 0,1-0,4qmm</t>
  </si>
  <si>
    <t>M3,5, 0,5-1qmm</t>
  </si>
  <si>
    <t>M3,5, 1,5-2,5qmm</t>
  </si>
  <si>
    <t>6</t>
  </si>
  <si>
    <t>Abmanteln / Schirmbehandlung</t>
  </si>
  <si>
    <t>Anschluß / Montage</t>
  </si>
  <si>
    <t>CFBUS.045</t>
  </si>
  <si>
    <t>CF113.028.D</t>
  </si>
  <si>
    <t>CFBUS.050</t>
  </si>
  <si>
    <t>M5, 0,1-0,4qmm</t>
  </si>
  <si>
    <t>7</t>
  </si>
  <si>
    <t>M5, 10qmm</t>
  </si>
  <si>
    <t>Geschätzte Lieferzeit für den Prototyp / Est. delivery time (Prototype):</t>
  </si>
  <si>
    <t>work days</t>
  </si>
  <si>
    <t>Geschätzte Lieferzeit für die Serie / Est. delivery time (Series):</t>
  </si>
  <si>
    <t>Vorgeschlagener Preis nach Kalkulation. Angebots- und Preisabgabe durch Vertrieb.</t>
  </si>
  <si>
    <t>Price suggestion after calculation. Offer with final price by our sales team.</t>
  </si>
  <si>
    <t>Bemerkungen zur Kalkulation / Additional information:</t>
  </si>
  <si>
    <t>Additional info to the calculation / inquiry by the responsible project manager.</t>
  </si>
  <si>
    <t>Anzahl</t>
  </si>
  <si>
    <t>Rabatt</t>
  </si>
  <si>
    <t>Zuschlag</t>
  </si>
  <si>
    <t>VK / Stck</t>
  </si>
  <si>
    <t>igus MAT</t>
  </si>
  <si>
    <t>Artikelbez. 1:</t>
  </si>
  <si>
    <t>Artikelbez. 2</t>
  </si>
  <si>
    <t>Art.gr.</t>
  </si>
  <si>
    <t>Lief.Art.nr.</t>
  </si>
  <si>
    <t>EK Preis</t>
  </si>
  <si>
    <t>VK Ges. / Pos.</t>
  </si>
  <si>
    <t>Artikel-Nr.</t>
  </si>
  <si>
    <t>Info</t>
  </si>
  <si>
    <t>ME</t>
  </si>
  <si>
    <t>Preis ges.</t>
  </si>
  <si>
    <t>Kettenende</t>
  </si>
  <si>
    <t>Bemerkung</t>
  </si>
  <si>
    <t>Auftrag</t>
  </si>
  <si>
    <t>VKP rabatt.</t>
  </si>
  <si>
    <t>Preis/Stk</t>
  </si>
  <si>
    <t>1</t>
  </si>
  <si>
    <t>2</t>
  </si>
  <si>
    <t>Abisolieren</t>
  </si>
  <si>
    <t>Benennung</t>
  </si>
  <si>
    <t>Gesamt</t>
  </si>
  <si>
    <t>Sub- D:</t>
  </si>
  <si>
    <t>Gehäuse:</t>
  </si>
  <si>
    <t>MAT0170190</t>
  </si>
  <si>
    <t>FMK1</t>
  </si>
  <si>
    <t>MAT0170191</t>
  </si>
  <si>
    <t>FMK1G</t>
  </si>
  <si>
    <t>MAT0170187</t>
  </si>
  <si>
    <t>FMK2</t>
  </si>
  <si>
    <t>MAT0170172</t>
  </si>
  <si>
    <t>FMK2G</t>
  </si>
  <si>
    <t>MAT0170192</t>
  </si>
  <si>
    <t>FMK3</t>
  </si>
  <si>
    <t>MAT0170189</t>
  </si>
  <si>
    <t>MAT0171173</t>
  </si>
  <si>
    <t>Einsätze Crimp:</t>
  </si>
  <si>
    <t>MAT0170637</t>
  </si>
  <si>
    <t>MAT0170638</t>
  </si>
  <si>
    <t>M8, 16qmm</t>
  </si>
  <si>
    <t>M8, 25qmm</t>
  </si>
  <si>
    <t>M8, 35qmm</t>
  </si>
  <si>
    <t>M8, 50qmm</t>
  </si>
  <si>
    <t>blank</t>
  </si>
  <si>
    <t>M8, 95qmm</t>
  </si>
  <si>
    <t>M8, 120qmm</t>
  </si>
  <si>
    <t>M10, 10qmm</t>
  </si>
  <si>
    <t>MAT0170724</t>
  </si>
  <si>
    <t>MAT0172104</t>
  </si>
  <si>
    <t>MAT0172105</t>
  </si>
  <si>
    <t>MAT0172106</t>
  </si>
  <si>
    <t>Kabelmarkierer</t>
  </si>
  <si>
    <t>T</t>
  </si>
  <si>
    <t>S</t>
  </si>
  <si>
    <t>Isolierkörper</t>
  </si>
  <si>
    <t>Schirmelement</t>
  </si>
  <si>
    <t>Kabelklemme</t>
  </si>
  <si>
    <t>Klemmring</t>
  </si>
  <si>
    <t>MAT0171045</t>
  </si>
  <si>
    <t>Signalstecker:</t>
  </si>
  <si>
    <t>MAT0171129</t>
  </si>
  <si>
    <t>MAT0171130</t>
  </si>
  <si>
    <t>MAT0171136</t>
  </si>
  <si>
    <t>Distanzhülse</t>
  </si>
  <si>
    <t>01.001.00</t>
  </si>
  <si>
    <t>MAT0171161</t>
  </si>
  <si>
    <t>Signal</t>
  </si>
  <si>
    <t>MAT0171138</t>
  </si>
  <si>
    <t>A2.020.01</t>
  </si>
  <si>
    <t>MAT0171141</t>
  </si>
  <si>
    <t>60.011.11</t>
  </si>
  <si>
    <t>MAT0171131</t>
  </si>
  <si>
    <t>Signalkupplung 12 pol. Rechtsdrehend Stift</t>
  </si>
  <si>
    <t>MAT0171139</t>
  </si>
  <si>
    <t>MAT0171140</t>
  </si>
  <si>
    <t>61.004.11</t>
  </si>
  <si>
    <t>Signalkupplung 12 pol. Linksdrehend Stift</t>
  </si>
  <si>
    <t>MAT01712104</t>
  </si>
  <si>
    <t>Einsatz, Buchse SUB-D</t>
  </si>
  <si>
    <t>löt, 9 pol. Gr.1</t>
  </si>
  <si>
    <t>M12, 4-6qmm</t>
  </si>
  <si>
    <t>M12, 25qmm</t>
  </si>
  <si>
    <t>M12, 35qmm</t>
  </si>
  <si>
    <t>cable weight</t>
  </si>
  <si>
    <t>M12, 50qmm</t>
  </si>
  <si>
    <t>Gabel M10 unisoliert / 2,</t>
  </si>
  <si>
    <t>M12, 70qmm</t>
  </si>
  <si>
    <t>M12, 95qmm</t>
  </si>
  <si>
    <t>M12, 120qmm</t>
  </si>
  <si>
    <t>M12, 150qmm</t>
  </si>
  <si>
    <t>M16, 70qmm</t>
  </si>
  <si>
    <t>60.003.11</t>
  </si>
  <si>
    <t>MAT0171147</t>
  </si>
  <si>
    <t>MAT0171148</t>
  </si>
  <si>
    <t>40.120.00</t>
  </si>
  <si>
    <t>60.001.11</t>
  </si>
  <si>
    <t>MAT0171149</t>
  </si>
  <si>
    <t>MAT0171150</t>
  </si>
  <si>
    <t>40.142.00</t>
  </si>
  <si>
    <t>Leistungskupplung Gr.1 6pol. Stift</t>
  </si>
  <si>
    <t>MAT0171134</t>
  </si>
  <si>
    <t>MAT0171846</t>
  </si>
  <si>
    <t>MAT0171135</t>
  </si>
  <si>
    <t>MAT0172762</t>
  </si>
  <si>
    <t>MAT0171516</t>
  </si>
  <si>
    <t>MAT0171517</t>
  </si>
  <si>
    <t>MAT0172609</t>
  </si>
  <si>
    <t>MAT0175198</t>
  </si>
  <si>
    <t>40.985.00</t>
  </si>
  <si>
    <t>71.024.01</t>
  </si>
  <si>
    <t>RC-K6</t>
  </si>
  <si>
    <t>40.986.00</t>
  </si>
  <si>
    <t>40.989.00</t>
  </si>
  <si>
    <t>40.990.00</t>
  </si>
  <si>
    <t>12.123.02</t>
  </si>
  <si>
    <t>71.028.01</t>
  </si>
  <si>
    <t>50.042.00</t>
  </si>
  <si>
    <t>RC-K2</t>
  </si>
  <si>
    <t>Signalverz.vernickelt,gerade,Gehäuse</t>
  </si>
  <si>
    <t>Signalverz.vernickelt</t>
  </si>
  <si>
    <t>10.606.02</t>
  </si>
  <si>
    <t>Signal12pol.Rechtsdr.</t>
  </si>
  <si>
    <t>Signal12pol.Linksdr.</t>
  </si>
  <si>
    <t>Signalverz.vern.,Code1Vibra.schutz</t>
  </si>
  <si>
    <t>11.588.02</t>
  </si>
  <si>
    <t>Signal17pol.Rechtsdr.</t>
  </si>
  <si>
    <t>Signal17pol.Linksdr.</t>
  </si>
  <si>
    <t>Signal8+1pol.Rechtsdr.(8112)</t>
  </si>
  <si>
    <t>Signal8+1pol.Linksdr.(8112)</t>
  </si>
  <si>
    <t>2mmStiftfür8+1Isolierkörper</t>
  </si>
  <si>
    <t>Signal9pol.rechtsdr.</t>
  </si>
  <si>
    <t>Signal9pol.linksdr.</t>
  </si>
  <si>
    <t>Signal,(16+3)pol.li.mitE-Feder</t>
  </si>
  <si>
    <t>Signal,(16+3)pol.,re.mitE-Feder</t>
  </si>
  <si>
    <t>AD7,5-12mm,SingleTecM23,Kronenklem</t>
  </si>
  <si>
    <t>AD9,5-14,5mm,Kronenkle,M23,SingleTec</t>
  </si>
  <si>
    <t>Kupplung,SingleTecM23</t>
  </si>
  <si>
    <t>AD7,5-12mm,Kronenklemmung</t>
  </si>
  <si>
    <t>AD9,5-14,5mm,Kronenklemmung</t>
  </si>
  <si>
    <t>Einbaudose,SingleTecM23</t>
  </si>
  <si>
    <t>ohneKontakte</t>
  </si>
  <si>
    <t>bis10qmm</t>
  </si>
  <si>
    <t>bis16qmm</t>
  </si>
  <si>
    <t>bis25qmm</t>
  </si>
  <si>
    <t>bis35qmm</t>
  </si>
  <si>
    <t>bis50qmm</t>
  </si>
  <si>
    <t>Leistung,6pol,ÜWM,kurzeBauform</t>
  </si>
  <si>
    <t>10.791.02</t>
  </si>
  <si>
    <t>11.571.02</t>
  </si>
  <si>
    <t>10.617.02</t>
  </si>
  <si>
    <t>Crimp2mm(HC),Leistung0,35-2,5qmm</t>
  </si>
  <si>
    <t>Crimp1mmvergoldet,Leistung0,50-1,5qm</t>
  </si>
  <si>
    <t>Hülle 12pol. Buchse o.Kontakte Serie 615 (P-teil)</t>
  </si>
  <si>
    <t>Kontaktträger 12/12+3pol. Buchse o. K. Serie 615/915 (P-teil)</t>
  </si>
  <si>
    <t>Hülle 12pol. Stift o. Kontakte Serie 615 (E-teil)</t>
  </si>
  <si>
    <t>Kontaktträger 12/12+3pol.Stift o. K. Serie 615/915 (E-teil)</t>
  </si>
  <si>
    <t>ESTA202NN00340500000</t>
  </si>
  <si>
    <t>speedtecSchnellverschluss,15pol,915</t>
  </si>
  <si>
    <t>11.592.02</t>
  </si>
  <si>
    <t>10.667.02</t>
  </si>
  <si>
    <t>RC-K4</t>
  </si>
  <si>
    <t>MAT0171855</t>
  </si>
  <si>
    <t>40.278.00</t>
  </si>
  <si>
    <t>MAT0172325</t>
  </si>
  <si>
    <t>Crimp,1,5mm,Signal,geschlitzt</t>
  </si>
  <si>
    <t>60.070.11</t>
  </si>
  <si>
    <t>MAT0171856</t>
  </si>
  <si>
    <t>40.279.00</t>
  </si>
  <si>
    <t>MAT0173066</t>
  </si>
  <si>
    <t>61.072.11</t>
  </si>
  <si>
    <t>Leistungsstecker Gr.1:</t>
  </si>
  <si>
    <t>Leistungsstecker Gr.1 6pol. Buchse</t>
  </si>
  <si>
    <t>MAT0171142</t>
  </si>
  <si>
    <t>11.624.F02</t>
  </si>
  <si>
    <t>MAT0171143</t>
  </si>
  <si>
    <t>40.119.00</t>
  </si>
  <si>
    <t>MAT0171144</t>
  </si>
  <si>
    <t>Leistung</t>
  </si>
  <si>
    <t>71.002.01</t>
  </si>
  <si>
    <t>MAT0171145</t>
  </si>
  <si>
    <t>MAT0171146</t>
  </si>
  <si>
    <t>A2.018.01</t>
  </si>
  <si>
    <t>MAT0171137</t>
  </si>
  <si>
    <t>50.040.00</t>
  </si>
  <si>
    <t>MAT0171488</t>
  </si>
  <si>
    <t>50.039.00</t>
  </si>
  <si>
    <t>Kabelklemmen für Signalstecker</t>
  </si>
  <si>
    <t>Gehäuse, Stecker</t>
  </si>
  <si>
    <t>MAT01712650</t>
  </si>
  <si>
    <t>10.142.02</t>
  </si>
  <si>
    <t>MAT01712660</t>
  </si>
  <si>
    <t>RC-K3</t>
  </si>
  <si>
    <t>11.113.02</t>
  </si>
  <si>
    <t>Bemerkung
Bemerkung</t>
  </si>
  <si>
    <r>
      <t xml:space="preserve">igus MAT
</t>
    </r>
    <r>
      <rPr>
        <b/>
        <sz val="8"/>
        <color indexed="55"/>
        <rFont val="Arial"/>
        <family val="2"/>
      </rPr>
      <t>igus MAT</t>
    </r>
  </si>
  <si>
    <t>Leistungsstecker Gr.1 8pol. Buchse Beschriftung 1 (Kontakt 4 in der Mitte) / Servokontakte bis 1,5qmm / Leistung bis 4qmm</t>
  </si>
  <si>
    <t>MAT01711133</t>
  </si>
  <si>
    <t>60.023.11</t>
  </si>
  <si>
    <t>MAT01714974</t>
  </si>
  <si>
    <t>RC-K7</t>
  </si>
  <si>
    <t>MAT0172975</t>
  </si>
  <si>
    <t>A2.030.01</t>
  </si>
  <si>
    <t>MAT0171596</t>
  </si>
  <si>
    <t>Kabelklemmen für Leitungsstecker Gr.1</t>
  </si>
  <si>
    <t>MAT01712633</t>
  </si>
  <si>
    <t>50.043.00</t>
  </si>
  <si>
    <t>MAT0171387</t>
  </si>
  <si>
    <t>MAT01717154</t>
  </si>
  <si>
    <t>Adapter</t>
  </si>
  <si>
    <t>Leistung Gr.1 auf M25 oder Signal M23 gewinkelt</t>
  </si>
  <si>
    <t>A2.043.01</t>
  </si>
  <si>
    <t>MAT01717155</t>
  </si>
  <si>
    <t xml:space="preserve">Signal M23 auf M20 </t>
  </si>
  <si>
    <t>A2.041.01</t>
  </si>
  <si>
    <t>MAT01719443</t>
  </si>
  <si>
    <t>11.617.02</t>
  </si>
  <si>
    <t>MAT01719444</t>
  </si>
  <si>
    <t>40.A474.00</t>
  </si>
  <si>
    <t xml:space="preserve">Adapter von Leistung Gr. 1 auf M25 oder Signalstecker auf M20 / Bei gewinkeltem Signalstecker muss die Kabelklemmung des Leistungsteckers verwendet werden!!! </t>
  </si>
  <si>
    <t>50.048.00</t>
  </si>
  <si>
    <t>MAT0171514</t>
  </si>
  <si>
    <t>schwarz 4,0 auf 1,0</t>
  </si>
  <si>
    <t>MAT0172525</t>
  </si>
  <si>
    <t>schwarz 6,0 auf 2,0</t>
  </si>
  <si>
    <t>MAT0172526</t>
  </si>
  <si>
    <t>schwarz 9,0 auf 3,0</t>
  </si>
  <si>
    <t>MAT0171588</t>
  </si>
  <si>
    <t>schwarz 12,0 auf 4,0</t>
  </si>
  <si>
    <t>MAT0171283</t>
  </si>
  <si>
    <t>schwarz 19,0 auf 6,0</t>
  </si>
  <si>
    <t>MAT0171284</t>
  </si>
  <si>
    <t>schwarz 24,0 auf 8,0</t>
  </si>
  <si>
    <t>MAT0171285</t>
  </si>
  <si>
    <t>schwarz 40,0 auf 13,0</t>
  </si>
  <si>
    <t>MAT01716190</t>
  </si>
  <si>
    <t>schwarz 65,0 auf 19,0mm BOX 1,22M</t>
  </si>
  <si>
    <t>MAT0170017</t>
  </si>
  <si>
    <t>schwarz 1,6 auf 0,8</t>
  </si>
  <si>
    <t>MAT0170005</t>
  </si>
  <si>
    <t>schwarz 2,4 auf 1,2</t>
  </si>
  <si>
    <t>MAT0170018</t>
  </si>
  <si>
    <t>schwarz 3,2 auf 1,6</t>
  </si>
  <si>
    <t>MAT0170019</t>
  </si>
  <si>
    <t>schwarz 4,8 auf 2,4</t>
  </si>
  <si>
    <t>MAT0171558</t>
  </si>
  <si>
    <t>schwarz 6,4 auf 3,2</t>
  </si>
  <si>
    <t>MAT0171515</t>
  </si>
  <si>
    <t>schwarz 9,5 auf 4,8</t>
  </si>
  <si>
    <t>MAT0171548</t>
  </si>
  <si>
    <t>MAT0170008</t>
  </si>
  <si>
    <t>schwarz 12,7 auf 6,4</t>
  </si>
  <si>
    <t>MAT0170003</t>
  </si>
  <si>
    <t>schwarz 16,0 auf 8,0</t>
  </si>
  <si>
    <t>MAT0170011</t>
  </si>
  <si>
    <t>schwarz 19,0 auf 9,5</t>
  </si>
  <si>
    <t>MAT0170013</t>
  </si>
  <si>
    <t>schwarz 25,4 auf 12,7</t>
  </si>
  <si>
    <t>MAT0170014</t>
  </si>
  <si>
    <t>schwarz 30,0 auf 16,0</t>
  </si>
  <si>
    <t>MAT0172683</t>
  </si>
  <si>
    <t>schwarz 38,1 auf 19,0</t>
  </si>
  <si>
    <t>MAT01710415</t>
  </si>
  <si>
    <t>schwarz 50,8 auf 25,4</t>
  </si>
  <si>
    <t>MAT01716191</t>
  </si>
  <si>
    <t>MAT0174075</t>
  </si>
  <si>
    <t>blau 12,7 auf 6,4</t>
  </si>
  <si>
    <t>MAT0174163</t>
  </si>
  <si>
    <t>blau 25,4 auf 12,7</t>
  </si>
  <si>
    <t>MAT01710996</t>
  </si>
  <si>
    <t>blau 32,0 auf 16,0</t>
  </si>
  <si>
    <t>grün -gelb 3,0 auf 1,0mm BOX 15M</t>
  </si>
  <si>
    <t>MAT0174867</t>
  </si>
  <si>
    <t>grün - gelb 3,2 auf 1,6</t>
  </si>
  <si>
    <t>grün - gelb 4,8 auf 1,6mm BOX 10M</t>
  </si>
  <si>
    <t>grün - gelb 6,0 auf 2,0mm BOX 10M</t>
  </si>
  <si>
    <t>grün - gelb 9,0 auf 3,0mm BOX 10M</t>
  </si>
  <si>
    <t>MAT0170012</t>
  </si>
  <si>
    <t>grün - gelb 9,5 auf 4,8</t>
  </si>
  <si>
    <t>grün- gelb 12,0 auf 4,0mm BOX 5M</t>
  </si>
  <si>
    <t>MAT0170004</t>
  </si>
  <si>
    <t>grün - gelb 12,7 auf 6,4</t>
  </si>
  <si>
    <t>MAT0171124</t>
  </si>
  <si>
    <t>grün - gelb 19,0 auf 9,5</t>
  </si>
  <si>
    <t>grün - gelb 24,0 auf 8,0mm BOX 5M</t>
  </si>
  <si>
    <t>MAT0171125</t>
  </si>
  <si>
    <t>grün - gelb 25,4 auf 12,7</t>
  </si>
  <si>
    <t>MAT0171126</t>
  </si>
  <si>
    <t>grün - gelb 38,0 auf 19,0</t>
  </si>
  <si>
    <t>MAT01710998</t>
  </si>
  <si>
    <t>gelb 32,0 auf 16,0</t>
  </si>
  <si>
    <t>MAT0172635</t>
  </si>
  <si>
    <t>transparent 4,8 auf 2,4</t>
  </si>
  <si>
    <t>MAT0172752</t>
  </si>
  <si>
    <t>transparent 18,0 auf 6,0</t>
  </si>
  <si>
    <t>MAT0170007</t>
  </si>
  <si>
    <t>transparent 19,1 auf 9,5</t>
  </si>
  <si>
    <t>MAT0172753</t>
  </si>
  <si>
    <t>transparent 24,0 auf 8,0</t>
  </si>
  <si>
    <t>MAT0171487</t>
  </si>
  <si>
    <t>RC-K1</t>
  </si>
  <si>
    <t>MAT01710118</t>
  </si>
  <si>
    <t>MAT0174405</t>
  </si>
  <si>
    <t>MAT0170270</t>
  </si>
  <si>
    <t>MAT0170271</t>
  </si>
  <si>
    <t>MAT01710119</t>
  </si>
  <si>
    <t>MAT01710120</t>
  </si>
  <si>
    <t>MAT01710114</t>
  </si>
  <si>
    <t>MAT0170273</t>
  </si>
  <si>
    <t>0,5qmm / 8mm</t>
  </si>
  <si>
    <t>MAT01710121</t>
  </si>
  <si>
    <t>MAT0170747</t>
  </si>
  <si>
    <t>MAT01710115</t>
  </si>
  <si>
    <t>MAT0170274</t>
  </si>
  <si>
    <t>MAT01710122</t>
  </si>
  <si>
    <t>MAT0170745</t>
  </si>
  <si>
    <t>MAT01710116</t>
  </si>
  <si>
    <t>MAT0170279</t>
  </si>
  <si>
    <t>MAT0170280</t>
  </si>
  <si>
    <t>MAT01710126</t>
  </si>
  <si>
    <t>MAT01710117</t>
  </si>
  <si>
    <t>MAT0170281</t>
  </si>
  <si>
    <t>MAT0173511</t>
  </si>
  <si>
    <t>MAT0170282</t>
  </si>
  <si>
    <t>MAT0170268</t>
  </si>
  <si>
    <t>2,5qmm / 8mm</t>
  </si>
  <si>
    <t>MAT0170267</t>
  </si>
  <si>
    <t>MAT01710124</t>
  </si>
  <si>
    <t>MAT01710130</t>
  </si>
  <si>
    <t>MAT0171291</t>
  </si>
  <si>
    <t>6qmm / 12mm</t>
  </si>
  <si>
    <t>MAT01710131</t>
  </si>
  <si>
    <t>MAT0170283</t>
  </si>
  <si>
    <t>10qmm / 12mm</t>
  </si>
  <si>
    <t>MAT0170284</t>
  </si>
  <si>
    <t>10qmm / 18mm</t>
  </si>
  <si>
    <t>MAT01710125</t>
  </si>
  <si>
    <t>MAT0170949</t>
  </si>
  <si>
    <t>MAT01710128</t>
  </si>
  <si>
    <t>MAT0171021</t>
  </si>
  <si>
    <t>MAT0175246</t>
  </si>
  <si>
    <t>MAT01710129</t>
  </si>
  <si>
    <t>MAT0170285</t>
  </si>
  <si>
    <t>MAT0172917</t>
  </si>
  <si>
    <t>35qmm / 25mm</t>
  </si>
  <si>
    <t>MAT0174281</t>
  </si>
  <si>
    <t>MAT01710133</t>
  </si>
  <si>
    <t>MAT01710132</t>
  </si>
  <si>
    <t>MAT01710134</t>
  </si>
  <si>
    <t>MAT01710138</t>
  </si>
  <si>
    <t>MAT01710135</t>
  </si>
  <si>
    <t>MAT0176661</t>
  </si>
  <si>
    <t>V3AE9047</t>
  </si>
  <si>
    <t>MAT01710139</t>
  </si>
  <si>
    <t>MAT01710136</t>
  </si>
  <si>
    <t>MAT0175422</t>
  </si>
  <si>
    <t>MAT01710147</t>
  </si>
  <si>
    <t>MAT0172591</t>
  </si>
  <si>
    <t>MAT01719445</t>
  </si>
  <si>
    <t>01.043.00</t>
  </si>
  <si>
    <t>MAT0170746</t>
  </si>
  <si>
    <t>MAT01710148</t>
  </si>
  <si>
    <t>MAT01710153</t>
  </si>
  <si>
    <t>MAT01710161</t>
  </si>
  <si>
    <t>MAT0172592</t>
  </si>
  <si>
    <t>MAT01710144</t>
  </si>
  <si>
    <t>MAT01710149</t>
  </si>
  <si>
    <t>MAT01710154</t>
  </si>
  <si>
    <t>MAT01710162</t>
  </si>
  <si>
    <t>MAT0174112</t>
  </si>
  <si>
    <t>MAT01710145</t>
  </si>
  <si>
    <t>MAT01710150</t>
  </si>
  <si>
    <t>MAT01710155</t>
  </si>
  <si>
    <t>MAT01710163</t>
  </si>
  <si>
    <t>MAT01710170</t>
  </si>
  <si>
    <t>MAT01710178</t>
  </si>
  <si>
    <t>MAT0174288</t>
  </si>
  <si>
    <t>MAT0173512</t>
  </si>
  <si>
    <t>2,5qmm / 10mm</t>
  </si>
  <si>
    <t>MAT01710156</t>
  </si>
  <si>
    <t>MAT01710164</t>
  </si>
  <si>
    <t>11.309.02</t>
  </si>
  <si>
    <t>Gehäuse,SteckerSpeedTec</t>
  </si>
  <si>
    <t>MAT01712585</t>
  </si>
  <si>
    <t>Gehäuse,KupplungSpeedTecReady</t>
  </si>
  <si>
    <t>MAT01714784</t>
  </si>
  <si>
    <t>10.610.02</t>
  </si>
  <si>
    <t>Leistung8pol,verz.vernickeltGr.1</t>
  </si>
  <si>
    <t>MAT01712662</t>
  </si>
  <si>
    <t>Signalverz.vernickelt,SpeedTEC</t>
  </si>
  <si>
    <t>Gr.1SpeedTECÜberwurfm.,gerade,6pol</t>
  </si>
  <si>
    <t>Gehäuse,KupplungSpeedTec</t>
  </si>
  <si>
    <t>Leistung9pol,verz.vernickeltGr.1</t>
  </si>
  <si>
    <t>10.630.02</t>
  </si>
  <si>
    <t>11.570.02</t>
  </si>
  <si>
    <t>MAT01714786</t>
  </si>
  <si>
    <t>Signalverz.vernickelt,Außeng</t>
  </si>
  <si>
    <t>11.567.02</t>
  </si>
  <si>
    <t>MAT01714393</t>
  </si>
  <si>
    <t>MAT01710171</t>
  </si>
  <si>
    <t>MAT01710179</t>
  </si>
  <si>
    <t>MAT01710143</t>
  </si>
  <si>
    <t>MAT0174287</t>
  </si>
  <si>
    <t>MAT01710151</t>
  </si>
  <si>
    <t>MAT01710157</t>
  </si>
  <si>
    <t>MAT01710165</t>
  </si>
  <si>
    <t>MAT01710172</t>
  </si>
  <si>
    <t>MAT01710180</t>
  </si>
  <si>
    <t>MAT01710146</t>
  </si>
  <si>
    <t>MAT01710152</t>
  </si>
  <si>
    <t>MAT0171293</t>
  </si>
  <si>
    <t>MAT01710166</t>
  </si>
  <si>
    <t>MAT01710173</t>
  </si>
  <si>
    <t>MAT01710181</t>
  </si>
  <si>
    <t>MAT0173510</t>
  </si>
  <si>
    <t>MAT01710167</t>
  </si>
  <si>
    <t>MAT0170410</t>
  </si>
  <si>
    <t>MAT01710182</t>
  </si>
  <si>
    <t>MAT01710187</t>
  </si>
  <si>
    <t>MAT01710158</t>
  </si>
  <si>
    <t>MAT01710168</t>
  </si>
  <si>
    <t>MAT01710174</t>
  </si>
  <si>
    <t>MAT01710183</t>
  </si>
  <si>
    <t>Isolierkörper für kurze Bauform</t>
  </si>
  <si>
    <t>MAT01715967</t>
  </si>
  <si>
    <t>Reduktion RSD-Ms</t>
  </si>
  <si>
    <t>M25 x 1,5 / M20 x 1,5 mit Dichtung</t>
  </si>
  <si>
    <t>MAT01729029</t>
  </si>
  <si>
    <t>Reduzierung</t>
  </si>
  <si>
    <t>6 Kant  AG M40x1,5-IG M32x1,5</t>
  </si>
  <si>
    <t>MAT01732011</t>
  </si>
  <si>
    <t>M32 auf M25</t>
  </si>
  <si>
    <t>1.077.3225.50</t>
  </si>
  <si>
    <t>MAT0172837</t>
  </si>
  <si>
    <t>Erweiterung</t>
  </si>
  <si>
    <t>Messing AG: M20x1,5 - IG: M25x1,5</t>
  </si>
  <si>
    <t>MAT0173000</t>
  </si>
  <si>
    <t>M40M50, messing</t>
  </si>
  <si>
    <t>MAT0173177</t>
  </si>
  <si>
    <t>Erweiterung-K, AG M16x1,5 - IG M20x1,5,</t>
  </si>
  <si>
    <t xml:space="preserve">Messing Erweiterung </t>
  </si>
  <si>
    <t>MAT0174165</t>
  </si>
  <si>
    <t>M50x1,5 auf M63x1,5,Metal</t>
  </si>
  <si>
    <t>1.033.5063.50</t>
  </si>
  <si>
    <t>MAT01712700</t>
  </si>
  <si>
    <t>M12x1,5 auf M16x1,5,Messing</t>
  </si>
  <si>
    <t>MAT01713770</t>
  </si>
  <si>
    <t>M32x1,5 auf M40x1,5,Metall</t>
  </si>
  <si>
    <t>1.033.3240.50</t>
  </si>
  <si>
    <t>MAT0172941</t>
  </si>
  <si>
    <t>Metall, M32 - M50</t>
  </si>
  <si>
    <t>MRC32/50</t>
  </si>
  <si>
    <t>MAT0173179</t>
  </si>
  <si>
    <t>Erweiterung E-MS, AG M25x1,5 - IG M32x</t>
  </si>
  <si>
    <t>Metall</t>
  </si>
  <si>
    <t>M25M32-MS</t>
  </si>
  <si>
    <t>MAT0170468</t>
  </si>
  <si>
    <t>PG 42/29, Messing</t>
  </si>
  <si>
    <t>MAT0170476</t>
  </si>
  <si>
    <t>Metall PG 21, P16, SW30</t>
  </si>
  <si>
    <t>MAT0170472</t>
  </si>
  <si>
    <t>PG 21/13</t>
  </si>
  <si>
    <t>MAT0171332</t>
  </si>
  <si>
    <t>PG 42/36, Messing</t>
  </si>
  <si>
    <t>MAT0171995</t>
  </si>
  <si>
    <t>PG29/21 Messing vernickelt</t>
  </si>
  <si>
    <t>Metrisch</t>
  </si>
  <si>
    <t>PG</t>
  </si>
  <si>
    <t>MAT01717101</t>
  </si>
  <si>
    <t>Erweiterung Kunststoff:</t>
  </si>
  <si>
    <t>Reduzierung Kunststoff</t>
  </si>
  <si>
    <t>Reduzierung Kunststoff:</t>
  </si>
  <si>
    <t>MAT0172030</t>
  </si>
  <si>
    <t>M32M20 PA</t>
  </si>
  <si>
    <t>MAT0172032</t>
  </si>
  <si>
    <t>Reduktion gerändelt, AG M32x1,5 - IG M20</t>
  </si>
  <si>
    <t/>
  </si>
  <si>
    <t>MAT0173258</t>
  </si>
  <si>
    <t>M25 auf M16 Kunststoff</t>
  </si>
  <si>
    <t>M25M16PA</t>
  </si>
  <si>
    <t>MAT0174496</t>
  </si>
  <si>
    <t>M40 auf M25 Kunststoff</t>
  </si>
  <si>
    <t>M40M25 PA</t>
  </si>
  <si>
    <t>MAT0178443</t>
  </si>
  <si>
    <t>PG42 auf PG29</t>
  </si>
  <si>
    <t>4229 PA</t>
  </si>
  <si>
    <t>MAT01712701</t>
  </si>
  <si>
    <t>M16x1,5 auf M12x1,5,Kunststoff</t>
  </si>
  <si>
    <t>MAT01712702</t>
  </si>
  <si>
    <t>M50x1,5 auf M40x1,5,Kunststoff</t>
  </si>
  <si>
    <t>MAT01712703</t>
  </si>
  <si>
    <t>M63x1,5 auf M50x1,5,Kunststoff</t>
  </si>
  <si>
    <t>MAT01712704</t>
  </si>
  <si>
    <t>M16x1,5 auf M12x1,5,Metall</t>
  </si>
  <si>
    <t>MAT01712706</t>
  </si>
  <si>
    <t>M63x1,5 auf M50x1,5,Metall</t>
  </si>
  <si>
    <t>MAT01717308</t>
  </si>
  <si>
    <t>M50x1,5 auf M25x1,5,Kunststoff</t>
  </si>
  <si>
    <t>MAT01718897</t>
  </si>
  <si>
    <t>PG29PG21 Ms</t>
  </si>
  <si>
    <t>1.074.2921.01</t>
  </si>
  <si>
    <t>MAT01719583</t>
  </si>
  <si>
    <t>PG 21 auf PG 13,5 Kunststoff</t>
  </si>
  <si>
    <t>21135PA</t>
  </si>
  <si>
    <t>MAT01719585</t>
  </si>
  <si>
    <t>PG 13 auf PG 11 Kunststoff</t>
  </si>
  <si>
    <t>P295013011</t>
  </si>
  <si>
    <t>MAT01719586</t>
  </si>
  <si>
    <t>PG 21 auf PG 16 Kunststoff</t>
  </si>
  <si>
    <t>P295021016</t>
  </si>
  <si>
    <t>MAT01720150</t>
  </si>
  <si>
    <t>PG13,5PG9 PA</t>
  </si>
  <si>
    <t>1.272.1309.11</t>
  </si>
  <si>
    <t>MAT01723613</t>
  </si>
  <si>
    <t>6kant PG29PG16</t>
  </si>
  <si>
    <t>1.077.2916.01</t>
  </si>
  <si>
    <t>MAT01732730</t>
  </si>
  <si>
    <t>Reduzierung Edelstahl</t>
  </si>
  <si>
    <t>M40 auf M32 mit O-Ring</t>
  </si>
  <si>
    <t>MAT0170504</t>
  </si>
  <si>
    <t>Metall PG 21, P13,5, SW30</t>
  </si>
  <si>
    <t>MAT0171119</t>
  </si>
  <si>
    <t>PG 29/16, Messing</t>
  </si>
  <si>
    <t>MAT0170467</t>
  </si>
  <si>
    <t>PG 13,5/21</t>
  </si>
  <si>
    <t>MAT0170473</t>
  </si>
  <si>
    <t>PG 11/13,5, Messing</t>
  </si>
  <si>
    <t>MAT0170488</t>
  </si>
  <si>
    <t>PG 16/29, Messing</t>
  </si>
  <si>
    <t>MAT0170501</t>
  </si>
  <si>
    <t>PG 13,5/16, Messing</t>
  </si>
  <si>
    <t>MAT0170503</t>
  </si>
  <si>
    <t>PG 29/36, Messing</t>
  </si>
  <si>
    <t>MAT0170611</t>
  </si>
  <si>
    <t>PG 21 auf 29, messing</t>
  </si>
  <si>
    <t>MAT0171795</t>
  </si>
  <si>
    <t>Pg 36 auf Pg 42</t>
  </si>
  <si>
    <t>MAT0172033</t>
  </si>
  <si>
    <t>Erweiterung-M/FS, M32x1,5 - M40x1,5, Kun</t>
  </si>
  <si>
    <t>M32M40PA</t>
  </si>
  <si>
    <t>MAT0172124</t>
  </si>
  <si>
    <t>PG11 auf PG 21</t>
  </si>
  <si>
    <t>MAT0173021</t>
  </si>
  <si>
    <t>PG11 auf PG16</t>
  </si>
  <si>
    <t>MAT0178357</t>
  </si>
  <si>
    <t>M20 auf M25, Kunststoff, Jacob</t>
  </si>
  <si>
    <t>MAT0178358</t>
  </si>
  <si>
    <t>Erweiterung E-M-PA, AG M25x1,5 - IG M32x</t>
  </si>
  <si>
    <t>M25M32PA</t>
  </si>
  <si>
    <t>MAT0178562</t>
  </si>
  <si>
    <t>Pg 21 auf Pg29 Kunststoff</t>
  </si>
  <si>
    <t>MAT01712696</t>
  </si>
  <si>
    <t>M12x1,5 auf M16x1,5,Kunststoff</t>
  </si>
  <si>
    <t>MAT01712697</t>
  </si>
  <si>
    <t>M16x1,5 auf M20x1,5,Kunststoff</t>
  </si>
  <si>
    <t>MAT01712699</t>
  </si>
  <si>
    <t>M50x1,5 auf M63x1,5,Kunststoff</t>
  </si>
  <si>
    <t>MAT01712698</t>
  </si>
  <si>
    <t>M40x1,5 auf M50x1,5,Kunststoff, Schwarz</t>
  </si>
  <si>
    <t>MAT01712877</t>
  </si>
  <si>
    <t>PG13,5-PG16 Kunststoff schwarz</t>
  </si>
  <si>
    <t>1316PA/SW</t>
  </si>
  <si>
    <t>MAT01713672</t>
  </si>
  <si>
    <t>PG11 auf M20, PA schwarz</t>
  </si>
  <si>
    <t>MAT01714344</t>
  </si>
  <si>
    <t>PG9-PG11, Messing</t>
  </si>
  <si>
    <t>MAT01716415</t>
  </si>
  <si>
    <t>PG29 auf PG36 Messing ohne 6-kant</t>
  </si>
  <si>
    <t>MAT01718851</t>
  </si>
  <si>
    <t>M32 / M40 lichtgrau, Kunst.</t>
  </si>
  <si>
    <t>1891M32M40</t>
  </si>
  <si>
    <t>MAT01728157</t>
  </si>
  <si>
    <t>E-Ms PG42 auf PG48</t>
  </si>
  <si>
    <t>1.033.4248.01</t>
  </si>
  <si>
    <t>Reduzierungen Metall:</t>
  </si>
  <si>
    <t>Erweiterungen Metall:</t>
  </si>
  <si>
    <t>Erweiterungen und Reduzierungen sind nun unten angelegt</t>
  </si>
  <si>
    <t>MAT0179912</t>
  </si>
  <si>
    <t>M2,5, 0,5-1qmm Farbe: rot</t>
  </si>
  <si>
    <t>45.501</t>
  </si>
  <si>
    <t>MAT01729262</t>
  </si>
  <si>
    <t>M3, 0,25-1,65qmm Farbe: rot, RVE1-3.2</t>
  </si>
  <si>
    <t>MAT0171339</t>
  </si>
  <si>
    <t>45.003</t>
  </si>
  <si>
    <t>MAT0175099</t>
  </si>
  <si>
    <t>M3, 1,5-2,5qmm Farbe: blau</t>
  </si>
  <si>
    <t>45.010</t>
  </si>
  <si>
    <t>MAT0179915</t>
  </si>
  <si>
    <t>M3,5, 0,5-1qmm Farbe: rot</t>
  </si>
  <si>
    <t>45.004</t>
  </si>
  <si>
    <t>MAT0179916</t>
  </si>
  <si>
    <t>M3,5, 1,5-2,5qmm Farbe: blau</t>
  </si>
  <si>
    <t>45.011</t>
  </si>
  <si>
    <t>MAT0176618</t>
  </si>
  <si>
    <t>M4, 0,1-0,4qmm, Farbe: hell gelb Klauke 619-4</t>
  </si>
  <si>
    <t>0301789</t>
  </si>
  <si>
    <t>MAT0171987</t>
  </si>
  <si>
    <t>M4, 0,5-1,0qmm Farbe: rot</t>
  </si>
  <si>
    <t>45.005</t>
  </si>
  <si>
    <t>MAT0171334</t>
  </si>
  <si>
    <t>M4, 1,5-2,5qmm Farbe: blau</t>
  </si>
  <si>
    <t>45.012</t>
  </si>
  <si>
    <t>MAT0176613</t>
  </si>
  <si>
    <t>M4, 4,0-6,0qmm Farbe: gelb</t>
  </si>
  <si>
    <t>45.017</t>
  </si>
  <si>
    <t>MAT0170868</t>
  </si>
  <si>
    <t>45.006</t>
  </si>
  <si>
    <t>MAT0170735</t>
  </si>
  <si>
    <t>M5, 1,5-2,5qmm Farbe: blau</t>
  </si>
  <si>
    <t>45.013</t>
  </si>
  <si>
    <t>MAT0179918</t>
  </si>
  <si>
    <t>M5, 10qmm Farbe: rot</t>
  </si>
  <si>
    <t>45.503</t>
  </si>
  <si>
    <t>MAT0179919</t>
  </si>
  <si>
    <t>M5, 16qmm Farbe: blau</t>
  </si>
  <si>
    <t>45.507</t>
  </si>
  <si>
    <t>MAT0170670</t>
  </si>
  <si>
    <t>M5, 4,0-6,0qmm Farbe: gelb</t>
  </si>
  <si>
    <t>47.016</t>
  </si>
  <si>
    <t>MAT0179920</t>
  </si>
  <si>
    <t>M6, 0,5-1qmm Farbe: rot</t>
  </si>
  <si>
    <t>45.007</t>
  </si>
  <si>
    <t>MAT0171648</t>
  </si>
  <si>
    <t>M6, 1,5-2,5qmm Farbe: blau</t>
  </si>
  <si>
    <t>45.014</t>
  </si>
  <si>
    <t>MAT0170276</t>
  </si>
  <si>
    <t>M6, 4,0-6,0qmm Farbe: gelb</t>
  </si>
  <si>
    <t>47.017</t>
  </si>
  <si>
    <t>MAT0172342</t>
  </si>
  <si>
    <t>M6, 10mm² Farbe: rot</t>
  </si>
  <si>
    <t>45.504</t>
  </si>
  <si>
    <t>MAT0179921</t>
  </si>
  <si>
    <t>M6, 16qmm Farbe: blau</t>
  </si>
  <si>
    <t>MAT0179922</t>
  </si>
  <si>
    <t>M6, 25qmm Farbe: gelb</t>
  </si>
  <si>
    <t>45.511</t>
  </si>
  <si>
    <t>MAT0179923</t>
  </si>
  <si>
    <t>M6, 35qmm Farbe: rot</t>
  </si>
  <si>
    <t>45.515</t>
  </si>
  <si>
    <t>MAT0179924</t>
  </si>
  <si>
    <t>M6, 50qmm Farbe: blau</t>
  </si>
  <si>
    <t>45.519</t>
  </si>
  <si>
    <t>MAT0179925</t>
  </si>
  <si>
    <t>M8, 0,5-1qmm Farbe: rot</t>
  </si>
  <si>
    <t>45.008</t>
  </si>
  <si>
    <t>MAT0178047</t>
  </si>
  <si>
    <t>M8, 1,5-2,5qmm Farbe: blau</t>
  </si>
  <si>
    <t>0352425</t>
  </si>
  <si>
    <t>MAT0179926</t>
  </si>
  <si>
    <t>M8, 10qmm Farbe: rot</t>
  </si>
  <si>
    <t>45.505</t>
  </si>
  <si>
    <t>MAT0179933</t>
  </si>
  <si>
    <t>M8, 120qmm Farbe: blau</t>
  </si>
  <si>
    <t>45.531</t>
  </si>
  <si>
    <t>MAT0179927</t>
  </si>
  <si>
    <t>M8, 16qmm, Farbe blau</t>
  </si>
  <si>
    <t>45.509</t>
  </si>
  <si>
    <t>MAT0179928</t>
  </si>
  <si>
    <t>M8, 25qmm Farbe: gelb</t>
  </si>
  <si>
    <t>45.512</t>
  </si>
  <si>
    <t>MAT0179929</t>
  </si>
  <si>
    <t>M8, 35qmm Farbe: rot</t>
  </si>
  <si>
    <t>45.516</t>
  </si>
  <si>
    <t>MAT0170299</t>
  </si>
  <si>
    <t>M8, 4,0-6,0qmm Farbe: gelb</t>
  </si>
  <si>
    <t>45.020</t>
  </si>
  <si>
    <t>MAT0179930</t>
  </si>
  <si>
    <t>M8, 50qmm Farbe: blau</t>
  </si>
  <si>
    <t>45.520</t>
  </si>
  <si>
    <t>MAT0179931</t>
  </si>
  <si>
    <t>M8, 70qmm Farbe: gelb</t>
  </si>
  <si>
    <t>45.523</t>
  </si>
  <si>
    <t>MAT0179932</t>
  </si>
  <si>
    <t>M8, 95qmm Farbe: rot</t>
  </si>
  <si>
    <t>45.527</t>
  </si>
  <si>
    <t>MAT0176528</t>
  </si>
  <si>
    <t>M10, 0,75qmm Farbe: weiß</t>
  </si>
  <si>
    <t>0352406</t>
  </si>
  <si>
    <t>MAT0176226</t>
  </si>
  <si>
    <t>M10, 1,5qmm Farbe: rot</t>
  </si>
  <si>
    <t>45.009</t>
  </si>
  <si>
    <t>MAT0179934</t>
  </si>
  <si>
    <t>M10, 10qmm Farbe: rot</t>
  </si>
  <si>
    <t>45.506</t>
  </si>
  <si>
    <t>MAT0179941</t>
  </si>
  <si>
    <t>M10, 120qmm Farbe: blau</t>
  </si>
  <si>
    <t>45.532</t>
  </si>
  <si>
    <t>MAT0179942</t>
  </si>
  <si>
    <t>M10, 150qmm Farbe: gelb</t>
  </si>
  <si>
    <t>45.535</t>
  </si>
  <si>
    <t>MAT0179935</t>
  </si>
  <si>
    <t>M10, 16qmm Farbe: blau</t>
  </si>
  <si>
    <t>45.510</t>
  </si>
  <si>
    <t>MAT0178430</t>
  </si>
  <si>
    <t>M10, 16qmm Farbe: grün</t>
  </si>
  <si>
    <t>032033</t>
  </si>
  <si>
    <t>MAT0179936</t>
  </si>
  <si>
    <t>M10, 25qmm Farbe: gelb</t>
  </si>
  <si>
    <t>45.513</t>
  </si>
  <si>
    <t>MAT0179937</t>
  </si>
  <si>
    <t>M10, 35qmm Farbe: rot</t>
  </si>
  <si>
    <t>45.517</t>
  </si>
  <si>
    <t>MAT0177219</t>
  </si>
  <si>
    <t>M10, 4,0-6,0qmm Farbe: gelb</t>
  </si>
  <si>
    <t>45.021</t>
  </si>
  <si>
    <t>MAT0179938</t>
  </si>
  <si>
    <t>M10, 50qmm Farbe: blau</t>
  </si>
  <si>
    <t>45.521</t>
  </si>
  <si>
    <t>MAT0179939</t>
  </si>
  <si>
    <t>M10, 70qmm Farbe: gelb</t>
  </si>
  <si>
    <t>45.524</t>
  </si>
  <si>
    <t>MAT0179940</t>
  </si>
  <si>
    <t>M10, 95qmm Farbe:</t>
  </si>
  <si>
    <t>45.528</t>
  </si>
  <si>
    <t>MAT0179949</t>
  </si>
  <si>
    <t>M12, 120qmm Farbe: blau</t>
  </si>
  <si>
    <t>45.533</t>
  </si>
  <si>
    <t>MAT0179950</t>
  </si>
  <si>
    <t>M12, 150qmm Farbe: gelb</t>
  </si>
  <si>
    <t>45.536</t>
  </si>
  <si>
    <t>MAT0179944</t>
  </si>
  <si>
    <t>M12, 25qmm Farbe: gelb</t>
  </si>
  <si>
    <t>45.514</t>
  </si>
  <si>
    <t>MAT0179945</t>
  </si>
  <si>
    <t>M12, 35qmm Farbe: rot</t>
  </si>
  <si>
    <t>10543 PA</t>
  </si>
  <si>
    <t>MAT0179943</t>
  </si>
  <si>
    <t>M12, 4-6qmm Farbe: gelb</t>
  </si>
  <si>
    <t>45.502</t>
  </si>
  <si>
    <t>MAT0179946</t>
  </si>
  <si>
    <t>M12, 50qmm Farbe: blau</t>
  </si>
  <si>
    <t>45.522</t>
  </si>
  <si>
    <t>MAT0179947</t>
  </si>
  <si>
    <t>M12, 70qmm Farbe: gelb</t>
  </si>
  <si>
    <t>45.525</t>
  </si>
  <si>
    <t>MAT0179948</t>
  </si>
  <si>
    <t>M12, 95qmm Farbe: rot</t>
  </si>
  <si>
    <t>45.529</t>
  </si>
  <si>
    <t>MAT0179953</t>
  </si>
  <si>
    <t>M16, 120qmm Farbe: blau</t>
  </si>
  <si>
    <t>45.534</t>
  </si>
  <si>
    <t>MAT0179954</t>
  </si>
  <si>
    <t>M16, 150qmm Farbe: gelb</t>
  </si>
  <si>
    <t>45.537</t>
  </si>
  <si>
    <t>MAT0179951</t>
  </si>
  <si>
    <t>M16, 70qmm Farbe: gelb</t>
  </si>
  <si>
    <t>45.526</t>
  </si>
  <si>
    <t>MAT0179952</t>
  </si>
  <si>
    <t>M16, 95qmm Farbe: rot</t>
  </si>
  <si>
    <t>45.530</t>
  </si>
  <si>
    <t>MAT0179955</t>
  </si>
  <si>
    <t>45.734</t>
  </si>
  <si>
    <t>MAT01716995</t>
  </si>
  <si>
    <t>MAT0179956</t>
  </si>
  <si>
    <t>45.735</t>
  </si>
  <si>
    <t>MAT0179957</t>
  </si>
  <si>
    <t>45.201</t>
  </si>
  <si>
    <t>MAT0179958</t>
  </si>
  <si>
    <t>45.204</t>
  </si>
  <si>
    <t>MAT0179960</t>
  </si>
  <si>
    <t>45.740</t>
  </si>
  <si>
    <t>MAT0179961</t>
  </si>
  <si>
    <t>45.744</t>
  </si>
  <si>
    <t>MAT0179962</t>
  </si>
  <si>
    <t>45.736</t>
  </si>
  <si>
    <t>MAT0179963</t>
  </si>
  <si>
    <t>45.202</t>
  </si>
  <si>
    <t>MAT0179964</t>
  </si>
  <si>
    <t>45.205</t>
  </si>
  <si>
    <t>MAT0179966</t>
  </si>
  <si>
    <t>01029</t>
  </si>
  <si>
    <t>MAT0179965</t>
  </si>
  <si>
    <t>45.209</t>
  </si>
  <si>
    <t>MAT0179967</t>
  </si>
  <si>
    <t>45.737</t>
  </si>
  <si>
    <t>MAT0179968</t>
  </si>
  <si>
    <t>45.203</t>
  </si>
  <si>
    <t>MAT0179969</t>
  </si>
  <si>
    <t>45.206</t>
  </si>
  <si>
    <t>MAT0179971</t>
  </si>
  <si>
    <t>45.214</t>
  </si>
  <si>
    <t>MAT0170296</t>
  </si>
  <si>
    <t>45.219</t>
  </si>
  <si>
    <t>MAT0174047</t>
  </si>
  <si>
    <t>M5, 25qmm</t>
  </si>
  <si>
    <t>45.224</t>
  </si>
  <si>
    <t>MAT0179970</t>
  </si>
  <si>
    <t>MAT0174992</t>
  </si>
  <si>
    <t>M6, 0,5-1,0qmm</t>
  </si>
  <si>
    <t>45.741</t>
  </si>
  <si>
    <t>MAT0179972</t>
  </si>
  <si>
    <t>45.207</t>
  </si>
  <si>
    <t>MAT0179973</t>
  </si>
  <si>
    <t>45.215</t>
  </si>
  <si>
    <t>MAT0170726</t>
  </si>
  <si>
    <t>45.220</t>
  </si>
  <si>
    <t>MAT0170294</t>
  </si>
  <si>
    <t>45.225</t>
  </si>
  <si>
    <t>MAT0173752</t>
  </si>
  <si>
    <t>45.230</t>
  </si>
  <si>
    <t>MAT0170733</t>
  </si>
  <si>
    <t>M6, 4,0-6,0qmm</t>
  </si>
  <si>
    <t>45.211</t>
  </si>
  <si>
    <t>MAT0175039</t>
  </si>
  <si>
    <t>45.235</t>
  </si>
  <si>
    <t>MAT0177376</t>
  </si>
  <si>
    <t>M8 70qmm</t>
  </si>
  <si>
    <t>45.241</t>
  </si>
  <si>
    <t>MAT0179974</t>
  </si>
  <si>
    <t>45.742</t>
  </si>
  <si>
    <t>MAT0179975</t>
  </si>
  <si>
    <t>45.208</t>
  </si>
  <si>
    <t>MAT0170728</t>
  </si>
  <si>
    <t>45.216</t>
  </si>
  <si>
    <t>MAT0179980</t>
  </si>
  <si>
    <t>45.249</t>
  </si>
  <si>
    <t>MAT0176176</t>
  </si>
  <si>
    <t>45.221</t>
  </si>
  <si>
    <t>MAT0170275</t>
  </si>
  <si>
    <t>45.226</t>
  </si>
  <si>
    <t>MAT0179977</t>
  </si>
  <si>
    <t>45.231</t>
  </si>
  <si>
    <t>MAT0179976</t>
  </si>
  <si>
    <t>45.212</t>
  </si>
  <si>
    <t>MAT0179978</t>
  </si>
  <si>
    <t>45.236</t>
  </si>
  <si>
    <t>MAT0179979</t>
  </si>
  <si>
    <t>45.245</t>
  </si>
  <si>
    <t>MAT0179981</t>
  </si>
  <si>
    <t>45.743</t>
  </si>
  <si>
    <t>MAT0179982</t>
  </si>
  <si>
    <t>45.745</t>
  </si>
  <si>
    <t>MAT0179983</t>
  </si>
  <si>
    <t>45.217</t>
  </si>
  <si>
    <t>MAT0179985</t>
  </si>
  <si>
    <t>45.250</t>
  </si>
  <si>
    <t>MAT0179986</t>
  </si>
  <si>
    <t>45.253</t>
  </si>
  <si>
    <t>MAT0176631</t>
  </si>
  <si>
    <t>45.222</t>
  </si>
  <si>
    <t>MAT0177460</t>
  </si>
  <si>
    <t>45.227</t>
  </si>
  <si>
    <t>MAT0173751</t>
  </si>
  <si>
    <t>45.232</t>
  </si>
  <si>
    <t>MAT0175141</t>
  </si>
  <si>
    <t>M10, 4,0-6,0qmm</t>
  </si>
  <si>
    <t>45.213</t>
  </si>
  <si>
    <t>MAT0176509</t>
  </si>
  <si>
    <t>45.237</t>
  </si>
  <si>
    <t>MAT0172738</t>
  </si>
  <si>
    <t>45.242</t>
  </si>
  <si>
    <t>MAT0179984</t>
  </si>
  <si>
    <t>45.246</t>
  </si>
  <si>
    <t>MAT01732298</t>
  </si>
  <si>
    <t>M12, 10qmm</t>
  </si>
  <si>
    <t>MAT0171524</t>
  </si>
  <si>
    <t>45.251</t>
  </si>
  <si>
    <t>MAT0179992</t>
  </si>
  <si>
    <t>45.254</t>
  </si>
  <si>
    <t>MAT0174192</t>
  </si>
  <si>
    <t>M12, 16qmm</t>
  </si>
  <si>
    <t>45.223</t>
  </si>
  <si>
    <t>MAT01719497</t>
  </si>
  <si>
    <t>M12, 185qmm</t>
  </si>
  <si>
    <t>45.257</t>
  </si>
  <si>
    <t>MAT0179988</t>
  </si>
  <si>
    <t>45.228</t>
  </si>
  <si>
    <t>MAT0179989</t>
  </si>
  <si>
    <t>45.233</t>
  </si>
  <si>
    <t>MAT0179987</t>
  </si>
  <si>
    <t>45.747</t>
  </si>
  <si>
    <t>MAT0179990</t>
  </si>
  <si>
    <t>45.238</t>
  </si>
  <si>
    <t>MAT0177238</t>
  </si>
  <si>
    <t>45.243</t>
  </si>
  <si>
    <t>MAT0179991</t>
  </si>
  <si>
    <t>45.247</t>
  </si>
  <si>
    <t>MAT01728894</t>
  </si>
  <si>
    <t>M16 25mm² nicht isoliert</t>
  </si>
  <si>
    <t>MAT0179995</t>
  </si>
  <si>
    <t>45.252</t>
  </si>
  <si>
    <t>MAT0179996</t>
  </si>
  <si>
    <t>45.255</t>
  </si>
  <si>
    <t>MAT01719498</t>
  </si>
  <si>
    <t>M16, 185qmm</t>
  </si>
  <si>
    <t>45.258</t>
  </si>
  <si>
    <t>MAT0176545</t>
  </si>
  <si>
    <t>M16, 50qmm</t>
  </si>
  <si>
    <t>45.239</t>
  </si>
  <si>
    <t>MAT0179993</t>
  </si>
  <si>
    <t>45.244</t>
  </si>
  <si>
    <t>MAT0179994</t>
  </si>
  <si>
    <t>45.248</t>
  </si>
  <si>
    <t>MAT01710188</t>
  </si>
  <si>
    <t>MAT01710192</t>
  </si>
  <si>
    <t>MAT01710159</t>
  </si>
  <si>
    <t>MAT01710169</t>
  </si>
  <si>
    <t>MAT01710175</t>
  </si>
  <si>
    <t>MAT01710189</t>
  </si>
  <si>
    <t>MAT01710193</t>
  </si>
  <si>
    <t>MAT01710160</t>
  </si>
  <si>
    <t>MAT01710176</t>
  </si>
  <si>
    <t>MAT01710184</t>
  </si>
  <si>
    <t>MAT0172918</t>
  </si>
  <si>
    <t>MAT01710194</t>
  </si>
  <si>
    <t>MAT01710177</t>
  </si>
  <si>
    <t>MAT01710186</t>
  </si>
  <si>
    <t>MAT01710190</t>
  </si>
  <si>
    <t>MAT01710195</t>
  </si>
  <si>
    <t>MAT0176696</t>
  </si>
  <si>
    <t>70qmm / 25mm</t>
  </si>
  <si>
    <t>V3AE9089</t>
  </si>
  <si>
    <t>MAT0176697</t>
  </si>
  <si>
    <t>70qmm / 32mm</t>
  </si>
  <si>
    <t>V3AE9090</t>
  </si>
  <si>
    <t>MAT01710191</t>
  </si>
  <si>
    <t>MAT01710196</t>
  </si>
  <si>
    <t>MAT01710197</t>
  </si>
  <si>
    <t>MAT01710198</t>
  </si>
  <si>
    <t>MAT01710199</t>
  </si>
  <si>
    <t>MAT01710200</t>
  </si>
  <si>
    <t>MAT0173537</t>
  </si>
  <si>
    <t>Aderendhülse, Twin</t>
  </si>
  <si>
    <t>MAT0173538</t>
  </si>
  <si>
    <t>MAT0173539</t>
  </si>
  <si>
    <t>MAT0173540</t>
  </si>
  <si>
    <t>MAT0173542</t>
  </si>
  <si>
    <t>Leistungsstecker Gr.1,5 8pol. Buchse</t>
  </si>
  <si>
    <t>10.138.02</t>
  </si>
  <si>
    <t>Leistungskupplung Gr.1,5 8pol. Stift</t>
  </si>
  <si>
    <t>MAT0171811</t>
  </si>
  <si>
    <t>MAT0171152</t>
  </si>
  <si>
    <t>MAT0171153</t>
  </si>
  <si>
    <t>40.207.00</t>
  </si>
  <si>
    <t>MAT0171157</t>
  </si>
  <si>
    <t>61.021.11</t>
  </si>
  <si>
    <t>Gesamtsumme Probe 1</t>
  </si>
  <si>
    <t>Gesamtsumme der Kalkulation</t>
  </si>
  <si>
    <t>Gesamtsumme Probe 2</t>
  </si>
  <si>
    <t>Summe der Kette</t>
  </si>
  <si>
    <t>Details</t>
  </si>
  <si>
    <t>Gesamtsumme</t>
  </si>
  <si>
    <t>Gesamtsumme Kalk.</t>
  </si>
  <si>
    <t>Auswertung "Gesamt" der Kalkulation</t>
  </si>
  <si>
    <t>Anteil Kette</t>
  </si>
  <si>
    <t>Auswertung "Stück, Satz, Glieder" der Kalkulation</t>
  </si>
  <si>
    <t>Anteil Chainflex</t>
  </si>
  <si>
    <t>Anteil MAT017xxx</t>
  </si>
  <si>
    <t>Anteil MAT9xxxxx</t>
  </si>
  <si>
    <t>Auswertung "MAT9, VPA9, QS9, USB, LWL, GIG, CAT" der Kalkulation</t>
  </si>
  <si>
    <t>Anteil Konf.</t>
  </si>
  <si>
    <t>Anteil xMAT017xxx</t>
  </si>
  <si>
    <t>Auswertung "xMAT017" der Kalkulation</t>
  </si>
  <si>
    <t>0,5-1,5mm², 4,8x0,5</t>
  </si>
  <si>
    <t>0,5-1,5mm², 4,8x0,8</t>
  </si>
  <si>
    <t>0,1-0,5mm², 6,3x0,8</t>
  </si>
  <si>
    <t>1,5-2,5mm², 2,8x0,5</t>
  </si>
  <si>
    <t>1,5-2,5mm², 2,8x0,8</t>
  </si>
  <si>
    <t>1,5-2,5mm², 4,8x0,5</t>
  </si>
  <si>
    <t>Leistungsstecker Gr.1 8pol. Buchse Beschriftung 1 (Kontakt 4 in der Mitte) / Servokontakte bis 1,5qmm</t>
  </si>
  <si>
    <t>MAT01713744</t>
  </si>
  <si>
    <t>60.216.11</t>
  </si>
  <si>
    <t>Leistungsstecker Gr.1 9pol. Buchse (Alte Ausführung) / Servokontakte bis 1,5qmm</t>
  </si>
  <si>
    <t>für Durchmesser &lt;16mm</t>
  </si>
  <si>
    <t>für Durchmesser 8-18mm</t>
  </si>
  <si>
    <t>für Durchmesser &gt;18mm</t>
  </si>
  <si>
    <t>MAT0171489</t>
  </si>
  <si>
    <t>50.041.00</t>
  </si>
  <si>
    <t>M10, 0,5-1qmm</t>
  </si>
  <si>
    <t>M10, 1,5-2,5qmm</t>
  </si>
  <si>
    <t>40.A504.00</t>
  </si>
  <si>
    <t>40.A503.00</t>
  </si>
  <si>
    <t>40.A506.00</t>
  </si>
  <si>
    <t>40.A505.00</t>
  </si>
  <si>
    <t>40.A379.00</t>
  </si>
  <si>
    <t>MAT0171598</t>
  </si>
  <si>
    <t>MAT0171467</t>
  </si>
  <si>
    <t>MAT0171468</t>
  </si>
  <si>
    <t>Leistungskupplung Gr.3 8pol. Stift</t>
  </si>
  <si>
    <t>MAT0172412</t>
  </si>
  <si>
    <t>Kupplung</t>
  </si>
  <si>
    <t>MAT0172414</t>
  </si>
  <si>
    <t>61.112.23</t>
  </si>
  <si>
    <t>MAT0172415</t>
  </si>
  <si>
    <t>61.113.23</t>
  </si>
  <si>
    <t>MAT0172416</t>
  </si>
  <si>
    <t>61.114.23</t>
  </si>
  <si>
    <t>MAT0172417</t>
  </si>
  <si>
    <t>61.115.23</t>
  </si>
  <si>
    <t>MAT0172418</t>
  </si>
  <si>
    <t>61.116.23</t>
  </si>
  <si>
    <t>MAT0172419</t>
  </si>
  <si>
    <t>61.117.11</t>
  </si>
  <si>
    <t>MAT0172680</t>
  </si>
  <si>
    <t>Schutzschlauch</t>
  </si>
  <si>
    <t>FW-25</t>
  </si>
  <si>
    <t>MAT0172681</t>
  </si>
  <si>
    <t>FW-50</t>
  </si>
  <si>
    <t>MAT0172682</t>
  </si>
  <si>
    <t>FW-100</t>
  </si>
  <si>
    <t>Einsatz, Stift SUB-D</t>
  </si>
  <si>
    <t>RC-K5</t>
  </si>
  <si>
    <t>MAT01716864</t>
  </si>
  <si>
    <t>RC-K8</t>
  </si>
  <si>
    <t>50.086.00</t>
  </si>
  <si>
    <t>Faktor:</t>
  </si>
  <si>
    <t>M63 x 1,5, GM 64 mm, IG</t>
  </si>
  <si>
    <t>Gegenmutter HSK-M</t>
  </si>
  <si>
    <t>Gegenmutter HSK-M-EMV</t>
  </si>
  <si>
    <t>Gegenmutter HSK-K</t>
  </si>
  <si>
    <t>MAT0176297</t>
  </si>
  <si>
    <t>71.025.01</t>
  </si>
  <si>
    <t>MAT0176298</t>
  </si>
  <si>
    <t>A2.079.01</t>
  </si>
  <si>
    <t>40.863.00</t>
  </si>
  <si>
    <t>MAT0176291</t>
  </si>
  <si>
    <t>MAT0176292</t>
  </si>
  <si>
    <t>40.055.00</t>
  </si>
  <si>
    <t>Aderendhülsen mit Isolierung:</t>
  </si>
  <si>
    <t>Aderendhülse, isoliert</t>
  </si>
  <si>
    <t>0,5qmm / 6mm</t>
  </si>
  <si>
    <t>0,75qmm / 6mm</t>
  </si>
  <si>
    <t>1qmm / 6mm</t>
  </si>
  <si>
    <t>0,5qmm / 10mm</t>
  </si>
  <si>
    <t>0,75qmm / 10mm</t>
  </si>
  <si>
    <t>1qmm / 10mm</t>
  </si>
  <si>
    <t>4qmm / 12mm</t>
  </si>
  <si>
    <t>16qmm / 12mm</t>
  </si>
  <si>
    <t>Verschraubung HSK-M-EMV</t>
  </si>
  <si>
    <t>M12 x 1,5, GM 75 mm, IG</t>
  </si>
  <si>
    <t>MAT0179476</t>
  </si>
  <si>
    <t>MAT0179491</t>
  </si>
  <si>
    <t>MAT0179478</t>
  </si>
  <si>
    <t>MAT0179511</t>
  </si>
  <si>
    <t>MAT0179517</t>
  </si>
  <si>
    <t>MAT01712334</t>
  </si>
  <si>
    <t>MAT01712338</t>
  </si>
  <si>
    <t>MAT0179515</t>
  </si>
  <si>
    <t>FRS1Y5K190</t>
  </si>
  <si>
    <t>MAT0179510</t>
  </si>
  <si>
    <t>M16 x 1,5, GM 75 mm, IG</t>
  </si>
  <si>
    <t>MAT0179482</t>
  </si>
  <si>
    <t>MAT01712335</t>
  </si>
  <si>
    <t>M50 x 1,5, GM 64 mm, IG</t>
  </si>
  <si>
    <t>M12 x 1,5, GM 64 mm, IG</t>
  </si>
  <si>
    <t>MAT0179486</t>
  </si>
  <si>
    <t>M16 x 1,5, 5 - 10, AG</t>
  </si>
  <si>
    <t>MAT0179512</t>
  </si>
  <si>
    <t>MAT0179518</t>
  </si>
  <si>
    <t>MAT0179480</t>
  </si>
  <si>
    <t>MAT01712340</t>
  </si>
  <si>
    <t>MAT0179502</t>
  </si>
  <si>
    <t>M40 x 1,5, GM 75 mm, IG</t>
  </si>
  <si>
    <t>MAT0179484</t>
  </si>
  <si>
    <t>MAT0179506</t>
  </si>
  <si>
    <t>MAT01712329</t>
  </si>
  <si>
    <t>M25 x 1,5, GM 64 mm, IG</t>
  </si>
  <si>
    <t>MAT0179488</t>
  </si>
  <si>
    <t>M32 x 1,5, 18 - 25, AG</t>
  </si>
  <si>
    <t>MAT01712342</t>
  </si>
  <si>
    <t>MAT0179521</t>
  </si>
  <si>
    <t>M20 x 1,5, GM 64 mm, IG</t>
  </si>
  <si>
    <t>MAT0179500</t>
  </si>
  <si>
    <t>Kabelklemmen für Locktec Signalstecker</t>
  </si>
  <si>
    <t>LOCKTEC Signalstecker M23</t>
  </si>
  <si>
    <t>LOCKTEC Leistungsstecker Gr. 1</t>
  </si>
  <si>
    <t>Designhülsen für Locktec Signalstecker</t>
  </si>
  <si>
    <t>MAT01722003</t>
  </si>
  <si>
    <t>623/923, locktec, 8-11mm</t>
  </si>
  <si>
    <t>80.183.00</t>
  </si>
  <si>
    <t>MAT01722008</t>
  </si>
  <si>
    <t>623, locktec, Knickschutz 8-11mm</t>
  </si>
  <si>
    <t>02.162.50</t>
  </si>
  <si>
    <t>M63 x 1,5, GM 75 mm, IG</t>
  </si>
  <si>
    <t>MAT0179508</t>
  </si>
  <si>
    <t>MAT0179492</t>
  </si>
  <si>
    <t>Verschraubung HSK-K</t>
  </si>
  <si>
    <t>M12 x 1,5, 3 - 6,5, AG</t>
  </si>
  <si>
    <t>MAT0179493</t>
  </si>
  <si>
    <t>M16 x 1,5, 4 - 7, AG</t>
  </si>
  <si>
    <t>MAT0179495</t>
  </si>
  <si>
    <t>MAT01712333</t>
  </si>
  <si>
    <t>1qmm / 8mm</t>
  </si>
  <si>
    <t>4qmm / 9mm</t>
  </si>
  <si>
    <t>1,5qmm / 10mm</t>
  </si>
  <si>
    <t>4qmm / 10mm</t>
  </si>
  <si>
    <t>V3AE0052</t>
  </si>
  <si>
    <t>6qmm / 10mm</t>
  </si>
  <si>
    <t>M40 x 1,5, 24 - 32, AG</t>
  </si>
  <si>
    <t>M20 x 1,5, 6-12, AG</t>
  </si>
  <si>
    <t>Verschraubung HSK-M-EMV-D</t>
  </si>
  <si>
    <t>MAT0179524</t>
  </si>
  <si>
    <t>MAT0179530</t>
  </si>
  <si>
    <t>MAT0179526</t>
  </si>
  <si>
    <t>MAT0179528</t>
  </si>
  <si>
    <t>MAT0179496</t>
  </si>
  <si>
    <t>MAT0179531</t>
  </si>
  <si>
    <t>M25 x 1,5, 9 - 16, AG</t>
  </si>
  <si>
    <t>SingleTec M23:</t>
  </si>
  <si>
    <t>MAT0179353</t>
  </si>
  <si>
    <t>SSTA001NN00480001000</t>
  </si>
  <si>
    <t>MAT01714984</t>
  </si>
  <si>
    <t>SSTA001NN00420001000</t>
  </si>
  <si>
    <t>MAT0179351</t>
  </si>
  <si>
    <t>50qmm / 25mm</t>
  </si>
  <si>
    <t>95qmm / 25mm</t>
  </si>
  <si>
    <r>
      <t>Kommissionierung</t>
    </r>
    <r>
      <rPr>
        <sz val="8"/>
        <color indexed="23"/>
        <rFont val="Arial"/>
        <family val="2"/>
      </rPr>
      <t xml:space="preserve"> / consignment</t>
    </r>
  </si>
  <si>
    <r>
      <t>Abmanteln</t>
    </r>
    <r>
      <rPr>
        <sz val="8"/>
        <color indexed="23"/>
        <rFont val="Arial"/>
        <family val="2"/>
      </rPr>
      <t xml:space="preserve"> / strip</t>
    </r>
  </si>
  <si>
    <r>
      <t>Schirmbehandlung</t>
    </r>
    <r>
      <rPr>
        <sz val="8"/>
        <color indexed="23"/>
        <rFont val="Arial"/>
        <family val="2"/>
      </rPr>
      <t xml:space="preserve"> / shield handling</t>
    </r>
  </si>
  <si>
    <t>Abisolieren / skinning</t>
  </si>
  <si>
    <r>
      <t>Anschluß Crimp</t>
    </r>
    <r>
      <rPr>
        <sz val="8"/>
        <color indexed="23"/>
        <rFont val="Arial"/>
        <family val="2"/>
      </rPr>
      <t xml:space="preserve"> / crimp</t>
    </r>
  </si>
  <si>
    <r>
      <t>Beschriftung</t>
    </r>
    <r>
      <rPr>
        <sz val="8"/>
        <color indexed="23"/>
        <rFont val="Arial"/>
        <family val="2"/>
      </rPr>
      <t xml:space="preserve"> / labeling</t>
    </r>
  </si>
  <si>
    <r>
      <t>Bohren Dichteinsatz</t>
    </r>
    <r>
      <rPr>
        <sz val="8"/>
        <color indexed="23"/>
        <rFont val="Arial"/>
        <family val="2"/>
      </rPr>
      <t xml:space="preserve"> / drilling seal insert</t>
    </r>
  </si>
  <si>
    <r>
      <t>Funktionsprüfung</t>
    </r>
    <r>
      <rPr>
        <sz val="8"/>
        <color indexed="23"/>
        <rFont val="Arial"/>
        <family val="2"/>
      </rPr>
      <t xml:space="preserve"> / test</t>
    </r>
  </si>
  <si>
    <r>
      <t>Prüfprotokolle mitverschicken</t>
    </r>
    <r>
      <rPr>
        <sz val="8"/>
        <color indexed="23"/>
        <rFont val="Arial"/>
        <family val="2"/>
      </rPr>
      <t xml:space="preserve"> / send the test report</t>
    </r>
  </si>
  <si>
    <r>
      <t>Schnittkosten</t>
    </r>
    <r>
      <rPr>
        <sz val="8"/>
        <color indexed="23"/>
        <rFont val="Arial"/>
        <family val="2"/>
      </rPr>
      <t xml:space="preserve"> / cut cost</t>
    </r>
  </si>
  <si>
    <r>
      <t>Verpackung</t>
    </r>
    <r>
      <rPr>
        <sz val="8"/>
        <color indexed="23"/>
        <rFont val="Arial"/>
        <family val="2"/>
      </rPr>
      <t xml:space="preserve"> / package</t>
    </r>
  </si>
  <si>
    <r>
      <t xml:space="preserve">Interner Transport / Lagerung </t>
    </r>
    <r>
      <rPr>
        <sz val="8"/>
        <color indexed="23"/>
        <rFont val="Arial"/>
        <family val="2"/>
      </rPr>
      <t>/ transport and stock</t>
    </r>
  </si>
  <si>
    <t>MAT01715578</t>
  </si>
  <si>
    <t>Gehäuse, Stecker SpeedTec</t>
  </si>
  <si>
    <t xml:space="preserve">M17SignalSpeedTec </t>
  </si>
  <si>
    <t>10.631.02</t>
  </si>
  <si>
    <t>MAT01729514</t>
  </si>
  <si>
    <t>Gehäuse, Kupplung SpeedTec</t>
  </si>
  <si>
    <t>11.685.02</t>
  </si>
  <si>
    <t>MAT01716809</t>
  </si>
  <si>
    <t>M17LeistungSpeedTec;4pol.</t>
  </si>
  <si>
    <t>10.650.02</t>
  </si>
  <si>
    <t>MAT01715653</t>
  </si>
  <si>
    <t>M17LeistungSpeedTec</t>
  </si>
  <si>
    <t>10.632.02</t>
  </si>
  <si>
    <t>MAT01728076</t>
  </si>
  <si>
    <t>Kupplungsgehäuse M17 4pol. Speedtec</t>
  </si>
  <si>
    <t>11.712.02</t>
  </si>
  <si>
    <t>MAT01714782</t>
  </si>
  <si>
    <t>10.611.02</t>
  </si>
  <si>
    <t>MAT01718709</t>
  </si>
  <si>
    <t>Gehäuse,Stecker, SpeedTec</t>
  </si>
  <si>
    <t xml:space="preserve">Leistung 9pol. Anker 923, vern., </t>
  </si>
  <si>
    <t>10.695.02</t>
  </si>
  <si>
    <t>MAT01717327</t>
  </si>
  <si>
    <t xml:space="preserve">M23, Leistung,8pol,SpeedTEC,verz. </t>
  </si>
  <si>
    <t>MAT01719689</t>
  </si>
  <si>
    <t>Gr.1,SpeedTECAußengewinde9pol Standard, Anker</t>
  </si>
  <si>
    <t>11.686.02</t>
  </si>
  <si>
    <t>MAT01714787</t>
  </si>
  <si>
    <t>Leistung6pol,verz.vernickeltGr.1,5</t>
  </si>
  <si>
    <t>10.607.02</t>
  </si>
  <si>
    <t>MAT01714788</t>
  </si>
  <si>
    <t>Leistung8pol,verz.vernickeltGr.1,5</t>
  </si>
  <si>
    <t>10.608.02</t>
  </si>
  <si>
    <t>MAT01714789</t>
  </si>
  <si>
    <t>Leistung9pol,verz.vernickeltGr.1,5</t>
  </si>
  <si>
    <t>MAT01721492</t>
  </si>
  <si>
    <t>11.575.02</t>
  </si>
  <si>
    <t>MAT01714790</t>
  </si>
  <si>
    <t>11.573.02</t>
  </si>
  <si>
    <t>MAT01729678</t>
  </si>
  <si>
    <t>50.333.00</t>
  </si>
  <si>
    <t>Kupferband (Preisangabe bereits auf 1m runter gerechnet) für Sub-D montage 0,01m kalkulieren!</t>
  </si>
  <si>
    <t>MAT01712838</t>
  </si>
  <si>
    <t>Kupferband</t>
  </si>
  <si>
    <t>50mm selbstklebend,Länge 33,0m</t>
  </si>
  <si>
    <t>RC-D3</t>
  </si>
  <si>
    <t>CU 50</t>
  </si>
  <si>
    <t>für Thermotransferdrucker 15000/Rolle</t>
  </si>
  <si>
    <t>KRT2-SP-013x025/06-WE</t>
  </si>
  <si>
    <t>für Thermotransferdrucker KMT-07323V-9</t>
  </si>
  <si>
    <t>KRT2-P-023x073/18-WE</t>
  </si>
  <si>
    <t>für Thermotransferdrucker KMT-07332V-9</t>
  </si>
  <si>
    <t>KRT2-SP-032x73/18-WE</t>
  </si>
  <si>
    <t xml:space="preserve">Kabelmarkierer </t>
  </si>
  <si>
    <t>für Thermotransferdrucker KMT-15032V-9</t>
  </si>
  <si>
    <t>KRT2-SP-032x150/30-WE</t>
  </si>
  <si>
    <t>Gehäuse</t>
  </si>
  <si>
    <t>MAT01734924</t>
  </si>
  <si>
    <t>10.662.02</t>
  </si>
  <si>
    <t>MAT01739053</t>
  </si>
  <si>
    <t>11.616.02</t>
  </si>
  <si>
    <t>MAT01739152</t>
  </si>
  <si>
    <t>Isolierkörper, Buchse</t>
  </si>
  <si>
    <t>723 htec, Steckseite,5+6-polig,Code 1</t>
  </si>
  <si>
    <t>40.A495.00</t>
  </si>
  <si>
    <t>MAT01734926</t>
  </si>
  <si>
    <t>723 htec, Anschlussseite,5+6-polig,Code 1</t>
  </si>
  <si>
    <t>40.A458.00</t>
  </si>
  <si>
    <t>MAT01739153</t>
  </si>
  <si>
    <t>40.A460.00</t>
  </si>
  <si>
    <t>MAT01729348</t>
  </si>
  <si>
    <t>40.A487.00</t>
  </si>
  <si>
    <t>MAT01739154</t>
  </si>
  <si>
    <t>Isolierkörper, Stift</t>
  </si>
  <si>
    <t>40.A494.00</t>
  </si>
  <si>
    <t>MAT01736074</t>
  </si>
  <si>
    <t>40.A457.00</t>
  </si>
  <si>
    <t>MAT01736075</t>
  </si>
  <si>
    <t>40.A459.00</t>
  </si>
  <si>
    <t>MAT01729353</t>
  </si>
  <si>
    <t>40.A486.00</t>
  </si>
  <si>
    <t>MAT01739157</t>
  </si>
  <si>
    <t>723 htec, Steckseite,7+3-polig,Code 1</t>
  </si>
  <si>
    <t>40.A573.00</t>
  </si>
  <si>
    <t>MAT01739158</t>
  </si>
  <si>
    <t>723 htec, Anschlussseite,7+3-polig,Code 1</t>
  </si>
  <si>
    <t>40.A563.00</t>
  </si>
  <si>
    <t>MAT01739159</t>
  </si>
  <si>
    <t>40.A569.00</t>
  </si>
  <si>
    <t>MAT01737577</t>
  </si>
  <si>
    <t>40.A576.00</t>
  </si>
  <si>
    <t>MAT01739160</t>
  </si>
  <si>
    <t>40.A564.00</t>
  </si>
  <si>
    <t>MAT01737579</t>
  </si>
  <si>
    <t>40.A570.00</t>
  </si>
  <si>
    <t>MAT01738740</t>
  </si>
  <si>
    <t>40.A759.00</t>
  </si>
  <si>
    <t>MAT01734927</t>
  </si>
  <si>
    <t>40.A720.00</t>
  </si>
  <si>
    <t>MAT01733416</t>
  </si>
  <si>
    <t>40.A702.00</t>
  </si>
  <si>
    <t>MAT01729428</t>
  </si>
  <si>
    <t>40.A711.00</t>
  </si>
  <si>
    <t>MAT01739054</t>
  </si>
  <si>
    <t>40.A760.00</t>
  </si>
  <si>
    <t>MAT01739055</t>
  </si>
  <si>
    <t>40.A721.00</t>
  </si>
  <si>
    <t>MAT01735456</t>
  </si>
  <si>
    <t>40.A703.00</t>
  </si>
  <si>
    <t>MAT01730692</t>
  </si>
  <si>
    <t>40.A722.00</t>
  </si>
  <si>
    <t>Isolierkörper (Intercontec)</t>
  </si>
  <si>
    <t>Isolierkörper (SEW)</t>
  </si>
  <si>
    <t>MAT01735411</t>
  </si>
  <si>
    <t>40.A497.00</t>
  </si>
  <si>
    <t>MAT01736073</t>
  </si>
  <si>
    <t>40.A496.00</t>
  </si>
  <si>
    <t>MAT01739155</t>
  </si>
  <si>
    <t>723 htec, Steckseite,5+6-polig,Code 3 (SEW)</t>
  </si>
  <si>
    <t>40.A499.00</t>
  </si>
  <si>
    <t>MAT01739156</t>
  </si>
  <si>
    <t>40.A498.00</t>
  </si>
  <si>
    <t>MAT01739162</t>
  </si>
  <si>
    <t>723 htec, Steckseite,4+4-polig,Code 20 (SEW)</t>
  </si>
  <si>
    <t>40.A882.00</t>
  </si>
  <si>
    <t>MAT01739163</t>
  </si>
  <si>
    <t>723 htec, Anschlussseite,4+4-polig,Code 20 (SEW)</t>
  </si>
  <si>
    <t>40.A872.00</t>
  </si>
  <si>
    <t>MAT01739164</t>
  </si>
  <si>
    <t>40.A876.00</t>
  </si>
  <si>
    <t>MAT01739165</t>
  </si>
  <si>
    <t>40.A886.00</t>
  </si>
  <si>
    <t>Isolierkörper (B&amp;R)</t>
  </si>
  <si>
    <t>MAT01734925</t>
  </si>
  <si>
    <t>723 htec, Steckseite,5+2-polig,Code 13 (B&amp;R)</t>
  </si>
  <si>
    <t>40.A755.00</t>
  </si>
  <si>
    <t>MAT01739161</t>
  </si>
  <si>
    <t>40.A756.00</t>
  </si>
  <si>
    <t>Kontaktbuchse Ø 2mm</t>
  </si>
  <si>
    <t>MAT01729350</t>
  </si>
  <si>
    <t>60.270.11</t>
  </si>
  <si>
    <t>MAT01733415</t>
  </si>
  <si>
    <t>60.272.11</t>
  </si>
  <si>
    <t>Kontaktbuchse Ø 1mm</t>
  </si>
  <si>
    <t>MAT01729351</t>
  </si>
  <si>
    <t>60.279.11</t>
  </si>
  <si>
    <t>Kontaktstift Ø 2mm</t>
  </si>
  <si>
    <t>MAT01729355</t>
  </si>
  <si>
    <t>61.242.11</t>
  </si>
  <si>
    <t>MAT01736072</t>
  </si>
  <si>
    <t>61.243.11</t>
  </si>
  <si>
    <t>Kontaktstift Ø 1mm</t>
  </si>
  <si>
    <t>MAT01729356</t>
  </si>
  <si>
    <t>61.253.11</t>
  </si>
  <si>
    <t>Kontaktbuchse Ø 0,6mm</t>
  </si>
  <si>
    <t>MAT01729349</t>
  </si>
  <si>
    <t>60.278.11</t>
  </si>
  <si>
    <t>Kontaktstift Ø 0,6mm</t>
  </si>
  <si>
    <t>MAT01729354</t>
  </si>
  <si>
    <t>61.252.11</t>
  </si>
  <si>
    <t>Lamellen- Klemmung</t>
  </si>
  <si>
    <t>MAT01712632</t>
  </si>
  <si>
    <t>50.110.00</t>
  </si>
  <si>
    <t>MAT01714975</t>
  </si>
  <si>
    <t>50.055.00</t>
  </si>
  <si>
    <t>MAT01734668</t>
  </si>
  <si>
    <t>50.058.00</t>
  </si>
  <si>
    <t>Kronen- Klemmung</t>
  </si>
  <si>
    <t>Doppellippen- Klemmung</t>
  </si>
  <si>
    <t>MAT01712631</t>
  </si>
  <si>
    <t>50.008.00</t>
  </si>
  <si>
    <t>MAT01712634</t>
  </si>
  <si>
    <t>A2.032.01</t>
  </si>
  <si>
    <t>MAT01736931</t>
  </si>
  <si>
    <t>AD14-17mm,Kronenkle,M23,SingleTec</t>
  </si>
  <si>
    <t>SSTA001NN00590001000</t>
  </si>
  <si>
    <t>MAT01736932</t>
  </si>
  <si>
    <t>AD14-17mm,Kronenklemmung</t>
  </si>
  <si>
    <t>SKUA002NN00590001000</t>
  </si>
  <si>
    <t>Standard</t>
  </si>
  <si>
    <r>
      <t xml:space="preserve">Signalstecker 16+3 pol. Linksdrehend Buchse </t>
    </r>
    <r>
      <rPr>
        <b/>
        <sz val="9"/>
        <color indexed="10"/>
        <rFont val="Arial"/>
        <family val="2"/>
      </rPr>
      <t>gewinkelt</t>
    </r>
  </si>
  <si>
    <t>MAT0177413</t>
  </si>
  <si>
    <t>M17Leistung7pol</t>
  </si>
  <si>
    <t>11.602.02</t>
  </si>
  <si>
    <t>MAT01712955</t>
  </si>
  <si>
    <t>M17Leistung7polfürStiftkontakte Siemens code 2 rechtsdrehend</t>
  </si>
  <si>
    <t>40.854.00</t>
  </si>
  <si>
    <t>FMK3G</t>
  </si>
  <si>
    <t>FMK5G 189</t>
  </si>
  <si>
    <t>crimp 9pol</t>
  </si>
  <si>
    <t>crimp, 15 pol. Gr.2</t>
  </si>
  <si>
    <t>FL15S7-K121</t>
  </si>
  <si>
    <t>FL15P7-K120</t>
  </si>
  <si>
    <t>crimp, 25 pol. Gr.3</t>
  </si>
  <si>
    <t>FL25S7-K121</t>
  </si>
  <si>
    <t>FL25P7-K120</t>
  </si>
  <si>
    <t>crimp 37pol</t>
  </si>
  <si>
    <t>FL37S7-K121</t>
  </si>
  <si>
    <t>FL37P7-K120</t>
  </si>
  <si>
    <t>löt, HD 15polig</t>
  </si>
  <si>
    <t>löt, 15 pol. Gr.1, HD</t>
  </si>
  <si>
    <t>CT0915P</t>
  </si>
  <si>
    <t>HD, 26pol. Lötvers.   CT15-26S</t>
  </si>
  <si>
    <t>HD, 26pol. Lötversion   CT15-26P</t>
  </si>
  <si>
    <t>Gewindebolzen, SUB-D</t>
  </si>
  <si>
    <t>4/40 Zoll Innengewinde</t>
  </si>
  <si>
    <t>F1066SN</t>
  </si>
  <si>
    <t>FRS1Y5K333, UNC4-40, Ges.L=28mm</t>
  </si>
  <si>
    <t>FRS1Y5K333</t>
  </si>
  <si>
    <t>FRS 1/5, UNC 4-40, Ges.L=44mm</t>
  </si>
  <si>
    <t>FRS 1/5</t>
  </si>
  <si>
    <t>MAT0170355</t>
  </si>
  <si>
    <t>löt, 9pol schwarzer Isolierkörper</t>
  </si>
  <si>
    <t>F09P0G3-2090</t>
  </si>
  <si>
    <t>F09S0SG3</t>
  </si>
  <si>
    <t>MAT01712112</t>
  </si>
  <si>
    <t xml:space="preserve">löt, 15 pol. Gr.2 </t>
  </si>
  <si>
    <t>löt 15pol</t>
  </si>
  <si>
    <t>Sub-D 25pol. Löt.; Gr.3</t>
  </si>
  <si>
    <t>F25S0G3-2090</t>
  </si>
  <si>
    <t>MAT01712116</t>
  </si>
  <si>
    <t>löt, 25 pol. Gr.3</t>
  </si>
  <si>
    <t>F25P0G3-2090 schwarze Isolierkörper</t>
  </si>
  <si>
    <t>MAT0179494</t>
  </si>
  <si>
    <t>MAT0175440</t>
  </si>
  <si>
    <t>Mutter M 25x1,5,sechkant grrau,Polyamid</t>
  </si>
  <si>
    <t>MAT0175074</t>
  </si>
  <si>
    <t>Verschraubung</t>
  </si>
  <si>
    <t>Mutter M32x1,5 grau,s.kant,Polyamid</t>
  </si>
  <si>
    <t>MAT0175441</t>
  </si>
  <si>
    <t>Mutter M 40x1,5 grau, sechskant, Polyami</t>
  </si>
  <si>
    <t>1.033.1321.01</t>
  </si>
  <si>
    <r>
      <t xml:space="preserve">Signalkupplung 16+3 pol. Linksdrehend Buchse </t>
    </r>
    <r>
      <rPr>
        <b/>
        <sz val="8"/>
        <color indexed="10"/>
        <rFont val="Arial"/>
        <family val="2"/>
      </rPr>
      <t>gerade</t>
    </r>
  </si>
  <si>
    <t>xMAT017xxx</t>
  </si>
  <si>
    <t>20A, 0,5-1,0mm²(AWG18-22)</t>
  </si>
  <si>
    <t>MAT01712137</t>
  </si>
  <si>
    <t>crimp, 50 pol. Gr.5</t>
  </si>
  <si>
    <t>FL50S7-K121</t>
  </si>
  <si>
    <t>MAT01712133</t>
  </si>
  <si>
    <t>FL50P7-K120</t>
  </si>
  <si>
    <t>57DBCSXM-XXNX00BA-01</t>
  </si>
  <si>
    <t>57DBCSXF-XXNX00BA-01</t>
  </si>
  <si>
    <t>M4, 4-6,0mm²</t>
  </si>
  <si>
    <t>M5, 4-6,0mm²</t>
  </si>
  <si>
    <t>M6, 4-6,0mm²</t>
  </si>
  <si>
    <t>M8, 4-6,0mm²</t>
  </si>
  <si>
    <t>M10, 4-6,0mm²</t>
  </si>
  <si>
    <t>MAT0175199</t>
  </si>
  <si>
    <t>Signalbis14,7mm,Kronenklemmung</t>
  </si>
  <si>
    <t>50.073.00</t>
  </si>
  <si>
    <t>MAT0179463</t>
  </si>
  <si>
    <t>M17Leistung9pol.Buchselinksdr.1,0mm</t>
  </si>
  <si>
    <t>40.908.00</t>
  </si>
  <si>
    <t>MAT0179464</t>
  </si>
  <si>
    <t>M17Leistung9pol.Stiftrechtsdr.1,0m</t>
  </si>
  <si>
    <t>40.906.00</t>
  </si>
  <si>
    <t>MAT0177415</t>
  </si>
  <si>
    <t>Kontakt</t>
  </si>
  <si>
    <t>CrimpM170,5-1,5für40.878.00</t>
  </si>
  <si>
    <t>61.141.11</t>
  </si>
  <si>
    <t>4-6,0mm², 2,8x0,5</t>
  </si>
  <si>
    <t>4-6,0mm², 2,8x0,8</t>
  </si>
  <si>
    <t>4-6,0mm², 4,8x0,8</t>
  </si>
  <si>
    <t>4-6,0mm², 6,3x0,8</t>
  </si>
  <si>
    <t>4-6,0mm², 4,8x0,5</t>
  </si>
  <si>
    <t>M3, 0,5-1,0mm²</t>
  </si>
  <si>
    <t>M3,5, 0,5-1,0mm²</t>
  </si>
  <si>
    <t>M4, 0,5-1,0mm²</t>
  </si>
  <si>
    <t>M5, 0,5-1,0mm²</t>
  </si>
  <si>
    <t>M6, 0,5-1,0mm²</t>
  </si>
  <si>
    <t>M5, 0,5-1,0qmm Farbe: rot</t>
  </si>
  <si>
    <t>MAT01712103</t>
  </si>
  <si>
    <t>crimp, 15 pol. Gr.1 ; HD</t>
  </si>
  <si>
    <t>FL09-15P7</t>
  </si>
  <si>
    <t>für gedrehte Kontakte</t>
  </si>
  <si>
    <t>MAT01712107</t>
  </si>
  <si>
    <t>FL09-15S7</t>
  </si>
  <si>
    <t>MAT01712111</t>
  </si>
  <si>
    <t>crimp, 26 pol. Gr.2 ; HD</t>
  </si>
  <si>
    <t>FL15-26P7</t>
  </si>
  <si>
    <t>MAT01712115</t>
  </si>
  <si>
    <t>FL15-26S7</t>
  </si>
  <si>
    <t>MAT0177047</t>
  </si>
  <si>
    <t>CT15-26P7</t>
  </si>
  <si>
    <t>für Bandware</t>
  </si>
  <si>
    <t>MAT0177048</t>
  </si>
  <si>
    <t>CT15-26S7</t>
  </si>
  <si>
    <t>MAT01742497</t>
  </si>
  <si>
    <t>Gestanzte Kontakte Stift, AWG 24-28 für HD</t>
  </si>
  <si>
    <t>P110-06V_2000</t>
  </si>
  <si>
    <t>Bandware bis 0,25qmm²</t>
  </si>
  <si>
    <t>MAT01742498</t>
  </si>
  <si>
    <t>Gestanzte Kontakte Buchse, AWG 24-28 für HD</t>
  </si>
  <si>
    <t>S110-06V_2000</t>
  </si>
  <si>
    <t>MAT01719818</t>
  </si>
  <si>
    <t>0,2u AWG24-28 Crimp für HD</t>
  </si>
  <si>
    <t>FK22PL-02V1000</t>
  </si>
  <si>
    <t>gedrehte Kontakte</t>
  </si>
  <si>
    <t>MAT01719819</t>
  </si>
  <si>
    <t>FK22SL-02V1000</t>
  </si>
  <si>
    <t>MAT01719820</t>
  </si>
  <si>
    <t>0,8u AWG24-28 Crimp für HD</t>
  </si>
  <si>
    <t>FK22PL-08V1000</t>
  </si>
  <si>
    <t>MAT01719821</t>
  </si>
  <si>
    <t>FK22SL-08V1000</t>
  </si>
  <si>
    <t>HD-Einsätze Crimp:</t>
  </si>
  <si>
    <t>MAT01724876</t>
  </si>
  <si>
    <t>CT09-15P7</t>
  </si>
  <si>
    <t>Steckersatz</t>
  </si>
  <si>
    <t>Einzelartikel</t>
  </si>
  <si>
    <t>Leitung nach CAT6</t>
  </si>
  <si>
    <t>Leitung nach CAT5</t>
  </si>
  <si>
    <t>Leitung DriveCliq</t>
  </si>
  <si>
    <t>CT09-15S7</t>
  </si>
  <si>
    <t>MAT01743021</t>
  </si>
  <si>
    <t>Gr1.5,Leistung,1.5,7-9mm,verzahnt</t>
  </si>
  <si>
    <t>Signal6,0-10mm,Kronen-Klemmung</t>
  </si>
  <si>
    <t>Gr.1Leistung,9,5-14,5mmLamelle,verza</t>
  </si>
  <si>
    <t>Signal9,0-13,2mmKronen-Klemmung</t>
  </si>
  <si>
    <t>Stecker Gr.1,5 6/8pol.</t>
  </si>
  <si>
    <t>Leistung,Anschl.u.Melst.,Gr.1,6pol.</t>
  </si>
  <si>
    <t>Leistungsstecker Gr.1,5 9pol. Buchse</t>
  </si>
  <si>
    <t>MAT01735204</t>
  </si>
  <si>
    <t>Leistung 9-polig, Größe 1,5, ÜWM</t>
  </si>
  <si>
    <t>10.766.02</t>
  </si>
  <si>
    <t>MAT01735205</t>
  </si>
  <si>
    <t>940, 9 polig, Mittelstück + Anschlußseite</t>
  </si>
  <si>
    <t>40.039.00</t>
  </si>
  <si>
    <t>Leistung,Anschl.u.Mittelst.,Gr.1, 8pol.</t>
  </si>
  <si>
    <r>
      <t>Prüffeld-Vorbereitung</t>
    </r>
    <r>
      <rPr>
        <sz val="8"/>
        <color indexed="23"/>
        <rFont val="Arial"/>
        <family val="2"/>
      </rPr>
      <t xml:space="preserve"> / test field preparation</t>
    </r>
  </si>
  <si>
    <t>MAT0172228</t>
  </si>
  <si>
    <t>Gr1m.Überw.m.,kurzeBauform8polohneL</t>
  </si>
  <si>
    <t>10.750.02</t>
  </si>
  <si>
    <r>
      <t xml:space="preserve">Signalgehäuse in </t>
    </r>
    <r>
      <rPr>
        <b/>
        <sz val="8"/>
        <color indexed="10"/>
        <rFont val="Arial"/>
        <family val="2"/>
      </rPr>
      <t>ORANGE</t>
    </r>
  </si>
  <si>
    <t>MAT01742037</t>
  </si>
  <si>
    <t>SpringTec Serie 615, orange SIGNAL</t>
  </si>
  <si>
    <t>10.569.F01</t>
  </si>
  <si>
    <t>MAT01741562</t>
  </si>
  <si>
    <t>615 springtec Kupplungsgehäuse Aufpresshülse orange</t>
  </si>
  <si>
    <t>11.624.F01</t>
  </si>
  <si>
    <t>Leistungskupplung Gr.1 9pol. Stift (Alte Ausführung) / Servokontakte bis 1,5qmm // ANKER</t>
  </si>
  <si>
    <t>MAT01712622</t>
  </si>
  <si>
    <t>Gr.1,9pol, Stift</t>
  </si>
  <si>
    <t xml:space="preserve">40.A297.00 </t>
  </si>
  <si>
    <t>MAT0171156</t>
  </si>
  <si>
    <t>Crimp1mm(Kupplung)</t>
  </si>
  <si>
    <t>61.020.11</t>
  </si>
  <si>
    <t>Crimp2mm(Kupplung),0,35-2,5qmm</t>
  </si>
  <si>
    <t>Leistungskupplung Gr.1 9pol. Stift // Smily</t>
  </si>
  <si>
    <t>MAT01712582</t>
  </si>
  <si>
    <t>Gr.1Überwurfmutter,gerade,9pol,lang (neues Polbild)</t>
  </si>
  <si>
    <t>10.612.02</t>
  </si>
  <si>
    <t>MAT01712618</t>
  </si>
  <si>
    <t>Gr.1,9pol,Buchse,lang</t>
  </si>
  <si>
    <t>40.A298.00</t>
  </si>
  <si>
    <t>MAT0178307</t>
  </si>
  <si>
    <t>Crimp1mm,Leistung0,75-1,0qmm</t>
  </si>
  <si>
    <t>60.201.80</t>
  </si>
  <si>
    <t>MAT0178308</t>
  </si>
  <si>
    <t>Crimp2mm,Leistung0,5-2,5qmm</t>
  </si>
  <si>
    <t>60.046.21</t>
  </si>
  <si>
    <t>Leistungsstecker Gr.1 9pol. Buchse // Smily</t>
  </si>
  <si>
    <t>BSTA078NN00920295000</t>
  </si>
  <si>
    <t>10.615.02</t>
  </si>
  <si>
    <t>11.566.02</t>
  </si>
  <si>
    <t>50.432.00</t>
  </si>
  <si>
    <t>10.609.02</t>
  </si>
  <si>
    <t>50.334.00</t>
  </si>
  <si>
    <t>50.335.00</t>
  </si>
  <si>
    <t>60.225.11</t>
  </si>
  <si>
    <t>40.A382.00</t>
  </si>
  <si>
    <t>40.A386.00</t>
  </si>
  <si>
    <t>40.A383.00</t>
  </si>
  <si>
    <t>40.A385.00</t>
  </si>
  <si>
    <t>40.A387.00</t>
  </si>
  <si>
    <t>40.A384.00</t>
  </si>
  <si>
    <t>51.056.Gelb</t>
  </si>
  <si>
    <t>54.200</t>
  </si>
  <si>
    <t>54.202</t>
  </si>
  <si>
    <t>54.203</t>
  </si>
  <si>
    <t>54.204</t>
  </si>
  <si>
    <t>54.205</t>
  </si>
  <si>
    <t>54.206</t>
  </si>
  <si>
    <t>52.470</t>
  </si>
  <si>
    <t>52.462</t>
  </si>
  <si>
    <t>52.463</t>
  </si>
  <si>
    <t>52.464</t>
  </si>
  <si>
    <t>52.465</t>
  </si>
  <si>
    <t>52.466</t>
  </si>
  <si>
    <t>52.467</t>
  </si>
  <si>
    <t>52.408</t>
  </si>
  <si>
    <t>54.000</t>
  </si>
  <si>
    <t>54.010</t>
  </si>
  <si>
    <t>54.020</t>
  </si>
  <si>
    <t>54.030</t>
  </si>
  <si>
    <t>54.040</t>
  </si>
  <si>
    <t>54.050</t>
  </si>
  <si>
    <t>54.060</t>
  </si>
  <si>
    <t>54.070</t>
  </si>
  <si>
    <t>54.080</t>
  </si>
  <si>
    <t>54.090</t>
  </si>
  <si>
    <t>51.041.UNBEDRUCKT</t>
  </si>
  <si>
    <t>51.043.UNBEDRUCKT</t>
  </si>
  <si>
    <t>51.044.UNBEDRUCKT</t>
  </si>
  <si>
    <t>51.045.UNBEDRUCKT</t>
  </si>
  <si>
    <t>51.046.UNBEDRUCKT</t>
  </si>
  <si>
    <t>51.124</t>
  </si>
  <si>
    <t>51.047.UNBEDRUCKT</t>
  </si>
  <si>
    <t>51.058.UNBEDRUCKT</t>
  </si>
  <si>
    <t>51.048.UNBEDRUCKT</t>
  </si>
  <si>
    <t>51.049.UNBEDRUCKT</t>
  </si>
  <si>
    <t>51.056.UNBEDRUCKT</t>
  </si>
  <si>
    <t>51.050</t>
  </si>
  <si>
    <t>51.051</t>
  </si>
  <si>
    <t>51.052</t>
  </si>
  <si>
    <t>51.042.UNBEDRUCKT</t>
  </si>
  <si>
    <t>51.047.BLAU</t>
  </si>
  <si>
    <t>51.049.BLAU</t>
  </si>
  <si>
    <t>51.056.Blau</t>
  </si>
  <si>
    <t>54.211</t>
  </si>
  <si>
    <t>54.212</t>
  </si>
  <si>
    <t>54.213</t>
  </si>
  <si>
    <t>54.214</t>
  </si>
  <si>
    <t>54.215</t>
  </si>
  <si>
    <t>54.216</t>
  </si>
  <si>
    <t>54.217</t>
  </si>
  <si>
    <t>51.048.GNGE</t>
  </si>
  <si>
    <t>51.049.GNGE</t>
  </si>
  <si>
    <t>51.050.GNGE</t>
  </si>
  <si>
    <t>51.047.GNGE</t>
  </si>
  <si>
    <t>51.046.GNGE</t>
  </si>
  <si>
    <t>51.043.GNGE</t>
  </si>
  <si>
    <t>54.221</t>
  </si>
  <si>
    <t>54.114</t>
  </si>
  <si>
    <t>54.226</t>
  </si>
  <si>
    <t>54.118</t>
  </si>
  <si>
    <t>54.227</t>
  </si>
  <si>
    <t>51.44.TRANSPARENT</t>
  </si>
  <si>
    <t>51.124.TRANSPARENT</t>
  </si>
  <si>
    <t>51.125.TRANSPARENT</t>
  </si>
  <si>
    <t>51.048.TRANSPARENT</t>
  </si>
  <si>
    <t>51.126.TRANSPARENT</t>
  </si>
  <si>
    <t>54.009</t>
  </si>
  <si>
    <t>54.019</t>
  </si>
  <si>
    <t>54.029</t>
  </si>
  <si>
    <t>54.039</t>
  </si>
  <si>
    <t>54.049</t>
  </si>
  <si>
    <t>54.059</t>
  </si>
  <si>
    <t>54.069</t>
  </si>
  <si>
    <t>54.079</t>
  </si>
  <si>
    <t>54.089</t>
  </si>
  <si>
    <t>54.099</t>
  </si>
  <si>
    <t>46.049</t>
  </si>
  <si>
    <t>46.052</t>
  </si>
  <si>
    <t>46.055</t>
  </si>
  <si>
    <t>46.057</t>
  </si>
  <si>
    <t>46.059</t>
  </si>
  <si>
    <t>46.060</t>
  </si>
  <si>
    <t>46.061</t>
  </si>
  <si>
    <t>46.062</t>
  </si>
  <si>
    <t>46.063</t>
  </si>
  <si>
    <t>46.064</t>
  </si>
  <si>
    <t>46.065</t>
  </si>
  <si>
    <t>46.066</t>
  </si>
  <si>
    <t>46.067</t>
  </si>
  <si>
    <t>46.068</t>
  </si>
  <si>
    <t>46.069</t>
  </si>
  <si>
    <t>46.108</t>
  </si>
  <si>
    <t>46.110</t>
  </si>
  <si>
    <t>46.371</t>
  </si>
  <si>
    <t>46.374</t>
  </si>
  <si>
    <t>46.375</t>
  </si>
  <si>
    <t>46.149</t>
  </si>
  <si>
    <t>46.147</t>
  </si>
  <si>
    <t>46.152</t>
  </si>
  <si>
    <t>46.153</t>
  </si>
  <si>
    <t>46.150</t>
  </si>
  <si>
    <t>46.151</t>
  </si>
  <si>
    <t>46.156</t>
  </si>
  <si>
    <t>46.157</t>
  </si>
  <si>
    <t>46.158</t>
  </si>
  <si>
    <t>46.154</t>
  </si>
  <si>
    <t>46.155</t>
  </si>
  <si>
    <t>46.160</t>
  </si>
  <si>
    <t>46.161</t>
  </si>
  <si>
    <t>46.162</t>
  </si>
  <si>
    <t>46.163</t>
  </si>
  <si>
    <t>46.159</t>
  </si>
  <si>
    <t>46.165</t>
  </si>
  <si>
    <t>46.166</t>
  </si>
  <si>
    <t>46.167</t>
  </si>
  <si>
    <t>46.168</t>
  </si>
  <si>
    <t>46.164</t>
  </si>
  <si>
    <t>46.382</t>
  </si>
  <si>
    <t>46.172</t>
  </si>
  <si>
    <t>46.173</t>
  </si>
  <si>
    <t>46.174</t>
  </si>
  <si>
    <t>46.170</t>
  </si>
  <si>
    <t>46.175</t>
  </si>
  <si>
    <t>46.176</t>
  </si>
  <si>
    <t>46.177</t>
  </si>
  <si>
    <t>46.178</t>
  </si>
  <si>
    <t>46.179</t>
  </si>
  <si>
    <t>46.180</t>
  </si>
  <si>
    <t>46.181</t>
  </si>
  <si>
    <t>46.182</t>
  </si>
  <si>
    <t>46.183</t>
  </si>
  <si>
    <t>46.184</t>
  </si>
  <si>
    <t>46.185</t>
  </si>
  <si>
    <t>46.186</t>
  </si>
  <si>
    <t>46.187</t>
  </si>
  <si>
    <t>46.188</t>
  </si>
  <si>
    <t>46.189</t>
  </si>
  <si>
    <t>46.190</t>
  </si>
  <si>
    <t>46.191</t>
  </si>
  <si>
    <t>46.192</t>
  </si>
  <si>
    <t>46.193</t>
  </si>
  <si>
    <t>46.194</t>
  </si>
  <si>
    <t>46.195</t>
  </si>
  <si>
    <t>46.196</t>
  </si>
  <si>
    <t>46.197</t>
  </si>
  <si>
    <t>46.198</t>
  </si>
  <si>
    <t>46.199</t>
  </si>
  <si>
    <t>46.200</t>
  </si>
  <si>
    <t>46.204</t>
  </si>
  <si>
    <t>46.206</t>
  </si>
  <si>
    <t>46.207</t>
  </si>
  <si>
    <t>46.210</t>
  </si>
  <si>
    <t>46.214</t>
  </si>
  <si>
    <t>46.222</t>
  </si>
  <si>
    <t>46.074</t>
  </si>
  <si>
    <t>46.220</t>
  </si>
  <si>
    <t>46.076</t>
  </si>
  <si>
    <t>46.121</t>
  </si>
  <si>
    <t xml:space="preserve"> </t>
  </si>
  <si>
    <t>MAT01710078</t>
  </si>
  <si>
    <t>MAT01710079</t>
  </si>
  <si>
    <t>MAT01710080</t>
  </si>
  <si>
    <t>MAT01710081</t>
  </si>
  <si>
    <t>MAT01710082</t>
  </si>
  <si>
    <t>MAT01710083</t>
  </si>
  <si>
    <t>MAT01710084</t>
  </si>
  <si>
    <t>MAT01710085</t>
  </si>
  <si>
    <t>MAT01710086</t>
  </si>
  <si>
    <t>MAT01710087</t>
  </si>
  <si>
    <t>MAT01710088</t>
  </si>
  <si>
    <t>MAT01710089</t>
  </si>
  <si>
    <t>MAT01710090</t>
  </si>
  <si>
    <t>MAT01710091</t>
  </si>
  <si>
    <t>MAT01710092</t>
  </si>
  <si>
    <t>MAT01710093</t>
  </si>
  <si>
    <t>MAT01710094</t>
  </si>
  <si>
    <t>MAT01710095</t>
  </si>
  <si>
    <t>MAT01710096</t>
  </si>
  <si>
    <t>MAT01710097</t>
  </si>
  <si>
    <t>MAT01710098</t>
  </si>
  <si>
    <t>MAT01710099</t>
  </si>
  <si>
    <t>MAT01710100</t>
  </si>
  <si>
    <t>MAT01710101</t>
  </si>
  <si>
    <t>MAT01710102</t>
  </si>
  <si>
    <t>MAT01710103</t>
  </si>
  <si>
    <t>MAT01710104</t>
  </si>
  <si>
    <t>MAT0179678</t>
  </si>
  <si>
    <t>MAT0179679</t>
  </si>
  <si>
    <t>MAT0179680</t>
  </si>
  <si>
    <t>MAT0179681</t>
  </si>
  <si>
    <t>MAT0179682</t>
  </si>
  <si>
    <t>MAT0179683</t>
  </si>
  <si>
    <t>MAT0179684</t>
  </si>
  <si>
    <t>MAT0179685</t>
  </si>
  <si>
    <t>MAT0179686</t>
  </si>
  <si>
    <t>MAT0179687</t>
  </si>
  <si>
    <t>MAT0179688</t>
  </si>
  <si>
    <t>MAT0179689</t>
  </si>
  <si>
    <t>MAT0179690</t>
  </si>
  <si>
    <t>MAT0179691</t>
  </si>
  <si>
    <t>MAT0179692</t>
  </si>
  <si>
    <t>MAT0179693</t>
  </si>
  <si>
    <t>MAT0179694</t>
  </si>
  <si>
    <t>MAT0179695</t>
  </si>
  <si>
    <t>MAT0179696</t>
  </si>
  <si>
    <t>MAT0179697</t>
  </si>
  <si>
    <t>MAT0179698</t>
  </si>
  <si>
    <t>MAT0179699</t>
  </si>
  <si>
    <t>MAT0179700</t>
  </si>
  <si>
    <t>MAT0179701</t>
  </si>
  <si>
    <t>MAT0179702</t>
  </si>
  <si>
    <t>MAT0179703</t>
  </si>
  <si>
    <t>MAT0179704</t>
  </si>
  <si>
    <t>MAT0179705</t>
  </si>
  <si>
    <t>MAT0179706</t>
  </si>
  <si>
    <t>MAT0179707</t>
  </si>
  <si>
    <t>MAT0179708</t>
  </si>
  <si>
    <t>MAT0179709</t>
  </si>
  <si>
    <t>MAT0179710</t>
  </si>
  <si>
    <t>MAT0179711</t>
  </si>
  <si>
    <t>MAT0179712</t>
  </si>
  <si>
    <t>MAT0179713</t>
  </si>
  <si>
    <t>47.044</t>
  </si>
  <si>
    <t>47.043</t>
  </si>
  <si>
    <t>47.042</t>
  </si>
  <si>
    <t>47.041</t>
  </si>
  <si>
    <t>47.060</t>
  </si>
  <si>
    <t>47.048</t>
  </si>
  <si>
    <t>47.047</t>
  </si>
  <si>
    <t>47.046</t>
  </si>
  <si>
    <t>47.045</t>
  </si>
  <si>
    <t>47.049</t>
  </si>
  <si>
    <t>733512-62</t>
  </si>
  <si>
    <t>47.072</t>
  </si>
  <si>
    <t>47.062</t>
  </si>
  <si>
    <t>47.073</t>
  </si>
  <si>
    <t>47.074</t>
  </si>
  <si>
    <t>47.061</t>
  </si>
  <si>
    <t>47.071</t>
  </si>
  <si>
    <t>47.076</t>
  </si>
  <si>
    <t>47.063</t>
  </si>
  <si>
    <t>47.064</t>
  </si>
  <si>
    <t>MAT0177265</t>
  </si>
  <si>
    <t>03619411</t>
  </si>
  <si>
    <t>Karton-Nr.</t>
  </si>
  <si>
    <t>Abmessung innen</t>
  </si>
  <si>
    <t>Qualität</t>
  </si>
  <si>
    <t>MAT-Nr.</t>
  </si>
  <si>
    <t>Preis / 1000</t>
  </si>
  <si>
    <t>1050x780x590</t>
  </si>
  <si>
    <t>VDW 2,5</t>
  </si>
  <si>
    <t>MAT0010001</t>
  </si>
  <si>
    <t>1050x780x380</t>
  </si>
  <si>
    <t>MAT0010002</t>
  </si>
  <si>
    <t>1050x780x190</t>
  </si>
  <si>
    <t>MAT0010003</t>
  </si>
  <si>
    <t>1035x175x180</t>
  </si>
  <si>
    <t>MAT0010004</t>
  </si>
  <si>
    <t>550x550x200</t>
  </si>
  <si>
    <t>VDW 2,3</t>
  </si>
  <si>
    <t>MAT0010005</t>
  </si>
  <si>
    <t>505x365x360</t>
  </si>
  <si>
    <t>VDW 2,2</t>
  </si>
  <si>
    <t>MAT0010006.1</t>
  </si>
  <si>
    <t>505x365x165</t>
  </si>
  <si>
    <t>MAT0010008.1</t>
  </si>
  <si>
    <t>1035x380x170</t>
  </si>
  <si>
    <t>MAT0010009</t>
  </si>
  <si>
    <t>380x280x130</t>
  </si>
  <si>
    <t>VDW 1,2</t>
  </si>
  <si>
    <t>MAT0010010</t>
  </si>
  <si>
    <t>180x180x140</t>
  </si>
  <si>
    <t>MAT0010011</t>
  </si>
  <si>
    <t>365x240x165</t>
  </si>
  <si>
    <t>MAT0010012</t>
  </si>
  <si>
    <t>400x400x265</t>
  </si>
  <si>
    <t>MAT0010013</t>
  </si>
  <si>
    <t>390x290x265</t>
  </si>
  <si>
    <t>VDW 1,3</t>
  </si>
  <si>
    <t>MAT0010014</t>
  </si>
  <si>
    <t>interbox</t>
  </si>
  <si>
    <t>Malweicz</t>
  </si>
  <si>
    <t>Paletten</t>
  </si>
  <si>
    <t>Pos.</t>
  </si>
  <si>
    <t>Artikelnummer</t>
  </si>
  <si>
    <t>Artikelbeschreibung</t>
  </si>
  <si>
    <t>MAT0010038</t>
  </si>
  <si>
    <t>Einweg- Palette Holz</t>
  </si>
  <si>
    <t>wurde durch MAT0010092 ersetzt</t>
  </si>
  <si>
    <t>Maße: 1,05m x 0,8m</t>
  </si>
  <si>
    <t>MAT0010100</t>
  </si>
  <si>
    <t>Maße: 1,2m x 1,2m</t>
  </si>
  <si>
    <t>MAT0010082</t>
  </si>
  <si>
    <t>Maße: 1,5m x 1,5m</t>
  </si>
  <si>
    <t>MAT0010085</t>
  </si>
  <si>
    <t>wurde seit April 09 nicht mehr bestellt</t>
  </si>
  <si>
    <t>Maße: 1,7m x 1,7m</t>
  </si>
  <si>
    <t>MAT0010091</t>
  </si>
  <si>
    <t>Maße: 1,8m x 1,8m</t>
  </si>
  <si>
    <t>MAT0010089</t>
  </si>
  <si>
    <t>Maße: 2,0m x 2,0m</t>
  </si>
  <si>
    <t>Maße: 2,0m x 1,0m</t>
  </si>
  <si>
    <t>Maße: 2,2m x 2,2m</t>
  </si>
  <si>
    <t>Maße: 2,7m x 1m</t>
  </si>
  <si>
    <t>MAT0010026</t>
  </si>
  <si>
    <t>Palette, Kunststoff (schwarz)</t>
  </si>
  <si>
    <t>Maße: 800mm x 1200mm</t>
  </si>
  <si>
    <t>Metall, 45-Grad,FMK2</t>
  </si>
  <si>
    <t>MAT01738007</t>
  </si>
  <si>
    <t>Kabelklemmung,Lamelle</t>
  </si>
  <si>
    <t>Gr.1Klemmbereich17,0-18,1mm</t>
  </si>
  <si>
    <t>50.092.00</t>
  </si>
  <si>
    <t>Deutsch (de)Deutsch</t>
  </si>
  <si>
    <t>English (en)English</t>
  </si>
  <si>
    <t>SüdkupferSüdkupferSüdkupferSüdkupfer</t>
  </si>
  <si>
    <t>Home</t>
  </si>
  <si>
    <t>Über uns</t>
  </si>
  <si>
    <t>6 gute Gründe</t>
  </si>
  <si>
    <t>Ansprechpartner</t>
  </si>
  <si>
    <t>Historie</t>
  </si>
  <si>
    <t>Das Unternehmen</t>
  </si>
  <si>
    <t>Basiswissen</t>
  </si>
  <si>
    <t>Preissicherung</t>
  </si>
  <si>
    <t>Umarbeitung</t>
  </si>
  <si>
    <t>Physische Logistik</t>
  </si>
  <si>
    <t>Kupfer ABC</t>
  </si>
  <si>
    <t>Leistungen</t>
  </si>
  <si>
    <t>Hedging</t>
  </si>
  <si>
    <t>Beistellung</t>
  </si>
  <si>
    <t>Serviceangebote</t>
  </si>
  <si>
    <t>Südkupfer News</t>
  </si>
  <si>
    <t>Kupfermarkt News</t>
  </si>
  <si>
    <t>Marktdaten</t>
  </si>
  <si>
    <t>Newsletter</t>
  </si>
  <si>
    <t>Downloads</t>
  </si>
  <si>
    <t>Tagesaktuelle Marktdaten</t>
  </si>
  <si>
    <t>Euro - USD Chart</t>
  </si>
  <si>
    <t>Kupferchart</t>
  </si>
  <si>
    <t>Entwicklung LME - Lagerhausbestände</t>
  </si>
  <si>
    <t>Entwicklung der DEL - Notierungen</t>
  </si>
  <si>
    <t>DEL - Notierung Durchschnittswerte</t>
  </si>
  <si>
    <t>DEL - Langfristchart Durchschnittswerte</t>
  </si>
  <si>
    <t>Datum</t>
  </si>
  <si>
    <t>unter DEL</t>
  </si>
  <si>
    <t>obere DEL</t>
  </si>
  <si>
    <t>Devisenreferenzpreise (EUR/USD)</t>
  </si>
  <si>
    <t>Geldkurs</t>
  </si>
  <si>
    <t>Mittelkurs</t>
  </si>
  <si>
    <t>Briefkurs</t>
  </si>
  <si>
    <t>Offizielle Kupfernotierung der LME (settlement) (USD/to)</t>
  </si>
  <si>
    <t>Kasse BID</t>
  </si>
  <si>
    <t>Kasse ASK</t>
  </si>
  <si>
    <t>3-Monate BID</t>
  </si>
  <si>
    <t>3-Monate ASK</t>
  </si>
  <si>
    <t>Lagerhausbestände LME (to)</t>
  </si>
  <si>
    <t>Bestände</t>
  </si>
  <si>
    <t>Veränderung</t>
  </si>
  <si>
    <t>Druckansicht</t>
  </si>
  <si>
    <t>Datenschutz</t>
  </si>
  <si>
    <t>Impressum</t>
  </si>
  <si>
    <t>AGB</t>
  </si>
  <si>
    <t>Kupferpreis</t>
  </si>
  <si>
    <t>copper price</t>
  </si>
  <si>
    <t>DEL-Notiz vom</t>
  </si>
  <si>
    <t>CU-Preis manuell eingeben</t>
  </si>
  <si>
    <t>Signal4,5-8,5mm,Kronen-Klemmung</t>
  </si>
  <si>
    <t>Klemmringadapterfür LeistungssteckermitM25</t>
  </si>
  <si>
    <t>Leistung6pol,verz.vernickeltGr.1 mit IGUS Logo</t>
  </si>
  <si>
    <t>Leistung6pol.verz.,langeBF,6pol.</t>
  </si>
  <si>
    <t>Stecker,Buchse</t>
  </si>
  <si>
    <t>Gr.18polohneKontakte,Kabelklemmung</t>
  </si>
  <si>
    <t>Crimp,2mm,(HC),geschlitzt,2,5-4,0</t>
  </si>
  <si>
    <t>Leistung9pol.verz.vern.</t>
  </si>
  <si>
    <t>Leistung,Anschl.u.Mittelst.,Gr.1, 9pol, Anker 082</t>
  </si>
  <si>
    <t>Gr1Leistung6pol.verz.vern.,Vibra.</t>
  </si>
  <si>
    <t>Leistung,Anschl.u.Mittelst.,Gr.1</t>
  </si>
  <si>
    <t>Gr.1Leistung8pol.verz.vern.,Vibra.</t>
  </si>
  <si>
    <t>Leistung, 9pol, Version E, Anker</t>
  </si>
  <si>
    <t>Kabelklemmung,Krone</t>
  </si>
  <si>
    <t>Gr.1Klemmbereich4,2-6,6mm</t>
  </si>
  <si>
    <t>Gr.1Leistung,7,5-12mm,Krone-verzahnt</t>
  </si>
  <si>
    <t>LeistungGr.1fürDoppellippenKlemmung</t>
  </si>
  <si>
    <t>Leistungbis18mm</t>
  </si>
  <si>
    <t>Gr1,Leistung14-17mm,verzahnt</t>
  </si>
  <si>
    <t>Leistung,6pol.,verzahnt, Gr.1,5</t>
  </si>
  <si>
    <t>Gr1.5,Leistung,1.5,9-16mm,verzahnt</t>
  </si>
  <si>
    <t>Gr.1,5Leistung6pol.verz.,Vibra.schut</t>
  </si>
  <si>
    <t>KupplungGr.1,56/8pol.</t>
  </si>
  <si>
    <t>3,6mm,1,5-10qmm</t>
  </si>
  <si>
    <t>Leistung8-polig,Größe1,5</t>
  </si>
  <si>
    <t>LeistungGr.3Klemmber.:1</t>
  </si>
  <si>
    <t>Buchsenkontakt10mm,Crimpbereich10qmm</t>
  </si>
  <si>
    <t>Buchsenkontakt10mm,Crimpbereich16qmm</t>
  </si>
  <si>
    <t>Buchsenkontakt10mm,Crimpbereich25qmm</t>
  </si>
  <si>
    <t>Buchsenkontakt10mm,Crimpbereich35qmm</t>
  </si>
  <si>
    <t>Buchsenkontakt10mm,Crimpbereich50qmm</t>
  </si>
  <si>
    <t>Buchsenkontakt1,6mm</t>
  </si>
  <si>
    <t>KupplungsgehäuseLeistungGr.3Klemmber.</t>
  </si>
  <si>
    <t>Stiftkontakt10mm,Crimpbereich10mm²</t>
  </si>
  <si>
    <t>Stiftkontakt10mm,Crimpbereich16mm²</t>
  </si>
  <si>
    <t>Stiftkontakt10mm,Crimpbereich25mm²</t>
  </si>
  <si>
    <t>Stiftkontakt10mm,Crimpbereich35qmm</t>
  </si>
  <si>
    <t>Stiftkontakt10mm,Crimpbereich50qmm</t>
  </si>
  <si>
    <t>Stiftkontakt1,6mm</t>
  </si>
  <si>
    <t>Crimp,1mm,Crimpbereich0,05-0,75mm</t>
  </si>
  <si>
    <t>ESTB205NN00330003000</t>
  </si>
  <si>
    <t>SpringTec, 615, Signal 12pol. Linksdr. Buchse, 7,5 - 10,5mm</t>
  </si>
  <si>
    <t>ESTB002NN00330001000</t>
  </si>
  <si>
    <t>723 htec Steckergehäuse ÜWM-speedtec</t>
  </si>
  <si>
    <t>723 htec Kupplungsgehäuse ÜWM-speedtec</t>
  </si>
  <si>
    <t>723 htec Isolierkörper 5-polig P-Teil Anschlußseite</t>
  </si>
  <si>
    <t>4Pol Buchse Cat-5 0,6mm</t>
  </si>
  <si>
    <t>723 htec Isolierkörper 5-polig E-Teil Anschlußseite</t>
  </si>
  <si>
    <t>723 htec Isolierkörper 6-polig E-Teil Anschlußseite</t>
  </si>
  <si>
    <t>4Pol Stift Cat-5 0,6mm</t>
  </si>
  <si>
    <t>723 htec 7+3pol. Mittelstück</t>
  </si>
  <si>
    <t>723 htec Isolierkörper 3pol. E-Teil Anschlußseite</t>
  </si>
  <si>
    <t>723 htec Isolierkörper 5+2-pol Code 8 Mittelstück</t>
  </si>
  <si>
    <t>723 htec Isolierkörper 2-polig P-Teil Anschlußseite</t>
  </si>
  <si>
    <t>6pol. Buchse P-Teil für 723htec</t>
  </si>
  <si>
    <t>Ethernet Element 2pol. Bu für 740 htec</t>
  </si>
  <si>
    <t>723 htec Isolierkörper 2-polig E-Teil Anschlußseite</t>
  </si>
  <si>
    <t>6pol. Stift E-Teil für 723htec</t>
  </si>
  <si>
    <t>Ethernet Element 2pol. Stift für 740 htec</t>
  </si>
  <si>
    <t>723 htec 5+6pol.P.Teil,Code 2 Mittelstück</t>
  </si>
  <si>
    <t>723 htec 5+6pol.E.Teil,Code 2 Mittelstück</t>
  </si>
  <si>
    <t>723 htec Isolierkörper 5+2-polig Code 13 Mittelstück Buchse</t>
  </si>
  <si>
    <t>2mm 0,35-2,5mm²</t>
  </si>
  <si>
    <t>Crimp2mm,Leistung2,5-4qmm</t>
  </si>
  <si>
    <t>1mm 0,14-1,0mm²</t>
  </si>
  <si>
    <t>0,6mm 0,02-0,34mm²</t>
  </si>
  <si>
    <t>2mm 2,5-4,0mm²</t>
  </si>
  <si>
    <t>Leistung bis 17,1mm</t>
  </si>
  <si>
    <t>Leistung 9,5-14,5mm</t>
  </si>
  <si>
    <t>Kabelklemmung,Doppellippe</t>
  </si>
  <si>
    <t>Gr.1Klemmbereich9-14mm</t>
  </si>
  <si>
    <t>BG1</t>
  </si>
  <si>
    <t>M17Leistung7pol.Stiftrechtsdr. 1,0mm²</t>
  </si>
  <si>
    <t>M17Leistung7pol.Buchse linksdr.1,5mm²</t>
  </si>
  <si>
    <t>Metall, 45-Grad, 9pol</t>
  </si>
  <si>
    <t>Metall, gerade, 9pol</t>
  </si>
  <si>
    <t>Metall, gerade,15pol</t>
  </si>
  <si>
    <t>Metall, 45-Grad, 25pol</t>
  </si>
  <si>
    <t>Gehäuse, Metall</t>
  </si>
  <si>
    <t>Metallhaube, Schraubverr., Gr.3</t>
  </si>
  <si>
    <t>Metall, gerade 50pol</t>
  </si>
  <si>
    <t>0,22-0,5mm²(AWG20-24);0,8µ;Au; VPE10000 (Rolle)</t>
  </si>
  <si>
    <t>0,08-0,22mm²(AWG24-28);0,8µ;Au; VPE10000 (Rolle)</t>
  </si>
  <si>
    <t>FK20PL18-02V-5783</t>
  </si>
  <si>
    <t>09672155604</t>
  </si>
  <si>
    <t>296111013</t>
  </si>
  <si>
    <t>296111016</t>
  </si>
  <si>
    <t>296111021</t>
  </si>
  <si>
    <t>296113016</t>
  </si>
  <si>
    <t>296116029</t>
  </si>
  <si>
    <t>2129</t>
  </si>
  <si>
    <t>296129036</t>
  </si>
  <si>
    <t>72936</t>
  </si>
  <si>
    <t>296136042</t>
  </si>
  <si>
    <t>1077403250</t>
  </si>
  <si>
    <t xml:space="preserve">Schraube </t>
  </si>
  <si>
    <t>Senkkopf, I6KT, 10.9, M6*12</t>
  </si>
  <si>
    <t>214006012</t>
  </si>
  <si>
    <t>295121013</t>
  </si>
  <si>
    <t>2113</t>
  </si>
  <si>
    <t>09000005066</t>
  </si>
  <si>
    <t>295129016</t>
  </si>
  <si>
    <t>295129021</t>
  </si>
  <si>
    <t>295142029</t>
  </si>
  <si>
    <t>295142036</t>
  </si>
  <si>
    <t>296021029</t>
  </si>
  <si>
    <t>M32aussen, M20innen, Kunststoff, grau</t>
  </si>
  <si>
    <t>schwarz 3,0 auf 1,0mm BOX 7,5M</t>
  </si>
  <si>
    <t>schwarz 6,0 auf 2,0mm BOX 3,5 M</t>
  </si>
  <si>
    <t>schwarz 12,0 auf 4,0mm BOX 3M</t>
  </si>
  <si>
    <t>schwarz 19,0 auf 6,0mm BOX 1,5M</t>
  </si>
  <si>
    <t>schwarz 4,8 auf 2,4mm BOX 12M UL224</t>
  </si>
  <si>
    <t>schwarz 6,4 auf 3,2mm BOX   12M UL224</t>
  </si>
  <si>
    <t>schwarz 9,5 auf 4,8mm BOX 8M UL224</t>
  </si>
  <si>
    <t>schwarz 76,2 auf 38,1mm Spule a 15M</t>
  </si>
  <si>
    <t>grün - gelb 19,0 auf 6,0mm BOX 12M</t>
  </si>
  <si>
    <t>transparent 12,0 auf 4,0mm Rolle a 50 m</t>
  </si>
  <si>
    <t>0,14qmm / 6mm Farbe: grau</t>
  </si>
  <si>
    <t>V30AE001667</t>
  </si>
  <si>
    <t>0,14qmm / 8mm Farbe: grau</t>
  </si>
  <si>
    <t>V30AE001668</t>
  </si>
  <si>
    <t>0,25qmm / 6mm Farbe: hellblau</t>
  </si>
  <si>
    <t>V30AE000001</t>
  </si>
  <si>
    <t>0,25qmm / 8mm Farbe: hellblau</t>
  </si>
  <si>
    <t>V30AE000002</t>
  </si>
  <si>
    <t>0,34qmm / 6mm Farbe: türkis</t>
  </si>
  <si>
    <t>V30AE000003</t>
  </si>
  <si>
    <t>0,34qmm / 8mm Farbe: türkis</t>
  </si>
  <si>
    <t>V30AE000004</t>
  </si>
  <si>
    <t>0,5qmm / 6mm Farbe: orange</t>
  </si>
  <si>
    <t>V30AE000005</t>
  </si>
  <si>
    <t>0,5qmm / 8mm Farbe: orange</t>
  </si>
  <si>
    <t>V30AE000006</t>
  </si>
  <si>
    <t>0,5qmm / 10mm Farbe: orange</t>
  </si>
  <si>
    <t>V30AE000007</t>
  </si>
  <si>
    <t>0,75qmm / 6mm Farbe: weiß</t>
  </si>
  <si>
    <t>V30AE000008</t>
  </si>
  <si>
    <t>0,75qmm / 8mm Farbe: weiß</t>
  </si>
  <si>
    <t>V30AE000009</t>
  </si>
  <si>
    <t>0,75qmm / 10mm Farbe: weiß</t>
  </si>
  <si>
    <t>V30AE000010</t>
  </si>
  <si>
    <t>0,75qmm / 12mm Farbe: weiß</t>
  </si>
  <si>
    <t>V30AE000011</t>
  </si>
  <si>
    <t>1qmm / 6mm Farbe: gelb</t>
  </si>
  <si>
    <t>V30AE000012</t>
  </si>
  <si>
    <t>1qmm / 8mm Farbe:gelb</t>
  </si>
  <si>
    <t>V30AE000013</t>
  </si>
  <si>
    <t>1qmm / 10mm Farbe: gelb</t>
  </si>
  <si>
    <t>V30AE000014</t>
  </si>
  <si>
    <t>1qmm / 12mm Farbe: gelb</t>
  </si>
  <si>
    <t>V30AE000015</t>
  </si>
  <si>
    <t>1,5qmm / 6mm Farbe: rot</t>
  </si>
  <si>
    <t>V30AE003704</t>
  </si>
  <si>
    <t>1,5qmm / 8mm Farbe: rot</t>
  </si>
  <si>
    <t>V30AE000016</t>
  </si>
  <si>
    <t>1,5qmm / 10mm Farbe: rot</t>
  </si>
  <si>
    <t>V30AE000017</t>
  </si>
  <si>
    <t>1,5qmm / 18mm Farbe: rot</t>
  </si>
  <si>
    <t>2,5qmm / 8mm Farbe: blau</t>
  </si>
  <si>
    <t>V30AE000052</t>
  </si>
  <si>
    <t>2,5qmm / 12mm Farbe: blau</t>
  </si>
  <si>
    <t>V30AE000053</t>
  </si>
  <si>
    <t>2,5qmm / 18mm Farbe: blau</t>
  </si>
  <si>
    <t>4qmm / 10mm Farbe: grau</t>
  </si>
  <si>
    <t>V30AE000055</t>
  </si>
  <si>
    <t>4qmm / 12mm Farbe: grau</t>
  </si>
  <si>
    <t>V3AE000056</t>
  </si>
  <si>
    <t>4qmm / 18mm Farbe: grau</t>
  </si>
  <si>
    <t>6qmm / 12mm Farbe: schwarz</t>
  </si>
  <si>
    <t>V30AE000025</t>
  </si>
  <si>
    <t>6qmm / 18mm Farbe: schwarz</t>
  </si>
  <si>
    <t>10qmm / 12mm Farbe: elfenbein</t>
  </si>
  <si>
    <t>V30AE000027</t>
  </si>
  <si>
    <t>10qmm / 18mm Farbe: elfenbein</t>
  </si>
  <si>
    <t>16qmm / 12mm Farbe: grün</t>
  </si>
  <si>
    <t>16qmm / 18mm Farbe: grün</t>
  </si>
  <si>
    <t>25qmm / 16mm Farbe: braun</t>
  </si>
  <si>
    <t>25qmm / 18mm Farbe: braun</t>
  </si>
  <si>
    <t>25qmm / 22mm Farbe: braun</t>
  </si>
  <si>
    <t>35qmm / 16mm Farbe: beige</t>
  </si>
  <si>
    <t>35qmm / 18mm Farbe: beige</t>
  </si>
  <si>
    <t>35qmm / 25mm Farbe: beige</t>
  </si>
  <si>
    <t>50qmm / 20mm Farbe: oliv</t>
  </si>
  <si>
    <t>50qmm / 25mm Farbe: oliv</t>
  </si>
  <si>
    <t>70qmm / 21mm Farbe: gelb</t>
  </si>
  <si>
    <t>95qmm / 25mm Farbe: rot</t>
  </si>
  <si>
    <t>Artikel Nr. nachreichen</t>
  </si>
  <si>
    <t>0,34qmm / 7mm</t>
  </si>
  <si>
    <t>07001</t>
  </si>
  <si>
    <t>1,5qmm / 7mm</t>
  </si>
  <si>
    <t>46.171</t>
  </si>
  <si>
    <t>2x1,5qmm / 8mm Farbe: rot</t>
  </si>
  <si>
    <t>2x0,5qmm / 8mm Farbe: orange</t>
  </si>
  <si>
    <t>2x0,75qmm / 8mm Farbe: weiß</t>
  </si>
  <si>
    <t>2x1qmm / 10mm Farbe: gelb</t>
  </si>
  <si>
    <t>2x2,5qmm / 13mm Farbe: blau</t>
  </si>
  <si>
    <t>M3, 0,5-1,0qmm Farbe: Rot</t>
  </si>
  <si>
    <t>M2,5 0,25-1,6qmm 0-034104-0</t>
  </si>
  <si>
    <t>34104</t>
  </si>
  <si>
    <t>3,2 Rot, 0,5-1,0mm² Farbe: rot</t>
  </si>
  <si>
    <t>45.025</t>
  </si>
  <si>
    <t>3,7 Rot, 0,5-1,0mm² Farbe: rot</t>
  </si>
  <si>
    <t>45.026</t>
  </si>
  <si>
    <t>4,3 Rot, 0,5-1,0mm² Farbe: rot</t>
  </si>
  <si>
    <t>45.027</t>
  </si>
  <si>
    <t>5,3 Rot, 0,5-1,0mm² Farbe: rot</t>
  </si>
  <si>
    <t>45.028</t>
  </si>
  <si>
    <t>6,4 Rot, 0,5-1,0mm² Farbe: rot</t>
  </si>
  <si>
    <t>45.029</t>
  </si>
  <si>
    <t>3,2 Blau, 1,5-2,5mm² Farbe: blau</t>
  </si>
  <si>
    <t>45.032</t>
  </si>
  <si>
    <t>3,7 Blau, 1,5-2,5mm² Farbe: blau</t>
  </si>
  <si>
    <t>45.033</t>
  </si>
  <si>
    <t>4,3 Blau, 1,5-2,5mm² Farbe: blau</t>
  </si>
  <si>
    <t>45.034</t>
  </si>
  <si>
    <t>5,3 Blau, 1,5-2,5mm² Farbe: blau</t>
  </si>
  <si>
    <t>45.035</t>
  </si>
  <si>
    <t>6,4 Blau, 1,5-2,5mm² Farbe: blau</t>
  </si>
  <si>
    <t>45.036</t>
  </si>
  <si>
    <t>4,3 Gelb, 4,0-6,0mm² Farbe: gelb</t>
  </si>
  <si>
    <t>45.039</t>
  </si>
  <si>
    <t>5,3 Gelb, 4,0-6,0mm² Farbe: gelb</t>
  </si>
  <si>
    <t>45.040</t>
  </si>
  <si>
    <t>6,4 Gelb, 4,0-6,0mm² Farbe: gelb</t>
  </si>
  <si>
    <t>45.041</t>
  </si>
  <si>
    <t>8,4 Gelb, 4,0-6,0mm² Farbe: gelb</t>
  </si>
  <si>
    <t>45.042</t>
  </si>
  <si>
    <t>10,5 Gelb, 4,0-6,0mm² Farbe: gelb</t>
  </si>
  <si>
    <t>45.043</t>
  </si>
  <si>
    <t>M5 Rot, 10mm², Farbe: rot</t>
  </si>
  <si>
    <t>45.538</t>
  </si>
  <si>
    <t>45.539</t>
  </si>
  <si>
    <t>M6 Blau, 16mm², 10,00-16,00mm² Farbe: blau</t>
  </si>
  <si>
    <t>45.540</t>
  </si>
  <si>
    <t>Kabelschuh, Gabel, blank</t>
  </si>
  <si>
    <t>45.262</t>
  </si>
  <si>
    <t>45.731</t>
  </si>
  <si>
    <t>45.263</t>
  </si>
  <si>
    <t>45.264</t>
  </si>
  <si>
    <t>45.732</t>
  </si>
  <si>
    <t>45.265</t>
  </si>
  <si>
    <t>45.733</t>
  </si>
  <si>
    <t>45.266</t>
  </si>
  <si>
    <t>45.267</t>
  </si>
  <si>
    <t>45.268</t>
  </si>
  <si>
    <t>45.269</t>
  </si>
  <si>
    <t>45.270</t>
  </si>
  <si>
    <t>45.271</t>
  </si>
  <si>
    <t>45.272</t>
  </si>
  <si>
    <t>M5, 10mm², 6,0-10,0mm²</t>
  </si>
  <si>
    <t>45.273</t>
  </si>
  <si>
    <t>M6, 10mm², 6,0-10,0mm²</t>
  </si>
  <si>
    <t>45.274</t>
  </si>
  <si>
    <t>M6, 16mm², 10,00-16,00mm²</t>
  </si>
  <si>
    <t>45.275</t>
  </si>
  <si>
    <t>Flachsteckhülse</t>
  </si>
  <si>
    <t>rot, 2,8x0,5 für 0,25qmm</t>
  </si>
  <si>
    <t>Flachsteckhülse, halbisoliert</t>
  </si>
  <si>
    <t>4-6,0mm², 9,5x1,2 Vogt 3914S</t>
  </si>
  <si>
    <t>MAT0173951</t>
  </si>
  <si>
    <t>Signal,(16+3)pol.,re.ohneE-Feder</t>
  </si>
  <si>
    <t>40.559.00</t>
  </si>
  <si>
    <t>MAT0173950</t>
  </si>
  <si>
    <t>Signal,(16+3)pol.li.ohneE-Feder</t>
  </si>
  <si>
    <t>40.558.00</t>
  </si>
  <si>
    <t>MAT01748392</t>
  </si>
  <si>
    <t>Gehäuse, Stecker, SpeedTec, kurz</t>
  </si>
  <si>
    <t>Serie 923, 8pol. Speedtec, kurze Bauform</t>
  </si>
  <si>
    <t>10.709.02</t>
  </si>
  <si>
    <t>Schüttware Kontakt,Buchse</t>
  </si>
  <si>
    <t>Schüttware Kontakt,Stift</t>
  </si>
  <si>
    <t>SchüttwareKontakt,Buchse</t>
  </si>
  <si>
    <t>Leistung Gr.1,5</t>
  </si>
  <si>
    <t>Gr1,5, Leistung 16,5-25mm, verzahnt</t>
  </si>
  <si>
    <t>Crimp, 3,6mm, Leistung, 1,5-10qmm</t>
  </si>
  <si>
    <t>Bandware Kontakt, Stift</t>
  </si>
  <si>
    <t>Bandware Kontakt, Buchse</t>
  </si>
  <si>
    <t>Schüttware Kontakt, Stift</t>
  </si>
  <si>
    <t>Schüttware Kontakt, Buchse</t>
  </si>
  <si>
    <t>Bandware Crimpkontakt,Stift</t>
  </si>
  <si>
    <t>Bandware Crimpkontakt,Buchse</t>
  </si>
  <si>
    <t>Recycling</t>
  </si>
  <si>
    <t>Service</t>
  </si>
  <si>
    <t>Chartanalyse</t>
  </si>
  <si>
    <t>Newsletter Archiv</t>
  </si>
  <si>
    <t>Stories</t>
  </si>
  <si>
    <t>MAT01750529</t>
  </si>
  <si>
    <t>Stecker, Buchse</t>
  </si>
  <si>
    <t>Serie 723 htec Stecker, Speedtec - 7+3pol. Buchsenteil Code2 ohne Kontakte mit Klemm für Ø9,5-14,5mm</t>
  </si>
  <si>
    <t>H51A210NN00420100000</t>
  </si>
  <si>
    <t>VPE = 18,30€/Stück</t>
  </si>
  <si>
    <t>MAT01750530</t>
  </si>
  <si>
    <t>Serie 723 htec Stecker, Speedtec - 7+3pol. Buchsenteil Code3 ohne Kontakte mit Klemm für Ø9,5-14,5mm</t>
  </si>
  <si>
    <t>H51A218NN00420100000</t>
  </si>
  <si>
    <t>M6 Rot, 10mm², Farbe: rot</t>
  </si>
  <si>
    <t>Risk`21:</t>
  </si>
  <si>
    <t>Artikel- Nr.</t>
  </si>
  <si>
    <t>Artikelbezeichnung1</t>
  </si>
  <si>
    <t>Artikelbezeichnung2</t>
  </si>
  <si>
    <t>Gruppe</t>
  </si>
  <si>
    <t>BestellNr</t>
  </si>
  <si>
    <t>Preis</t>
  </si>
  <si>
    <t>Menge</t>
  </si>
  <si>
    <t>MAT0176432</t>
  </si>
  <si>
    <t>M174pol</t>
  </si>
  <si>
    <t>10.643.02 oder 10.454.02</t>
  </si>
  <si>
    <t>MAT0179446</t>
  </si>
  <si>
    <t>M17Leistung4pol</t>
  </si>
  <si>
    <t>11.609.02</t>
  </si>
  <si>
    <t>MAT0179445</t>
  </si>
  <si>
    <t>M17Signal17pol</t>
  </si>
  <si>
    <t>11.608.02</t>
  </si>
  <si>
    <t>MAT0176433</t>
  </si>
  <si>
    <t>M17fürBuchsenkontakte4pol</t>
  </si>
  <si>
    <t>40.896.00</t>
  </si>
  <si>
    <t>MAT0177046</t>
  </si>
  <si>
    <t>M17Leistung7polBuchsenkontakte Siemens code 2 linksdrehend</t>
  </si>
  <si>
    <t>40.852.00</t>
  </si>
  <si>
    <t>Siemens Code</t>
  </si>
  <si>
    <t>MAT01715201</t>
  </si>
  <si>
    <t>M17Leistung7polBu.,2Nasenfür1,5q</t>
  </si>
  <si>
    <t>40.900.00</t>
  </si>
  <si>
    <t>MAT01715208</t>
  </si>
  <si>
    <t>M17Signal12PolLinksdreh</t>
  </si>
  <si>
    <t>40.046.00</t>
  </si>
  <si>
    <t>MAT0177579</t>
  </si>
  <si>
    <t>M17fürStiftkontakte4pol</t>
  </si>
  <si>
    <t>40.894.00</t>
  </si>
  <si>
    <t>MAT0177414</t>
  </si>
  <si>
    <t>M17Leistung7polE-Stift Teilrechts 1,5mm²</t>
  </si>
  <si>
    <t>40.878.00</t>
  </si>
  <si>
    <t>MAT01715202</t>
  </si>
  <si>
    <t>M17Leistung7polSt.,2Nasenfür1,5qm</t>
  </si>
  <si>
    <t>40.898.00</t>
  </si>
  <si>
    <t>MAT01715209</t>
  </si>
  <si>
    <t>M17Signal12PolRechtsdreh</t>
  </si>
  <si>
    <t>40.047.00</t>
  </si>
  <si>
    <t>Kontakte</t>
  </si>
  <si>
    <t>MAT0176583</t>
  </si>
  <si>
    <t>Crimp,1,5mm(HC),0,35-2,5qmm</t>
  </si>
  <si>
    <t>60.197.11</t>
  </si>
  <si>
    <t>MAT0177580</t>
  </si>
  <si>
    <t>1,5mm,Bereich0,35bis2,5qmm</t>
  </si>
  <si>
    <t>61.167.11</t>
  </si>
  <si>
    <t>MAT0178068</t>
  </si>
  <si>
    <t>Löt1mm(Drahtfeder),SignalM17</t>
  </si>
  <si>
    <t>60.004.11</t>
  </si>
  <si>
    <t>Distanzhülse, Klemmring. Kabelklemme und Schirmelement</t>
  </si>
  <si>
    <t>Ø3,5-6,0mm</t>
  </si>
  <si>
    <t>MAT0176434</t>
  </si>
  <si>
    <t xml:space="preserve">Krone Klemmung 3,5-6mm  617/917 </t>
  </si>
  <si>
    <t>50.087.00</t>
  </si>
  <si>
    <t>Ø6,0-9,5mm</t>
  </si>
  <si>
    <t>Ø9,5-12,0mm</t>
  </si>
  <si>
    <t>MAT0179724</t>
  </si>
  <si>
    <t>AdapterfürSteckerM17</t>
  </si>
  <si>
    <t>M18,5x0,75/M22x1fürSteckerundKuppl</t>
  </si>
  <si>
    <t>RC-K11</t>
  </si>
  <si>
    <t>9B.047.01</t>
  </si>
  <si>
    <t>Erweiterung auf M23</t>
  </si>
  <si>
    <t>Stecker 4pol.</t>
  </si>
  <si>
    <t>Kupplung 4pol.</t>
  </si>
  <si>
    <t>Stecker 7pol. → 1mm²</t>
  </si>
  <si>
    <t>1mm²</t>
  </si>
  <si>
    <t>Stecker 7pol. → 1,5mm²</t>
  </si>
  <si>
    <t>1,5mm²</t>
  </si>
  <si>
    <t>Kupplung 7pol. → 1mm²</t>
  </si>
  <si>
    <t>Kupplung 7pol. → 1,5mm²</t>
  </si>
  <si>
    <t>Stecker 9pol.</t>
  </si>
  <si>
    <t>Kupplung 9pol.</t>
  </si>
  <si>
    <t>Stecker 12pol.</t>
  </si>
  <si>
    <t>Kupplung 12pol.</t>
  </si>
  <si>
    <t>Stecker 17pol.</t>
  </si>
  <si>
    <t>Kupplung 17pol</t>
  </si>
  <si>
    <t>Kabelklemmen</t>
  </si>
  <si>
    <r>
      <t xml:space="preserve">Erweiterung auf M23 für </t>
    </r>
    <r>
      <rPr>
        <b/>
        <sz val="11"/>
        <color indexed="8"/>
        <rFont val="Arial"/>
        <family val="2"/>
      </rPr>
      <t>Ø9,0-13,2mm</t>
    </r>
  </si>
  <si>
    <r>
      <t xml:space="preserve">Erweiterung auf M23 für </t>
    </r>
    <r>
      <rPr>
        <b/>
        <sz val="11"/>
        <color indexed="8"/>
        <rFont val="Arial"/>
        <family val="2"/>
      </rPr>
      <t>Ø12,5-14,7mm</t>
    </r>
  </si>
  <si>
    <t>Konfigurationen</t>
  </si>
  <si>
    <t>Kabelschuhe, Ring, isoliert, Bandwaren:</t>
  </si>
  <si>
    <t>MAT01738912</t>
  </si>
  <si>
    <t>Kabelschuh, Ring, isoliert, Bandware</t>
  </si>
  <si>
    <t>M3, 0,25-1,5mm² Farbe: rot - UL, CRP-M3</t>
  </si>
  <si>
    <t>MAT01738913</t>
  </si>
  <si>
    <t>M4, 0,25-1,5mm² Farbe: rot - UL, CRP-M4</t>
  </si>
  <si>
    <t>MAT01738914</t>
  </si>
  <si>
    <t>M5, 0,25-1,5mm² Farbe: rot - UL, CRP-M5</t>
  </si>
  <si>
    <t>MAT01738915</t>
  </si>
  <si>
    <t>M6, 0,25-1,5mm² Farbe: rot - UL, CRP-M6</t>
  </si>
  <si>
    <t>MAT01738916</t>
  </si>
  <si>
    <t>M3, 1,5-2,5mm² Farbe: blau - UL - CBP-M3</t>
  </si>
  <si>
    <t>MAT01738917</t>
  </si>
  <si>
    <t>M4, 1,5-2,5mm² Farbe: blau - UL - CBP-M4</t>
  </si>
  <si>
    <t>MAT01738918</t>
  </si>
  <si>
    <t>M5, 1,5-2,5mm² Farbe: blau - UL - CBP-M5</t>
  </si>
  <si>
    <t>MAT01738919</t>
  </si>
  <si>
    <t>M6, 1,5-2,5mm² Farbe: blau - UL - CBP-M6</t>
  </si>
  <si>
    <t>MAT01738920</t>
  </si>
  <si>
    <t>M4, 4-6mm² Farbe: gelb - UL - CGP-M4</t>
  </si>
  <si>
    <t>MAT01738921</t>
  </si>
  <si>
    <t>M5, 4-6mm² Farbe: gelb - UL - CGP-M6</t>
  </si>
  <si>
    <t>MAT01738922</t>
  </si>
  <si>
    <t>M6, 4-6mm² Farbe: gelb - UL - CGP-M6</t>
  </si>
  <si>
    <t>MAT01738923</t>
  </si>
  <si>
    <t>M8, 4-6mm² Farbe: gelb - UL - CGP-M8</t>
  </si>
  <si>
    <t>Risk`22:</t>
  </si>
  <si>
    <t>CF</t>
  </si>
  <si>
    <t>0.00</t>
  </si>
  <si>
    <t>Notierungen Historie</t>
  </si>
  <si>
    <t>SK-Kupfer EUR (€/1000Kg)</t>
  </si>
  <si>
    <t>Basis DS</t>
  </si>
  <si>
    <t>Basis UB</t>
  </si>
  <si>
    <t>DEL-Notierung (€/100kg) DEL-Notierung ab dem 14.02.2022 bis auf weiteres ausgesetzt!</t>
  </si>
  <si>
    <t>Risk`07-22:</t>
  </si>
  <si>
    <t>#</t>
  </si>
  <si>
    <t>7104.88</t>
  </si>
  <si>
    <t>7137.80</t>
  </si>
  <si>
    <t>6998.00</t>
  </si>
  <si>
    <t>7000.00</t>
  </si>
  <si>
    <t>7005.00</t>
  </si>
  <si>
    <t>7215.50</t>
  </si>
  <si>
    <t>7216.00</t>
  </si>
  <si>
    <t>7235.00</t>
  </si>
  <si>
    <t>7237.00</t>
  </si>
  <si>
    <t>MAT01753616</t>
  </si>
  <si>
    <t>crimp, 15 pol. Gr.1 ; HD - 1655137</t>
  </si>
  <si>
    <t>3285696</t>
  </si>
  <si>
    <t>MAT01753617</t>
  </si>
  <si>
    <t>Schüttware Crimpkontakt,Stift</t>
  </si>
  <si>
    <t>3258677</t>
  </si>
  <si>
    <t>gedrehte Kontakte Stift, AWG 22-28 für HD-1418789</t>
  </si>
  <si>
    <t>7362.02</t>
  </si>
  <si>
    <t>7394.66</t>
  </si>
  <si>
    <t>Serienkunde</t>
  </si>
  <si>
    <t>Exported Data Fields</t>
  </si>
  <si>
    <t>Loßgröße</t>
  </si>
  <si>
    <t>IB</t>
  </si>
  <si>
    <t>Chainflex-Nr.</t>
  </si>
  <si>
    <t>Chainflex-EK</t>
  </si>
  <si>
    <t>CF-EK</t>
  </si>
  <si>
    <t>Chainflex length</t>
  </si>
  <si>
    <t>Faktor</t>
  </si>
  <si>
    <t>MAT904-Nr.</t>
  </si>
  <si>
    <t>Worksteps</t>
  </si>
  <si>
    <r>
      <t>Abmanteln</t>
    </r>
    <r>
      <rPr>
        <sz val="10"/>
        <color indexed="23"/>
        <rFont val="Arial"/>
        <family val="2"/>
      </rPr>
      <t xml:space="preserve"> / strip</t>
    </r>
  </si>
  <si>
    <r>
      <t>Schirmbehandlung</t>
    </r>
    <r>
      <rPr>
        <sz val="10"/>
        <color indexed="23"/>
        <rFont val="Arial"/>
        <family val="2"/>
      </rPr>
      <t xml:space="preserve"> / shield handling</t>
    </r>
  </si>
  <si>
    <r>
      <t>Anschluß Crimp</t>
    </r>
    <r>
      <rPr>
        <sz val="10"/>
        <color indexed="23"/>
        <rFont val="Arial"/>
        <family val="2"/>
      </rPr>
      <t xml:space="preserve"> / crimp</t>
    </r>
  </si>
  <si>
    <r>
      <t>Beschriftung</t>
    </r>
    <r>
      <rPr>
        <sz val="10"/>
        <color indexed="23"/>
        <rFont val="Arial"/>
        <family val="2"/>
      </rPr>
      <t xml:space="preserve"> / labeling</t>
    </r>
  </si>
  <si>
    <r>
      <t>Bohren Dichteinsatz</t>
    </r>
    <r>
      <rPr>
        <sz val="10"/>
        <color indexed="23"/>
        <rFont val="Arial"/>
        <family val="2"/>
      </rPr>
      <t xml:space="preserve"> / drilling seal insert</t>
    </r>
  </si>
  <si>
    <r>
      <t>Funktionsprüfung</t>
    </r>
    <r>
      <rPr>
        <sz val="10"/>
        <color indexed="23"/>
        <rFont val="Arial"/>
        <family val="2"/>
      </rPr>
      <t xml:space="preserve"> / test</t>
    </r>
  </si>
  <si>
    <r>
      <t>Prüfprotokolle mitverschicken</t>
    </r>
    <r>
      <rPr>
        <sz val="10"/>
        <color indexed="23"/>
        <rFont val="Arial"/>
        <family val="2"/>
      </rPr>
      <t xml:space="preserve"> / send the test report</t>
    </r>
  </si>
  <si>
    <r>
      <t>Prüffeld-Vorbereitung</t>
    </r>
    <r>
      <rPr>
        <sz val="10"/>
        <color indexed="23"/>
        <rFont val="Arial"/>
        <family val="2"/>
      </rPr>
      <t xml:space="preserve"> / test field preparation</t>
    </r>
  </si>
  <si>
    <r>
      <t>Verpackung</t>
    </r>
    <r>
      <rPr>
        <sz val="10"/>
        <color indexed="23"/>
        <rFont val="Arial"/>
        <family val="2"/>
      </rPr>
      <t xml:space="preserve"> / package</t>
    </r>
  </si>
  <si>
    <t>Raw MAT-Item Data</t>
  </si>
  <si>
    <t>CF Länge</t>
  </si>
  <si>
    <t xml:space="preserve">IB: </t>
  </si>
  <si>
    <t>Chainflex outer diameter</t>
  </si>
  <si>
    <t>Chainflex line structure</t>
  </si>
  <si>
    <t>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</si>
</sst>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DM&quot;;[Red]\-#,##0.00\ &quot;DM&quot;"/>
    <numFmt numFmtId="165" formatCode="_-* #,##0.00\ &quot;DM&quot;_-;\-* #,##0.00\ &quot;DM&quot;_-;_-* &quot;-&quot;??\ &quot;DM&quot;_-;_-@_-"/>
    <numFmt numFmtId="166" formatCode="#,##0.00\ &quot;DM&quot;"/>
    <numFmt numFmtId="167" formatCode="_-* #,##0.00\ [$€-1]_-;\-* #,##0.00\ [$€-1]_-;_-* &quot;-&quot;??\ [$€-1]_-"/>
    <numFmt numFmtId="168" formatCode="_-* #,##0.00\ [$€-1]_-;\-* #,##0.00\ [$€-1]_-;_-* &quot;-&quot;??\ [$€-1]_-;_-@_-"/>
    <numFmt numFmtId="169" formatCode="#,##0.00\ &quot;€&quot;"/>
    <numFmt numFmtId="170" formatCode="#,##0.00\ [$€-1]"/>
    <numFmt numFmtId="171" formatCode="#,##0.00\ [$€-1];[Red]\-#,##0.00\ [$€-1]"/>
    <numFmt numFmtId="172" formatCode="0.0%"/>
    <numFmt numFmtId="173" formatCode="\Ø\ General&quot;mm&quot;"/>
    <numFmt numFmtId="174" formatCode="_-* #,##0.00\ [$€]_-;\-* #,##0.00\ [$€]_-;_-* \-??\ [$€]_-;_-@_-"/>
    <numFmt numFmtId="175" formatCode="#,##0.00&quot; €&quot;;[Red]\-#,##0.00&quot; €&quot;"/>
    <numFmt numFmtId="176" formatCode="General\ &quot;kg/km&quot;"/>
    <numFmt numFmtId="177" formatCode="0.00&quot;m&quot;"/>
    <numFmt numFmtId="178" formatCode="&quot;Pos. &quot;@"/>
    <numFmt numFmtId="179" formatCode="&quot;IB: &quot;@"/>
    <numFmt numFmtId="180" formatCode="#,##0.0_ ;\-#,##0.0\ "/>
    <numFmt numFmtId="181" formatCode="_-* #,##0.00\ [$€]_-;\-* #,##0.00\ [$€]_-;_-* &quot;-&quot;??\ [$€]_-;_-@_-"/>
    <numFmt numFmtId="182" formatCode="General\ &quot;kg&quot;"/>
    <numFmt numFmtId="183" formatCode="General\ &quot;€/kg&quot;"/>
    <numFmt numFmtId="184" formatCode="0.000"/>
  </numFmts>
  <fonts count="7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  <font>
      <sz val="8"/>
      <color indexed="8"/>
      <name val="Arial"/>
      <family val="2"/>
    </font>
    <font>
      <b/>
      <sz val="10"/>
      <color indexed="8"/>
      <name val="MS Sans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u/>
      <sz val="12"/>
      <color indexed="8"/>
      <name val="Arial"/>
      <family val="2"/>
    </font>
    <font>
      <sz val="8"/>
      <color indexed="63"/>
      <name val="Arial"/>
      <family val="2"/>
    </font>
    <font>
      <b/>
      <sz val="8"/>
      <color indexed="8"/>
      <name val="MS Sans"/>
    </font>
    <font>
      <sz val="8"/>
      <color indexed="8"/>
      <name val="MS Sans"/>
    </font>
    <font>
      <b/>
      <sz val="10"/>
      <color indexed="8"/>
      <name val="MS Sans"/>
      <family val="2"/>
    </font>
    <font>
      <sz val="8"/>
      <color indexed="8"/>
      <name val="MS Sans"/>
      <family val="2"/>
    </font>
    <font>
      <b/>
      <sz val="8"/>
      <color indexed="55"/>
      <name val="Arial"/>
      <family val="2"/>
    </font>
    <font>
      <b/>
      <sz val="8"/>
      <color indexed="10"/>
      <name val="Arial"/>
      <family val="2"/>
    </font>
    <font>
      <b/>
      <u/>
      <sz val="8"/>
      <name val="Arial"/>
      <family val="2"/>
    </font>
    <font>
      <sz val="8"/>
      <color indexed="2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0"/>
      <name val="MS Sans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19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Arial"/>
      <family val="2"/>
    </font>
    <font>
      <sz val="1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rgb="FF000000"/>
      <name val="Segoe UI"/>
      <family val="2"/>
      <charset val="1"/>
    </font>
    <font>
      <sz val="10"/>
      <color indexed="23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31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5"/>
        <bgColor indexed="61"/>
      </patternFill>
    </fill>
    <fill>
      <patternFill patternType="solid">
        <fgColor indexed="21"/>
        <b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8"/>
        <bgColor indexed="30"/>
      </patternFill>
    </fill>
    <fill>
      <patternFill patternType="solid">
        <fgColor indexed="55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2"/>
      </bottom>
      <diagonal/>
    </border>
    <border>
      <left/>
      <right/>
      <top/>
      <bottom style="medium">
        <color indexed="4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3"/>
      </bottom>
      <diagonal/>
    </border>
    <border>
      <left style="thin">
        <color indexed="64"/>
      </left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1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50">
    <xf numFmtId="0" fontId="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2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5" borderId="0" applyNumberFormat="0" applyBorder="0" applyAlignment="0" applyProtection="0"/>
    <xf numFmtId="0" fontId="34" fillId="4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5" borderId="0" applyNumberFormat="0" applyBorder="0" applyAlignment="0" applyProtection="0"/>
    <xf numFmtId="0" fontId="34" fillId="4" borderId="0" applyNumberFormat="0" applyBorder="0" applyAlignment="0" applyProtection="0"/>
    <xf numFmtId="0" fontId="34" fillId="14" borderId="0" applyNumberFormat="0" applyBorder="0" applyAlignment="0" applyProtection="0"/>
    <xf numFmtId="0" fontId="34" fillId="11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14" borderId="0" applyNumberFormat="0" applyBorder="0" applyAlignment="0" applyProtection="0"/>
    <xf numFmtId="0" fontId="34" fillId="12" borderId="0" applyNumberFormat="0" applyBorder="0" applyAlignment="0" applyProtection="0"/>
    <xf numFmtId="0" fontId="34" fillId="2" borderId="0" applyNumberFormat="0" applyBorder="0" applyAlignment="0" applyProtection="0"/>
    <xf numFmtId="0" fontId="34" fillId="15" borderId="0" applyNumberFormat="0" applyBorder="0" applyAlignment="0" applyProtection="0"/>
    <xf numFmtId="0" fontId="34" fillId="17" borderId="0" applyNumberFormat="0" applyBorder="0" applyAlignment="0" applyProtection="0"/>
    <xf numFmtId="0" fontId="34" fillId="9" borderId="0" applyNumberFormat="0" applyBorder="0" applyAlignment="0" applyProtection="0"/>
    <xf numFmtId="0" fontId="34" fillId="2" borderId="0" applyNumberFormat="0" applyBorder="0" applyAlignment="0" applyProtection="0"/>
    <xf numFmtId="0" fontId="34" fillId="18" borderId="0" applyNumberFormat="0" applyBorder="0" applyAlignment="0" applyProtection="0"/>
    <xf numFmtId="0" fontId="34" fillId="2" borderId="0" applyNumberFormat="0" applyBorder="0" applyAlignment="0" applyProtection="0"/>
    <xf numFmtId="0" fontId="34" fillId="15" borderId="0" applyNumberFormat="0" applyBorder="0" applyAlignment="0" applyProtection="0"/>
    <xf numFmtId="0" fontId="34" fillId="17" borderId="0" applyNumberFormat="0" applyBorder="0" applyAlignment="0" applyProtection="0"/>
    <xf numFmtId="0" fontId="34" fillId="9" borderId="0" applyNumberFormat="0" applyBorder="0" applyAlignment="0" applyProtection="0"/>
    <xf numFmtId="0" fontId="34" fillId="2" borderId="0" applyNumberFormat="0" applyBorder="0" applyAlignment="0" applyProtection="0"/>
    <xf numFmtId="0" fontId="34" fillId="18" borderId="0" applyNumberFormat="0" applyBorder="0" applyAlignment="0" applyProtection="0"/>
    <xf numFmtId="0" fontId="35" fillId="1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0" borderId="0" applyNumberFormat="0" applyBorder="0" applyAlignment="0" applyProtection="0"/>
    <xf numFmtId="0" fontId="35" fillId="14" borderId="0" applyNumberFormat="0" applyBorder="0" applyAlignment="0" applyProtection="0"/>
    <xf numFmtId="0" fontId="35" fillId="11" borderId="0" applyNumberFormat="0" applyBorder="0" applyAlignment="0" applyProtection="0"/>
    <xf numFmtId="0" fontId="35" fillId="22" borderId="0" applyNumberFormat="0" applyBorder="0" applyAlignment="0" applyProtection="0"/>
    <xf numFmtId="0" fontId="35" fillId="15" borderId="0" applyNumberFormat="0" applyBorder="0" applyAlignment="0" applyProtection="0"/>
    <xf numFmtId="0" fontId="35" fillId="17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2" borderId="0" applyNumberFormat="0" applyBorder="0" applyAlignment="0" applyProtection="0"/>
    <xf numFmtId="0" fontId="35" fillId="15" borderId="0" applyNumberFormat="0" applyBorder="0" applyAlignment="0" applyProtection="0"/>
    <xf numFmtId="0" fontId="35" fillId="17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6" fillId="37" borderId="1" applyNumberFormat="0" applyAlignment="0" applyProtection="0"/>
    <xf numFmtId="0" fontId="43" fillId="7" borderId="0" applyNumberFormat="0" applyBorder="0" applyAlignment="0" applyProtection="0"/>
    <xf numFmtId="0" fontId="37" fillId="37" borderId="2" applyNumberFormat="0" applyAlignment="0" applyProtection="0"/>
    <xf numFmtId="0" fontId="41" fillId="8" borderId="0" applyNumberFormat="0" applyBorder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5" fillId="33" borderId="3" applyNumberFormat="0" applyAlignment="0" applyProtection="0"/>
    <xf numFmtId="0" fontId="48" fillId="0" borderId="4" applyNumberFormat="0" applyFill="0" applyAlignment="0" applyProtection="0"/>
    <xf numFmtId="0" fontId="48" fillId="0" borderId="4" applyNumberFormat="0" applyFill="0" applyAlignment="0" applyProtection="0"/>
    <xf numFmtId="0" fontId="45" fillId="33" borderId="3" applyNumberFormat="0" applyAlignment="0" applyProtection="0"/>
    <xf numFmtId="0" fontId="45" fillId="33" borderId="3" applyNumberFormat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31" borderId="0" applyNumberFormat="0" applyBorder="0" applyAlignment="0" applyProtection="0"/>
    <xf numFmtId="0" fontId="38" fillId="19" borderId="2" applyNumberFormat="0" applyAlignment="0" applyProtection="0"/>
    <xf numFmtId="0" fontId="49" fillId="0" borderId="0" applyNumberFormat="0" applyFill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31" borderId="0" applyNumberFormat="0" applyBorder="0" applyAlignment="0" applyProtection="0"/>
    <xf numFmtId="0" fontId="38" fillId="4" borderId="2" applyNumberFormat="0" applyAlignment="0" applyProtection="0"/>
    <xf numFmtId="0" fontId="39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5" applyNumberFormat="0" applyFill="0" applyAlignment="0" applyProtection="0"/>
    <xf numFmtId="0" fontId="39" fillId="0" borderId="5" applyNumberFormat="0" applyFill="0" applyAlignment="0" applyProtection="0"/>
    <xf numFmtId="0" fontId="40" fillId="0" borderId="0" applyNumberFormat="0" applyFill="0" applyBorder="0" applyAlignment="0" applyProtection="0"/>
    <xf numFmtId="174" fontId="21" fillId="0" borderId="0" applyFill="0" applyBorder="0" applyAlignment="0" applyProtection="0"/>
    <xf numFmtId="174" fontId="21" fillId="0" borderId="0" applyFill="0" applyBorder="0" applyAlignment="0" applyProtection="0"/>
    <xf numFmtId="174" fontId="21" fillId="0" borderId="0" applyFill="0" applyBorder="0" applyAlignment="0" applyProtection="0"/>
    <xf numFmtId="174" fontId="21" fillId="0" borderId="0" applyFill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3" fillId="7" borderId="0" applyNumberFormat="0" applyBorder="0" applyAlignment="0" applyProtection="0"/>
    <xf numFmtId="0" fontId="61" fillId="0" borderId="0" applyNumberFormat="0" applyFill="0" applyBorder="0" applyAlignment="0" applyProtection="0"/>
    <xf numFmtId="0" fontId="48" fillId="0" borderId="4" applyNumberFormat="0" applyFill="0" applyAlignment="0" applyProtection="0"/>
    <xf numFmtId="0" fontId="53" fillId="19" borderId="0" applyNumberFormat="0" applyBorder="0" applyAlignment="0" applyProtection="0"/>
    <xf numFmtId="0" fontId="42" fillId="16" borderId="0" applyNumberFormat="0" applyBorder="0" applyAlignment="0" applyProtection="0"/>
    <xf numFmtId="0" fontId="1" fillId="3" borderId="10" applyNumberFormat="0" applyFont="0" applyAlignment="0" applyProtection="0"/>
    <xf numFmtId="0" fontId="1" fillId="3" borderId="10" applyNumberFormat="0" applyFont="0" applyAlignment="0" applyProtection="0"/>
    <xf numFmtId="0" fontId="34" fillId="3" borderId="10" applyNumberFormat="0" applyFont="0" applyAlignment="0" applyProtection="0"/>
    <xf numFmtId="0" fontId="21" fillId="12" borderId="10" applyNumberFormat="0" applyAlignment="0" applyProtection="0"/>
    <xf numFmtId="0" fontId="36" fillId="21" borderId="1" applyNumberFormat="0" applyAlignment="0" applyProtection="0"/>
    <xf numFmtId="0" fontId="43" fillId="38" borderId="0" applyNumberFormat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49" fillId="0" borderId="9" applyNumberFormat="0" applyFill="0" applyAlignment="0" applyProtection="0"/>
    <xf numFmtId="0" fontId="3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12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3" fillId="7" borderId="0" applyNumberFormat="0" applyBorder="0" applyAlignment="0" applyProtection="0"/>
    <xf numFmtId="0" fontId="41" fillId="8" borderId="0" applyNumberFormat="0" applyBorder="0" applyAlignment="0" applyProtection="0"/>
    <xf numFmtId="0" fontId="44" fillId="0" borderId="15" applyNumberFormat="0" applyFill="0" applyAlignment="0" applyProtection="0"/>
    <xf numFmtId="0" fontId="44" fillId="0" borderId="0" applyNumberFormat="0" applyFill="0" applyBorder="0" applyAlignment="0" applyProtection="0"/>
    <xf numFmtId="0" fontId="45" fillId="39" borderId="3" applyNumberFormat="0" applyAlignment="0" applyProtection="0"/>
  </cellStyleXfs>
  <cellXfs count="744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9" fontId="2" fillId="0" borderId="0" xfId="0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19" xfId="0" applyFont="1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/>
    <xf numFmtId="0" fontId="0" fillId="0" borderId="26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167" fontId="2" fillId="0" borderId="0" xfId="0" applyNumberFormat="1" applyFont="1"/>
    <xf numFmtId="14" fontId="2" fillId="0" borderId="0" xfId="0" applyNumberFormat="1" applyFont="1" applyFill="1" applyBorder="1"/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Protection="1">
      <protection locked="0"/>
    </xf>
    <xf numFmtId="4" fontId="2" fillId="0" borderId="0" xfId="0" applyNumberFormat="1" applyFont="1"/>
    <xf numFmtId="4" fontId="2" fillId="0" borderId="0" xfId="0" applyNumberFormat="1" applyFont="1" applyProtection="1">
      <protection locked="0"/>
    </xf>
    <xf numFmtId="49" fontId="2" fillId="40" borderId="0" xfId="0" applyNumberFormat="1" applyFont="1" applyFill="1" applyProtection="1">
      <protection locked="0"/>
    </xf>
    <xf numFmtId="49" fontId="2" fillId="40" borderId="0" xfId="0" applyNumberFormat="1" applyFont="1" applyFill="1"/>
    <xf numFmtId="167" fontId="2" fillId="40" borderId="0" xfId="0" applyNumberFormat="1" applyFont="1" applyFill="1"/>
    <xf numFmtId="2" fontId="2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NumberFormat="1" applyFont="1" applyAlignment="1">
      <alignment horizontal="left"/>
    </xf>
    <xf numFmtId="167" fontId="4" fillId="0" borderId="0" xfId="0" applyNumberFormat="1" applyFont="1"/>
    <xf numFmtId="166" fontId="3" fillId="0" borderId="0" xfId="0" applyNumberFormat="1" applyFont="1"/>
    <xf numFmtId="167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172" fontId="2" fillId="0" borderId="0" xfId="0" applyNumberFormat="1" applyFont="1"/>
    <xf numFmtId="3" fontId="2" fillId="0" borderId="0" xfId="0" applyNumberFormat="1" applyFont="1"/>
    <xf numFmtId="4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9" fontId="2" fillId="0" borderId="22" xfId="0" applyNumberFormat="1" applyFont="1" applyBorder="1"/>
    <xf numFmtId="4" fontId="2" fillId="0" borderId="22" xfId="0" applyNumberFormat="1" applyFont="1" applyBorder="1"/>
    <xf numFmtId="14" fontId="2" fillId="0" borderId="22" xfId="0" applyNumberFormat="1" applyFont="1" applyBorder="1"/>
    <xf numFmtId="167" fontId="4" fillId="40" borderId="0" xfId="0" applyNumberFormat="1" applyFont="1" applyFill="1" applyProtection="1">
      <protection locked="0"/>
    </xf>
    <xf numFmtId="167" fontId="4" fillId="40" borderId="0" xfId="0" applyNumberFormat="1" applyFont="1" applyFill="1" applyAlignment="1">
      <alignment horizontal="center"/>
    </xf>
    <xf numFmtId="49" fontId="4" fillId="40" borderId="0" xfId="0" applyNumberFormat="1" applyFont="1" applyFill="1" applyProtection="1">
      <protection locked="0"/>
    </xf>
    <xf numFmtId="166" fontId="4" fillId="0" borderId="0" xfId="0" applyNumberFormat="1" applyFont="1"/>
    <xf numFmtId="49" fontId="4" fillId="40" borderId="0" xfId="0" applyNumberFormat="1" applyFont="1" applyFill="1"/>
    <xf numFmtId="167" fontId="4" fillId="40" borderId="0" xfId="0" applyNumberFormat="1" applyFont="1" applyFill="1"/>
    <xf numFmtId="0" fontId="4" fillId="40" borderId="0" xfId="0" applyFont="1" applyFill="1" applyAlignment="1">
      <alignment horizontal="center"/>
    </xf>
    <xf numFmtId="4" fontId="4" fillId="0" borderId="0" xfId="0" applyNumberFormat="1" applyFont="1"/>
    <xf numFmtId="167" fontId="4" fillId="40" borderId="0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right"/>
    </xf>
    <xf numFmtId="49" fontId="4" fillId="0" borderId="0" xfId="0" applyNumberFormat="1" applyFont="1" applyProtection="1">
      <protection locked="0"/>
    </xf>
    <xf numFmtId="169" fontId="4" fillId="0" borderId="0" xfId="0" applyNumberFormat="1" applyFont="1" applyAlignment="1">
      <alignment horizontal="center"/>
    </xf>
    <xf numFmtId="167" fontId="4" fillId="0" borderId="0" xfId="0" applyNumberFormat="1" applyFont="1" applyProtection="1">
      <protection locked="0"/>
    </xf>
    <xf numFmtId="169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 applyProtection="1">
      <protection locked="0"/>
    </xf>
    <xf numFmtId="166" fontId="9" fillId="0" borderId="0" xfId="0" applyNumberFormat="1" applyFont="1"/>
    <xf numFmtId="14" fontId="2" fillId="40" borderId="0" xfId="0" applyNumberFormat="1" applyFont="1" applyFill="1"/>
    <xf numFmtId="49" fontId="2" fillId="0" borderId="0" xfId="0" applyNumberFormat="1" applyFont="1" applyFill="1"/>
    <xf numFmtId="167" fontId="2" fillId="0" borderId="0" xfId="0" applyNumberFormat="1" applyFont="1" applyFill="1" applyProtection="1">
      <protection locked="0"/>
    </xf>
    <xf numFmtId="0" fontId="15" fillId="0" borderId="0" xfId="0" applyFont="1"/>
    <xf numFmtId="49" fontId="14" fillId="40" borderId="0" xfId="0" applyNumberFormat="1" applyFont="1" applyFill="1" applyAlignment="1" applyProtection="1">
      <alignment horizontal="left" vertical="center"/>
      <protection locked="0"/>
    </xf>
    <xf numFmtId="49" fontId="14" fillId="40" borderId="0" xfId="0" applyNumberFormat="1" applyFont="1" applyFill="1" applyAlignment="1" applyProtection="1">
      <alignment horizontal="center" vertical="center"/>
      <protection locked="0"/>
    </xf>
    <xf numFmtId="8" fontId="14" fillId="40" borderId="0" xfId="0" applyNumberFormat="1" applyFont="1" applyFill="1" applyAlignment="1" applyProtection="1">
      <alignment horizontal="right" vertical="center"/>
      <protection locked="0"/>
    </xf>
    <xf numFmtId="0" fontId="4" fillId="40" borderId="0" xfId="0" applyFont="1" applyFill="1" applyBorder="1" applyAlignment="1">
      <alignment horizontal="center"/>
    </xf>
    <xf numFmtId="49" fontId="14" fillId="0" borderId="0" xfId="0" applyNumberFormat="1" applyFont="1" applyFill="1" applyAlignment="1" applyProtection="1">
      <alignment horizontal="left" vertical="center"/>
      <protection locked="0"/>
    </xf>
    <xf numFmtId="49" fontId="14" fillId="0" borderId="0" xfId="0" applyNumberFormat="1" applyFont="1" applyFill="1" applyAlignment="1" applyProtection="1">
      <alignment horizontal="center" vertical="center"/>
      <protection locked="0"/>
    </xf>
    <xf numFmtId="8" fontId="14" fillId="0" borderId="0" xfId="0" applyNumberFormat="1" applyFont="1" applyFill="1" applyAlignment="1" applyProtection="1">
      <alignment horizontal="right" vertical="center"/>
      <protection locked="0"/>
    </xf>
    <xf numFmtId="49" fontId="17" fillId="0" borderId="0" xfId="0" applyNumberFormat="1" applyFont="1" applyFill="1" applyAlignment="1" applyProtection="1">
      <alignment horizontal="left" vertical="center"/>
      <protection locked="0"/>
    </xf>
    <xf numFmtId="0" fontId="4" fillId="4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15" fillId="0" borderId="0" xfId="0" applyFont="1" applyBorder="1"/>
    <xf numFmtId="0" fontId="16" fillId="0" borderId="0" xfId="0" applyFont="1" applyBorder="1"/>
    <xf numFmtId="0" fontId="12" fillId="0" borderId="0" xfId="0" applyFont="1" applyBorder="1"/>
    <xf numFmtId="0" fontId="12" fillId="0" borderId="0" xfId="0" applyFont="1"/>
    <xf numFmtId="8" fontId="0" fillId="0" borderId="0" xfId="0" applyNumberFormat="1" applyFill="1"/>
    <xf numFmtId="8" fontId="19" fillId="0" borderId="0" xfId="0" applyNumberFormat="1" applyFont="1" applyFill="1"/>
    <xf numFmtId="0" fontId="19" fillId="0" borderId="0" xfId="0" applyFont="1" applyFill="1"/>
    <xf numFmtId="0" fontId="2" fillId="0" borderId="0" xfId="0" applyFont="1" applyFill="1"/>
    <xf numFmtId="173" fontId="11" fillId="0" borderId="0" xfId="0" applyNumberFormat="1" applyFont="1" applyFill="1" applyBorder="1" applyAlignment="1">
      <alignment horizontal="center" vertical="center"/>
    </xf>
    <xf numFmtId="49" fontId="11" fillId="40" borderId="0" xfId="0" applyNumberFormat="1" applyFont="1" applyFill="1" applyAlignment="1" applyProtection="1">
      <alignment horizontal="left" vertical="center"/>
      <protection locked="0"/>
    </xf>
    <xf numFmtId="49" fontId="11" fillId="40" borderId="0" xfId="0" applyNumberFormat="1" applyFont="1" applyFill="1" applyAlignment="1" applyProtection="1">
      <alignment horizontal="center" vertical="center"/>
      <protection locked="0"/>
    </xf>
    <xf numFmtId="167" fontId="20" fillId="4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Protection="1"/>
    <xf numFmtId="0" fontId="0" fillId="41" borderId="0" xfId="0" applyFill="1" applyProtection="1"/>
    <xf numFmtId="168" fontId="0" fillId="41" borderId="0" xfId="0" applyNumberFormat="1" applyFill="1" applyProtection="1"/>
    <xf numFmtId="10" fontId="0" fillId="41" borderId="0" xfId="0" applyNumberFormat="1" applyFill="1" applyProtection="1"/>
    <xf numFmtId="44" fontId="0" fillId="41" borderId="0" xfId="0" applyNumberFormat="1" applyFill="1" applyProtection="1"/>
    <xf numFmtId="0" fontId="5" fillId="0" borderId="0" xfId="0" applyFont="1" applyProtection="1"/>
    <xf numFmtId="167" fontId="0" fillId="41" borderId="0" xfId="0" applyNumberFormat="1" applyFill="1" applyProtection="1"/>
    <xf numFmtId="167" fontId="0" fillId="0" borderId="0" xfId="0" applyNumberFormat="1" applyProtection="1"/>
    <xf numFmtId="10" fontId="0" fillId="0" borderId="0" xfId="0" applyNumberFormat="1" applyProtection="1"/>
    <xf numFmtId="176" fontId="11" fillId="0" borderId="0" xfId="0" applyNumberFormat="1" applyFont="1" applyFill="1" applyBorder="1" applyAlignment="1">
      <alignment horizontal="center" vertical="center"/>
    </xf>
    <xf numFmtId="0" fontId="3" fillId="42" borderId="30" xfId="0" applyFont="1" applyFill="1" applyBorder="1" applyAlignment="1">
      <alignment horizontal="left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167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7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167" fontId="7" fillId="0" borderId="0" xfId="0" applyNumberFormat="1" applyFont="1" applyAlignment="1">
      <alignment horizontal="right" vertical="center"/>
    </xf>
    <xf numFmtId="0" fontId="7" fillId="0" borderId="22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7" fontId="4" fillId="0" borderId="22" xfId="0" applyNumberFormat="1" applyFont="1" applyBorder="1" applyAlignment="1">
      <alignment horizontal="center" vertical="center"/>
    </xf>
    <xf numFmtId="167" fontId="4" fillId="0" borderId="22" xfId="0" applyNumberFormat="1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67" fontId="3" fillId="0" borderId="22" xfId="0" applyNumberFormat="1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4" fontId="4" fillId="0" borderId="22" xfId="0" applyNumberFormat="1" applyFont="1" applyBorder="1" applyAlignment="1">
      <alignment horizontal="center" vertical="center"/>
    </xf>
    <xf numFmtId="167" fontId="4" fillId="0" borderId="22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177" fontId="3" fillId="42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167" fontId="4" fillId="0" borderId="3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/>
    </xf>
    <xf numFmtId="167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8" fontId="3" fillId="0" borderId="0" xfId="0" applyNumberFormat="1" applyFont="1" applyBorder="1" applyAlignment="1" applyProtection="1">
      <alignment horizontal="left" vertical="center"/>
    </xf>
    <xf numFmtId="179" fontId="4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8" fillId="0" borderId="32" xfId="0" applyFont="1" applyFill="1" applyBorder="1" applyAlignment="1">
      <alignment vertical="center"/>
    </xf>
    <xf numFmtId="0" fontId="18" fillId="0" borderId="32" xfId="0" applyFont="1" applyFill="1" applyBorder="1" applyAlignment="1">
      <alignment horizontal="left" vertical="center"/>
    </xf>
    <xf numFmtId="167" fontId="18" fillId="0" borderId="32" xfId="0" applyNumberFormat="1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32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vertical="center"/>
    </xf>
    <xf numFmtId="167" fontId="4" fillId="0" borderId="32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2" xfId="0" applyNumberFormat="1" applyFont="1" applyFill="1" applyBorder="1" applyAlignment="1">
      <alignment horizontal="center" vertical="center"/>
    </xf>
    <xf numFmtId="49" fontId="11" fillId="43" borderId="0" xfId="0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11" fillId="0" borderId="0" xfId="0" applyNumberFormat="1" applyFont="1" applyFill="1" applyAlignment="1" applyProtection="1">
      <alignment horizontal="center" vertical="center"/>
      <protection locked="0"/>
    </xf>
    <xf numFmtId="175" fontId="11" fillId="0" borderId="0" xfId="0" applyNumberFormat="1" applyFont="1" applyAlignment="1" applyProtection="1">
      <alignment horizontal="right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167" fontId="20" fillId="0" borderId="0" xfId="0" applyNumberFormat="1" applyFont="1" applyAlignment="1" applyProtection="1">
      <alignment horizontal="right" vertical="center"/>
      <protection locked="0"/>
    </xf>
    <xf numFmtId="49" fontId="13" fillId="0" borderId="0" xfId="0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167" fontId="11" fillId="0" borderId="0" xfId="0" applyNumberFormat="1" applyFont="1" applyBorder="1" applyAlignment="1" applyProtection="1">
      <alignment vertical="center"/>
      <protection locked="0"/>
    </xf>
    <xf numFmtId="49" fontId="11" fillId="43" borderId="0" xfId="0" applyNumberFormat="1" applyFont="1" applyFill="1" applyBorder="1" applyAlignment="1" applyProtection="1">
      <alignment vertical="center"/>
      <protection locked="0"/>
    </xf>
    <xf numFmtId="170" fontId="3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11" fillId="40" borderId="33" xfId="0" applyNumberFormat="1" applyFont="1" applyFill="1" applyBorder="1" applyAlignment="1" applyProtection="1">
      <alignment vertical="center"/>
      <protection locked="0"/>
    </xf>
    <xf numFmtId="0" fontId="4" fillId="40" borderId="0" xfId="0" applyFont="1" applyFill="1" applyAlignment="1">
      <alignment horizontal="center" vertical="center"/>
    </xf>
    <xf numFmtId="49" fontId="11" fillId="43" borderId="0" xfId="0" applyNumberFormat="1" applyFont="1" applyFill="1" applyAlignment="1" applyProtection="1">
      <alignment horizontal="center" vertical="center"/>
      <protection locked="0"/>
    </xf>
    <xf numFmtId="8" fontId="11" fillId="43" borderId="0" xfId="0" applyNumberFormat="1" applyFont="1" applyFill="1" applyAlignment="1" applyProtection="1">
      <alignment horizontal="right" vertical="center"/>
      <protection locked="0"/>
    </xf>
    <xf numFmtId="49" fontId="11" fillId="43" borderId="0" xfId="0" applyNumberFormat="1" applyFont="1" applyFill="1" applyBorder="1" applyAlignment="1" applyProtection="1">
      <alignment horizontal="center" vertical="center"/>
      <protection locked="0"/>
    </xf>
    <xf numFmtId="49" fontId="11" fillId="43" borderId="0" xfId="0" applyNumberFormat="1" applyFont="1" applyFill="1" applyBorder="1" applyAlignment="1" applyProtection="1">
      <alignment horizontal="left" vertical="center"/>
      <protection locked="0"/>
    </xf>
    <xf numFmtId="167" fontId="20" fillId="43" borderId="0" xfId="0" applyNumberFormat="1" applyFont="1" applyFill="1" applyAlignment="1" applyProtection="1">
      <alignment horizontal="right" vertical="center"/>
      <protection locked="0"/>
    </xf>
    <xf numFmtId="49" fontId="11" fillId="40" borderId="0" xfId="0" applyNumberFormat="1" applyFont="1" applyFill="1" applyBorder="1" applyAlignment="1" applyProtection="1">
      <alignment vertical="center"/>
      <protection locked="0"/>
    </xf>
    <xf numFmtId="49" fontId="11" fillId="40" borderId="0" xfId="0" applyNumberFormat="1" applyFont="1" applyFill="1" applyBorder="1" applyAlignment="1" applyProtection="1">
      <alignment horizontal="center" vertical="center"/>
      <protection locked="0"/>
    </xf>
    <xf numFmtId="49" fontId="11" fillId="44" borderId="0" xfId="0" applyNumberFormat="1" applyFont="1" applyFill="1" applyBorder="1" applyAlignment="1" applyProtection="1">
      <alignment vertical="center"/>
      <protection locked="0"/>
    </xf>
    <xf numFmtId="49" fontId="11" fillId="44" borderId="0" xfId="0" applyNumberFormat="1" applyFont="1" applyFill="1" applyBorder="1" applyAlignment="1" applyProtection="1">
      <alignment horizontal="center" vertical="center"/>
      <protection locked="0"/>
    </xf>
    <xf numFmtId="49" fontId="11" fillId="44" borderId="0" xfId="0" applyNumberFormat="1" applyFont="1" applyFill="1" applyBorder="1" applyAlignment="1" applyProtection="1">
      <alignment horizontal="left" vertical="center"/>
      <protection locked="0"/>
    </xf>
    <xf numFmtId="8" fontId="11" fillId="44" borderId="0" xfId="0" applyNumberFormat="1" applyFont="1" applyFill="1" applyAlignment="1" applyProtection="1">
      <alignment horizontal="center" vertical="center"/>
      <protection locked="0"/>
    </xf>
    <xf numFmtId="49" fontId="11" fillId="40" borderId="0" xfId="0" applyNumberFormat="1" applyFont="1" applyFill="1" applyBorder="1" applyAlignment="1" applyProtection="1">
      <alignment horizontal="left" vertical="center"/>
      <protection locked="0"/>
    </xf>
    <xf numFmtId="167" fontId="22" fillId="40" borderId="0" xfId="0" applyNumberFormat="1" applyFont="1" applyFill="1" applyBorder="1" applyAlignment="1" applyProtection="1">
      <alignment vertical="center"/>
      <protection locked="0"/>
    </xf>
    <xf numFmtId="167" fontId="22" fillId="0" borderId="0" xfId="0" applyNumberFormat="1" applyFont="1" applyBorder="1" applyAlignment="1" applyProtection="1">
      <alignment vertical="center"/>
      <protection locked="0"/>
    </xf>
    <xf numFmtId="49" fontId="3" fillId="40" borderId="0" xfId="0" applyNumberFormat="1" applyFont="1" applyFill="1"/>
    <xf numFmtId="174" fontId="22" fillId="0" borderId="0" xfId="0" applyNumberFormat="1" applyFont="1" applyBorder="1" applyAlignment="1" applyProtection="1">
      <alignment vertical="center"/>
      <protection locked="0"/>
    </xf>
    <xf numFmtId="174" fontId="2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/>
    <xf numFmtId="4" fontId="2" fillId="0" borderId="0" xfId="0" applyNumberFormat="1" applyFont="1" applyFill="1" applyProtection="1">
      <protection locked="0"/>
    </xf>
    <xf numFmtId="49" fontId="23" fillId="0" borderId="0" xfId="0" applyNumberFormat="1" applyFont="1" applyAlignment="1">
      <alignment vertical="center"/>
    </xf>
    <xf numFmtId="49" fontId="24" fillId="0" borderId="34" xfId="0" applyNumberFormat="1" applyFont="1" applyBorder="1" applyAlignment="1">
      <alignment vertical="center"/>
    </xf>
    <xf numFmtId="0" fontId="4" fillId="0" borderId="35" xfId="0" applyNumberFormat="1" applyFont="1" applyBorder="1" applyAlignment="1">
      <alignment horizontal="left" vertical="center"/>
    </xf>
    <xf numFmtId="49" fontId="4" fillId="0" borderId="35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49" fontId="24" fillId="0" borderId="37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49" fontId="9" fillId="0" borderId="37" xfId="0" applyNumberFormat="1" applyFont="1" applyBorder="1" applyAlignment="1">
      <alignment vertical="center"/>
    </xf>
    <xf numFmtId="49" fontId="24" fillId="0" borderId="0" xfId="0" applyNumberFormat="1" applyFont="1" applyBorder="1" applyAlignment="1">
      <alignment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left" vertical="center"/>
    </xf>
    <xf numFmtId="49" fontId="3" fillId="0" borderId="37" xfId="0" applyNumberFormat="1" applyFont="1" applyBorder="1" applyAlignment="1">
      <alignment vertical="center"/>
    </xf>
    <xf numFmtId="0" fontId="4" fillId="0" borderId="37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39" xfId="0" applyNumberFormat="1" applyFont="1" applyBorder="1" applyAlignment="1">
      <alignment horizontal="center" vertical="center"/>
    </xf>
    <xf numFmtId="0" fontId="9" fillId="0" borderId="39" xfId="0" applyNumberFormat="1" applyFont="1" applyBorder="1" applyAlignment="1">
      <alignment horizontal="left" vertical="center"/>
    </xf>
    <xf numFmtId="0" fontId="4" fillId="0" borderId="40" xfId="0" applyNumberFormat="1" applyFont="1" applyBorder="1" applyAlignment="1">
      <alignment horizontal="left" vertical="center"/>
    </xf>
    <xf numFmtId="49" fontId="4" fillId="0" borderId="41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167" fontId="4" fillId="42" borderId="43" xfId="0" applyNumberFormat="1" applyFont="1" applyFill="1" applyBorder="1" applyAlignment="1">
      <alignment horizontal="center" vertical="center"/>
    </xf>
    <xf numFmtId="0" fontId="4" fillId="42" borderId="4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 vertical="center"/>
    </xf>
    <xf numFmtId="167" fontId="23" fillId="0" borderId="0" xfId="0" applyNumberFormat="1" applyFont="1" applyBorder="1" applyAlignment="1">
      <alignment horizontal="center" vertical="center"/>
    </xf>
    <xf numFmtId="167" fontId="23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167" fontId="22" fillId="0" borderId="0" xfId="0" applyNumberFormat="1" applyFont="1" applyFill="1" applyBorder="1" applyAlignment="1" applyProtection="1">
      <alignment vertical="center"/>
      <protection locked="0"/>
    </xf>
    <xf numFmtId="167" fontId="4" fillId="45" borderId="0" xfId="0" applyNumberFormat="1" applyFont="1" applyFill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45" borderId="0" xfId="0" applyFont="1" applyFill="1" applyAlignment="1">
      <alignment vertical="center"/>
    </xf>
    <xf numFmtId="0" fontId="9" fillId="0" borderId="45" xfId="0" applyNumberFormat="1" applyFont="1" applyBorder="1" applyAlignment="1">
      <alignment horizontal="left" vertical="center"/>
    </xf>
    <xf numFmtId="49" fontId="9" fillId="0" borderId="45" xfId="0" applyNumberFormat="1" applyFont="1" applyBorder="1" applyAlignment="1">
      <alignment horizontal="center" vertical="center"/>
    </xf>
    <xf numFmtId="49" fontId="13" fillId="0" borderId="0" xfId="0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>
      <alignment vertical="center"/>
    </xf>
    <xf numFmtId="174" fontId="20" fillId="0" borderId="0" xfId="0" applyNumberFormat="1" applyFont="1" applyFill="1" applyBorder="1" applyAlignment="1">
      <alignment horizontal="right" vertical="center"/>
    </xf>
    <xf numFmtId="49" fontId="11" fillId="0" borderId="31" xfId="0" applyNumberFormat="1" applyFont="1" applyBorder="1" applyAlignment="1" applyProtection="1">
      <alignment horizontal="left" vertical="center"/>
      <protection locked="0"/>
    </xf>
    <xf numFmtId="0" fontId="4" fillId="45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167" fontId="4" fillId="0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Fill="1" applyBorder="1" applyAlignment="1">
      <alignment horizontal="left" vertical="center"/>
    </xf>
    <xf numFmtId="167" fontId="20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7" fontId="3" fillId="0" borderId="0" xfId="0" applyNumberFormat="1" applyFont="1" applyFill="1" applyBorder="1" applyAlignment="1" applyProtection="1">
      <alignment horizontal="center" vertical="center"/>
      <protection hidden="1"/>
    </xf>
    <xf numFmtId="49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left" vertical="center"/>
    </xf>
    <xf numFmtId="49" fontId="11" fillId="42" borderId="0" xfId="0" applyNumberFormat="1" applyFont="1" applyFill="1" applyBorder="1" applyAlignment="1" applyProtection="1">
      <alignment horizontal="left" vertical="center"/>
      <protection locked="0"/>
    </xf>
    <xf numFmtId="49" fontId="11" fillId="42" borderId="0" xfId="0" applyNumberFormat="1" applyFont="1" applyFill="1" applyBorder="1" applyAlignment="1" applyProtection="1">
      <alignment horizontal="center" vertical="center"/>
      <protection locked="0"/>
    </xf>
    <xf numFmtId="169" fontId="11" fillId="42" borderId="0" xfId="0" applyNumberFormat="1" applyFont="1" applyFill="1" applyBorder="1" applyAlignment="1">
      <alignment horizontal="right" vertical="center"/>
    </xf>
    <xf numFmtId="0" fontId="4" fillId="42" borderId="0" xfId="0" applyFont="1" applyFill="1" applyAlignment="1">
      <alignment horizontal="center"/>
    </xf>
    <xf numFmtId="167" fontId="4" fillId="42" borderId="0" xfId="0" applyNumberFormat="1" applyFont="1" applyFill="1" applyAlignment="1">
      <alignment horizontal="center"/>
    </xf>
    <xf numFmtId="167" fontId="4" fillId="42" borderId="0" xfId="0" applyNumberFormat="1" applyFont="1" applyFill="1"/>
    <xf numFmtId="0" fontId="4" fillId="42" borderId="0" xfId="0" applyFont="1" applyFill="1" applyAlignment="1">
      <alignment horizontal="left"/>
    </xf>
    <xf numFmtId="49" fontId="11" fillId="40" borderId="0" xfId="0" applyNumberFormat="1" applyFont="1" applyFill="1" applyBorder="1" applyAlignment="1">
      <alignment horizontal="left" vertical="center"/>
    </xf>
    <xf numFmtId="167" fontId="11" fillId="40" borderId="0" xfId="0" applyNumberFormat="1" applyFont="1" applyFill="1" applyBorder="1" applyAlignment="1">
      <alignment horizontal="right" vertical="center"/>
    </xf>
    <xf numFmtId="167" fontId="11" fillId="0" borderId="0" xfId="0" applyNumberFormat="1" applyFont="1" applyFill="1" applyBorder="1" applyAlignment="1">
      <alignment horizontal="right" vertical="center"/>
    </xf>
    <xf numFmtId="49" fontId="11" fillId="40" borderId="0" xfId="0" applyNumberFormat="1" applyFont="1" applyFill="1" applyBorder="1" applyAlignment="1">
      <alignment horizontal="center" vertical="center"/>
    </xf>
    <xf numFmtId="167" fontId="22" fillId="40" borderId="0" xfId="0" applyNumberFormat="1" applyFont="1" applyFill="1" applyBorder="1" applyAlignment="1">
      <alignment vertical="center"/>
    </xf>
    <xf numFmtId="49" fontId="11" fillId="42" borderId="0" xfId="0" applyNumberFormat="1" applyFont="1" applyFill="1" applyBorder="1" applyAlignment="1">
      <alignment horizontal="left" vertical="center"/>
    </xf>
    <xf numFmtId="49" fontId="11" fillId="42" borderId="0" xfId="0" applyNumberFormat="1" applyFont="1" applyFill="1" applyBorder="1" applyAlignment="1">
      <alignment horizontal="center" vertical="center"/>
    </xf>
    <xf numFmtId="167" fontId="22" fillId="42" borderId="0" xfId="0" applyNumberFormat="1" applyFont="1" applyFill="1" applyBorder="1" applyAlignment="1">
      <alignment vertical="center"/>
    </xf>
    <xf numFmtId="0" fontId="4" fillId="4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8" fontId="2" fillId="0" borderId="0" xfId="0" applyNumberFormat="1" applyFont="1" applyAlignment="1">
      <alignment horizontal="right" vertical="center"/>
    </xf>
    <xf numFmtId="8" fontId="2" fillId="0" borderId="0" xfId="0" applyNumberFormat="1" applyFont="1" applyFill="1" applyAlignment="1">
      <alignment horizontal="right" vertical="center"/>
    </xf>
    <xf numFmtId="8" fontId="2" fillId="0" borderId="3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71" fontId="2" fillId="0" borderId="0" xfId="0" applyNumberFormat="1" applyFont="1" applyAlignment="1">
      <alignment horizontal="left" vertical="center"/>
    </xf>
    <xf numFmtId="167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49" fontId="2" fillId="40" borderId="0" xfId="0" applyNumberFormat="1" applyFont="1" applyFill="1" applyAlignment="1">
      <alignment horizontal="left" vertical="center"/>
    </xf>
    <xf numFmtId="167" fontId="2" fillId="40" borderId="0" xfId="0" applyNumberFormat="1" applyFont="1" applyFill="1" applyAlignment="1" applyProtection="1">
      <alignment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7" fontId="11" fillId="40" borderId="0" xfId="0" applyNumberFormat="1" applyFont="1" applyFill="1" applyAlignment="1" applyProtection="1">
      <alignment horizontal="right" vertical="center"/>
      <protection locked="0"/>
    </xf>
    <xf numFmtId="167" fontId="2" fillId="4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49" fontId="2" fillId="40" borderId="0" xfId="0" applyNumberFormat="1" applyFont="1" applyFill="1" applyAlignment="1" applyProtection="1">
      <alignment vertical="center"/>
      <protection locked="0"/>
    </xf>
    <xf numFmtId="49" fontId="2" fillId="0" borderId="0" xfId="0" applyNumberFormat="1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46" borderId="0" xfId="0" applyNumberFormat="1" applyFont="1" applyFill="1" applyAlignment="1">
      <alignment horizontal="left" vertical="center"/>
    </xf>
    <xf numFmtId="167" fontId="2" fillId="46" borderId="0" xfId="0" applyNumberFormat="1" applyFont="1" applyFill="1" applyAlignment="1" applyProtection="1">
      <alignment vertical="center"/>
      <protection locked="0"/>
    </xf>
    <xf numFmtId="0" fontId="2" fillId="46" borderId="0" xfId="0" applyFont="1" applyFill="1" applyAlignment="1">
      <alignment horizontal="center" vertical="center"/>
    </xf>
    <xf numFmtId="0" fontId="2" fillId="46" borderId="0" xfId="0" applyNumberFormat="1" applyFont="1" applyFill="1" applyAlignment="1">
      <alignment horizontal="center" vertical="center"/>
    </xf>
    <xf numFmtId="49" fontId="11" fillId="46" borderId="0" xfId="0" applyNumberFormat="1" applyFont="1" applyFill="1" applyAlignment="1" applyProtection="1">
      <alignment horizontal="left" vertical="center"/>
      <protection locked="0"/>
    </xf>
    <xf numFmtId="49" fontId="11" fillId="46" borderId="0" xfId="0" applyNumberFormat="1" applyFont="1" applyFill="1" applyAlignment="1" applyProtection="1">
      <alignment horizontal="center" vertical="center"/>
      <protection locked="0"/>
    </xf>
    <xf numFmtId="167" fontId="11" fillId="46" borderId="0" xfId="0" applyNumberFormat="1" applyFont="1" applyFill="1" applyAlignment="1" applyProtection="1">
      <alignment horizontal="right" vertical="center"/>
      <protection locked="0"/>
    </xf>
    <xf numFmtId="167" fontId="2" fillId="46" borderId="0" xfId="0" applyNumberFormat="1" applyFont="1" applyFill="1" applyAlignment="1">
      <alignment horizontal="center" vertical="center"/>
    </xf>
    <xf numFmtId="8" fontId="11" fillId="46" borderId="0" xfId="0" applyNumberFormat="1" applyFont="1" applyFill="1" applyAlignment="1" applyProtection="1">
      <alignment horizontal="right" vertical="center"/>
      <protection locked="0"/>
    </xf>
    <xf numFmtId="0" fontId="2" fillId="46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0" fontId="2" fillId="43" borderId="0" xfId="0" applyFont="1" applyFill="1" applyAlignment="1">
      <alignment horizontal="center" vertical="center"/>
    </xf>
    <xf numFmtId="44" fontId="2" fillId="43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vertical="center"/>
    </xf>
    <xf numFmtId="0" fontId="2" fillId="41" borderId="22" xfId="0" applyFont="1" applyFill="1" applyBorder="1" applyAlignment="1">
      <alignment vertical="center"/>
    </xf>
    <xf numFmtId="0" fontId="2" fillId="44" borderId="0" xfId="0" applyFont="1" applyFill="1" applyAlignment="1">
      <alignment horizontal="center" vertical="center"/>
    </xf>
    <xf numFmtId="44" fontId="2" fillId="44" borderId="0" xfId="0" applyNumberFormat="1" applyFont="1" applyFill="1" applyAlignment="1">
      <alignment vertical="center"/>
    </xf>
    <xf numFmtId="44" fontId="2" fillId="0" borderId="0" xfId="0" applyNumberFormat="1" applyFont="1" applyFill="1" applyAlignment="1">
      <alignment vertical="center"/>
    </xf>
    <xf numFmtId="0" fontId="2" fillId="41" borderId="24" xfId="0" applyFont="1" applyFill="1" applyBorder="1" applyAlignment="1">
      <alignment horizontal="left" vertical="center"/>
    </xf>
    <xf numFmtId="0" fontId="2" fillId="41" borderId="26" xfId="0" applyFont="1" applyFill="1" applyBorder="1" applyAlignment="1">
      <alignment horizontal="left" vertical="center"/>
    </xf>
    <xf numFmtId="49" fontId="2" fillId="41" borderId="26" xfId="0" applyNumberFormat="1" applyFont="1" applyFill="1" applyBorder="1" applyAlignment="1">
      <alignment horizontal="left" vertical="center"/>
    </xf>
    <xf numFmtId="166" fontId="2" fillId="41" borderId="26" xfId="0" applyNumberFormat="1" applyFont="1" applyFill="1" applyBorder="1" applyAlignment="1">
      <alignment horizontal="left" vertical="center"/>
    </xf>
    <xf numFmtId="167" fontId="2" fillId="41" borderId="26" xfId="0" applyNumberFormat="1" applyFont="1" applyFill="1" applyBorder="1" applyAlignment="1">
      <alignment horizontal="center" vertical="center"/>
    </xf>
    <xf numFmtId="0" fontId="2" fillId="41" borderId="26" xfId="0" applyFont="1" applyFill="1" applyBorder="1" applyAlignment="1">
      <alignment horizontal="center" vertical="center"/>
    </xf>
    <xf numFmtId="0" fontId="2" fillId="41" borderId="26" xfId="0" applyFont="1" applyFill="1" applyBorder="1" applyAlignment="1">
      <alignment vertical="center"/>
    </xf>
    <xf numFmtId="49" fontId="11" fillId="42" borderId="0" xfId="0" applyNumberFormat="1" applyFont="1" applyFill="1" applyAlignment="1" applyProtection="1">
      <alignment horizontal="left" vertical="center"/>
      <protection locked="0"/>
    </xf>
    <xf numFmtId="49" fontId="11" fillId="42" borderId="0" xfId="0" applyNumberFormat="1" applyFont="1" applyFill="1" applyAlignment="1">
      <alignment horizontal="left" vertical="center"/>
    </xf>
    <xf numFmtId="49" fontId="11" fillId="42" borderId="0" xfId="0" applyNumberFormat="1" applyFont="1" applyFill="1" applyAlignment="1">
      <alignment horizontal="center" vertical="center"/>
    </xf>
    <xf numFmtId="8" fontId="11" fillId="42" borderId="0" xfId="0" applyNumberFormat="1" applyFont="1" applyFill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horizontal="center" vertical="center"/>
      <protection locked="0"/>
    </xf>
    <xf numFmtId="8" fontId="11" fillId="0" borderId="0" xfId="0" applyNumberFormat="1" applyFont="1" applyAlignment="1" applyProtection="1">
      <alignment horizontal="right" vertical="center"/>
      <protection locked="0"/>
    </xf>
    <xf numFmtId="174" fontId="2" fillId="40" borderId="0" xfId="698" applyFont="1" applyFill="1" applyBorder="1" applyAlignment="1">
      <alignment horizontal="center" vertical="center"/>
    </xf>
    <xf numFmtId="49" fontId="2" fillId="40" borderId="33" xfId="0" applyNumberFormat="1" applyFont="1" applyFill="1" applyBorder="1" applyAlignment="1">
      <alignment horizontal="left" vertical="center"/>
    </xf>
    <xf numFmtId="49" fontId="2" fillId="4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7" fontId="2" fillId="40" borderId="0" xfId="0" applyNumberFormat="1" applyFont="1" applyFill="1" applyAlignment="1">
      <alignment vertical="center"/>
    </xf>
    <xf numFmtId="0" fontId="2" fillId="40" borderId="0" xfId="0" applyFont="1" applyFill="1" applyAlignment="1">
      <alignment horizontal="center" vertical="center"/>
    </xf>
    <xf numFmtId="49" fontId="2" fillId="4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45" borderId="0" xfId="0" applyNumberFormat="1" applyFont="1" applyFill="1" applyAlignment="1">
      <alignment horizontal="left" vertical="center"/>
    </xf>
    <xf numFmtId="167" fontId="2" fillId="45" borderId="0" xfId="0" applyNumberFormat="1" applyFont="1" applyFill="1" applyAlignment="1">
      <alignment horizontal="center" vertical="center"/>
    </xf>
    <xf numFmtId="0" fontId="2" fillId="45" borderId="0" xfId="0" applyFont="1" applyFill="1" applyAlignment="1">
      <alignment horizontal="center" vertical="center"/>
    </xf>
    <xf numFmtId="0" fontId="2" fillId="45" borderId="0" xfId="0" applyFont="1" applyFill="1" applyAlignment="1">
      <alignment vertical="center"/>
    </xf>
    <xf numFmtId="0" fontId="2" fillId="45" borderId="0" xfId="0" applyFont="1" applyFill="1" applyAlignment="1">
      <alignment horizontal="left" vertical="center"/>
    </xf>
    <xf numFmtId="167" fontId="2" fillId="0" borderId="0" xfId="0" applyNumberFormat="1" applyFont="1" applyFill="1" applyAlignment="1" applyProtection="1">
      <alignment vertical="center"/>
      <protection locked="0"/>
    </xf>
    <xf numFmtId="167" fontId="2" fillId="42" borderId="0" xfId="0" applyNumberFormat="1" applyFont="1" applyFill="1" applyAlignment="1">
      <alignment horizontal="center" vertical="center"/>
    </xf>
    <xf numFmtId="49" fontId="2" fillId="42" borderId="0" xfId="0" applyNumberFormat="1" applyFont="1" applyFill="1" applyAlignment="1">
      <alignment horizontal="left" vertical="center"/>
    </xf>
    <xf numFmtId="167" fontId="2" fillId="42" borderId="0" xfId="0" applyNumberFormat="1" applyFont="1" applyFill="1" applyAlignment="1" applyProtection="1">
      <alignment vertical="center"/>
      <protection locked="0"/>
    </xf>
    <xf numFmtId="167" fontId="11" fillId="42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Fill="1" applyAlignment="1">
      <alignment horizontal="left" vertical="center"/>
    </xf>
    <xf numFmtId="166" fontId="2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  <protection locked="0"/>
    </xf>
    <xf numFmtId="169" fontId="11" fillId="0" borderId="0" xfId="0" applyNumberFormat="1" applyFont="1" applyFill="1" applyBorder="1" applyAlignment="1">
      <alignment horizontal="right" vertical="center"/>
    </xf>
    <xf numFmtId="49" fontId="14" fillId="47" borderId="0" xfId="0" applyNumberFormat="1" applyFont="1" applyFill="1" applyAlignment="1" applyProtection="1">
      <alignment horizontal="left" vertical="center"/>
      <protection locked="0"/>
    </xf>
    <xf numFmtId="49" fontId="14" fillId="47" borderId="0" xfId="0" applyNumberFormat="1" applyFont="1" applyFill="1" applyAlignment="1" applyProtection="1">
      <alignment horizontal="center" vertical="center"/>
      <protection locked="0"/>
    </xf>
    <xf numFmtId="8" fontId="14" fillId="47" borderId="0" xfId="0" applyNumberFormat="1" applyFont="1" applyFill="1" applyAlignment="1" applyProtection="1">
      <alignment horizontal="right" vertical="center"/>
      <protection locked="0"/>
    </xf>
    <xf numFmtId="0" fontId="4" fillId="47" borderId="0" xfId="0" applyFont="1" applyFill="1" applyBorder="1" applyAlignment="1">
      <alignment horizontal="center"/>
    </xf>
    <xf numFmtId="0" fontId="4" fillId="47" borderId="0" xfId="0" applyNumberFormat="1" applyFont="1" applyFill="1" applyBorder="1" applyAlignment="1">
      <alignment horizontal="center"/>
    </xf>
    <xf numFmtId="167" fontId="4" fillId="47" borderId="0" xfId="0" applyNumberFormat="1" applyFont="1" applyFill="1" applyBorder="1" applyAlignment="1">
      <alignment horizontal="center"/>
    </xf>
    <xf numFmtId="8" fontId="11" fillId="47" borderId="0" xfId="0" applyNumberFormat="1" applyFont="1" applyFill="1" applyAlignment="1" applyProtection="1">
      <alignment horizontal="right" vertical="center"/>
      <protection locked="0"/>
    </xf>
    <xf numFmtId="49" fontId="14" fillId="47" borderId="31" xfId="0" applyNumberFormat="1" applyFont="1" applyFill="1" applyBorder="1" applyAlignment="1" applyProtection="1">
      <alignment horizontal="left" vertical="center"/>
      <protection locked="0"/>
    </xf>
    <xf numFmtId="49" fontId="14" fillId="47" borderId="31" xfId="0" applyNumberFormat="1" applyFont="1" applyFill="1" applyBorder="1" applyAlignment="1" applyProtection="1">
      <alignment horizontal="center" vertical="center"/>
      <protection locked="0"/>
    </xf>
    <xf numFmtId="8" fontId="11" fillId="47" borderId="31" xfId="0" applyNumberFormat="1" applyFont="1" applyFill="1" applyBorder="1" applyAlignment="1" applyProtection="1">
      <alignment horizontal="right" vertical="center"/>
      <protection locked="0"/>
    </xf>
    <xf numFmtId="0" fontId="4" fillId="47" borderId="31" xfId="0" applyFont="1" applyFill="1" applyBorder="1" applyAlignment="1">
      <alignment horizontal="center"/>
    </xf>
    <xf numFmtId="0" fontId="4" fillId="47" borderId="31" xfId="0" applyNumberFormat="1" applyFont="1" applyFill="1" applyBorder="1" applyAlignment="1">
      <alignment horizontal="center"/>
    </xf>
    <xf numFmtId="167" fontId="4" fillId="47" borderId="31" xfId="0" applyNumberFormat="1" applyFont="1" applyFill="1" applyBorder="1" applyAlignment="1">
      <alignment horizontal="center"/>
    </xf>
    <xf numFmtId="49" fontId="11" fillId="47" borderId="0" xfId="0" applyNumberFormat="1" applyFont="1" applyFill="1" applyAlignment="1" applyProtection="1">
      <alignment horizontal="left" vertical="center"/>
      <protection locked="0"/>
    </xf>
    <xf numFmtId="8" fontId="14" fillId="47" borderId="31" xfId="0" applyNumberFormat="1" applyFont="1" applyFill="1" applyBorder="1" applyAlignment="1" applyProtection="1">
      <alignment horizontal="right" vertical="center"/>
      <protection locked="0"/>
    </xf>
    <xf numFmtId="49" fontId="14" fillId="47" borderId="0" xfId="0" applyNumberFormat="1" applyFont="1" applyFill="1" applyBorder="1" applyAlignment="1" applyProtection="1">
      <alignment horizontal="left" vertical="center"/>
      <protection locked="0"/>
    </xf>
    <xf numFmtId="49" fontId="14" fillId="47" borderId="0" xfId="0" applyNumberFormat="1" applyFont="1" applyFill="1" applyBorder="1" applyAlignment="1" applyProtection="1">
      <alignment horizontal="center" vertical="center"/>
      <protection locked="0"/>
    </xf>
    <xf numFmtId="8" fontId="11" fillId="47" borderId="0" xfId="0" applyNumberFormat="1" applyFont="1" applyFill="1" applyBorder="1" applyAlignment="1" applyProtection="1">
      <alignment horizontal="right" vertical="center"/>
      <protection locked="0"/>
    </xf>
    <xf numFmtId="8" fontId="14" fillId="47" borderId="0" xfId="0" applyNumberFormat="1" applyFont="1" applyFill="1" applyBorder="1" applyAlignment="1" applyProtection="1">
      <alignment horizontal="right" vertical="center"/>
      <protection locked="0"/>
    </xf>
    <xf numFmtId="0" fontId="12" fillId="47" borderId="0" xfId="0" applyFont="1" applyFill="1"/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 applyProtection="1">
      <alignment horizontal="left"/>
      <protection locked="0"/>
    </xf>
    <xf numFmtId="49" fontId="2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4" fillId="40" borderId="0" xfId="0" applyNumberFormat="1" applyFont="1" applyFill="1" applyAlignment="1">
      <alignment horizontal="center"/>
    </xf>
    <xf numFmtId="0" fontId="29" fillId="0" borderId="0" xfId="0" applyFont="1" applyFill="1" applyAlignment="1">
      <alignment horizontal="left"/>
    </xf>
    <xf numFmtId="49" fontId="30" fillId="0" borderId="0" xfId="0" applyNumberFormat="1" applyFont="1" applyFill="1" applyAlignment="1">
      <alignment horizontal="center"/>
    </xf>
    <xf numFmtId="0" fontId="3" fillId="48" borderId="0" xfId="0" applyFont="1" applyFill="1"/>
    <xf numFmtId="0" fontId="4" fillId="48" borderId="0" xfId="0" applyFont="1" applyFill="1"/>
    <xf numFmtId="49" fontId="4" fillId="48" borderId="0" xfId="0" applyNumberFormat="1" applyFont="1" applyFill="1" applyAlignment="1">
      <alignment horizontal="center"/>
    </xf>
    <xf numFmtId="0" fontId="4" fillId="48" borderId="0" xfId="0" applyFont="1" applyFill="1" applyAlignment="1">
      <alignment horizontal="center"/>
    </xf>
    <xf numFmtId="166" fontId="4" fillId="48" borderId="0" xfId="0" applyNumberFormat="1" applyFont="1" applyFill="1" applyAlignment="1">
      <alignment horizontal="center"/>
    </xf>
    <xf numFmtId="167" fontId="4" fillId="0" borderId="0" xfId="0" applyNumberFormat="1" applyFont="1" applyFill="1"/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9" borderId="17" xfId="0" applyFill="1" applyBorder="1" applyAlignment="1">
      <alignment horizontal="center" vertical="center"/>
    </xf>
    <xf numFmtId="169" fontId="0" fillId="49" borderId="17" xfId="0" applyNumberFormat="1" applyFill="1" applyBorder="1" applyAlignment="1">
      <alignment horizontal="center" vertical="center"/>
    </xf>
    <xf numFmtId="0" fontId="0" fillId="49" borderId="18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169" fontId="0" fillId="49" borderId="0" xfId="0" applyNumberFormat="1" applyFill="1" applyBorder="1" applyAlignment="1">
      <alignment horizontal="center" vertical="center"/>
    </xf>
    <xf numFmtId="0" fontId="0" fillId="49" borderId="20" xfId="0" applyFill="1" applyBorder="1" applyAlignment="1">
      <alignment horizontal="center" vertical="center"/>
    </xf>
    <xf numFmtId="0" fontId="0" fillId="49" borderId="22" xfId="0" applyFill="1" applyBorder="1" applyAlignment="1">
      <alignment horizontal="center" vertical="center"/>
    </xf>
    <xf numFmtId="169" fontId="0" fillId="49" borderId="22" xfId="0" applyNumberFormat="1" applyFill="1" applyBorder="1" applyAlignment="1">
      <alignment horizontal="center" vertical="center"/>
    </xf>
    <xf numFmtId="0" fontId="0" fillId="49" borderId="23" xfId="0" applyFill="1" applyBorder="1" applyAlignment="1">
      <alignment horizontal="center" vertical="center"/>
    </xf>
    <xf numFmtId="0" fontId="0" fillId="50" borderId="17" xfId="0" applyFill="1" applyBorder="1" applyAlignment="1">
      <alignment horizontal="center" vertical="center"/>
    </xf>
    <xf numFmtId="169" fontId="0" fillId="50" borderId="17" xfId="0" applyNumberFormat="1" applyFill="1" applyBorder="1" applyAlignment="1">
      <alignment horizontal="center" vertical="center"/>
    </xf>
    <xf numFmtId="0" fontId="0" fillId="50" borderId="18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169" fontId="0" fillId="50" borderId="0" xfId="0" applyNumberFormat="1" applyFill="1" applyBorder="1" applyAlignment="1">
      <alignment horizontal="center" vertical="center"/>
    </xf>
    <xf numFmtId="0" fontId="0" fillId="50" borderId="20" xfId="0" applyFill="1" applyBorder="1" applyAlignment="1">
      <alignment horizontal="center" vertical="center"/>
    </xf>
    <xf numFmtId="0" fontId="0" fillId="50" borderId="22" xfId="0" applyFill="1" applyBorder="1" applyAlignment="1">
      <alignment horizontal="center" vertical="center"/>
    </xf>
    <xf numFmtId="169" fontId="0" fillId="50" borderId="22" xfId="0" applyNumberFormat="1" applyFill="1" applyBorder="1" applyAlignment="1">
      <alignment horizontal="center" vertical="center"/>
    </xf>
    <xf numFmtId="0" fontId="0" fillId="50" borderId="23" xfId="0" applyFill="1" applyBorder="1" applyAlignment="1">
      <alignment horizontal="center" vertical="center"/>
    </xf>
    <xf numFmtId="169" fontId="0" fillId="49" borderId="18" xfId="0" applyNumberFormat="1" applyFill="1" applyBorder="1" applyAlignment="1">
      <alignment horizontal="center" vertical="center"/>
    </xf>
    <xf numFmtId="169" fontId="0" fillId="49" borderId="23" xfId="0" applyNumberFormat="1" applyFill="1" applyBorder="1" applyAlignment="1">
      <alignment horizontal="center" vertical="center"/>
    </xf>
    <xf numFmtId="169" fontId="0" fillId="49" borderId="27" xfId="0" applyNumberFormat="1" applyFill="1" applyBorder="1" applyAlignment="1">
      <alignment horizontal="center" vertical="center"/>
    </xf>
    <xf numFmtId="169" fontId="0" fillId="50" borderId="18" xfId="0" applyNumberFormat="1" applyFill="1" applyBorder="1" applyAlignment="1">
      <alignment horizontal="center" vertical="center"/>
    </xf>
    <xf numFmtId="169" fontId="0" fillId="50" borderId="23" xfId="0" applyNumberFormat="1" applyFill="1" applyBorder="1" applyAlignment="1">
      <alignment horizontal="center" vertical="center"/>
    </xf>
    <xf numFmtId="169" fontId="0" fillId="50" borderId="27" xfId="0" applyNumberFormat="1" applyFill="1" applyBorder="1" applyAlignment="1">
      <alignment horizontal="center" vertical="center"/>
    </xf>
    <xf numFmtId="0" fontId="0" fillId="51" borderId="0" xfId="0" applyFill="1" applyAlignment="1">
      <alignment horizontal="center" vertical="center"/>
    </xf>
    <xf numFmtId="169" fontId="0" fillId="51" borderId="0" xfId="0" applyNumberFormat="1" applyFill="1" applyAlignment="1">
      <alignment horizontal="center" vertical="center"/>
    </xf>
    <xf numFmtId="0" fontId="27" fillId="51" borderId="0" xfId="0" applyFont="1" applyFill="1" applyAlignment="1">
      <alignment horizontal="center" vertical="center"/>
    </xf>
    <xf numFmtId="169" fontId="0" fillId="49" borderId="57" xfId="0" applyNumberFormat="1" applyFill="1" applyBorder="1" applyAlignment="1">
      <alignment horizontal="center" vertical="center"/>
    </xf>
    <xf numFmtId="0" fontId="0" fillId="49" borderId="58" xfId="0" applyFill="1" applyBorder="1" applyAlignment="1">
      <alignment horizontal="center" vertical="center"/>
    </xf>
    <xf numFmtId="0" fontId="0" fillId="49" borderId="59" xfId="0" applyFill="1" applyBorder="1" applyAlignment="1">
      <alignment horizontal="center" vertical="center"/>
    </xf>
    <xf numFmtId="169" fontId="0" fillId="50" borderId="57" xfId="0" applyNumberFormat="1" applyFill="1" applyBorder="1" applyAlignment="1">
      <alignment horizontal="center" vertical="center"/>
    </xf>
    <xf numFmtId="0" fontId="0" fillId="50" borderId="58" xfId="0" applyFill="1" applyBorder="1" applyAlignment="1">
      <alignment horizontal="center" vertical="center"/>
    </xf>
    <xf numFmtId="0" fontId="0" fillId="50" borderId="59" xfId="0" applyFill="1" applyBorder="1" applyAlignment="1">
      <alignment horizontal="center" vertical="center"/>
    </xf>
    <xf numFmtId="169" fontId="0" fillId="52" borderId="17" xfId="0" applyNumberFormat="1" applyFill="1" applyBorder="1" applyAlignment="1">
      <alignment horizontal="center" vertical="center"/>
    </xf>
    <xf numFmtId="0" fontId="0" fillId="52" borderId="18" xfId="0" applyFill="1" applyBorder="1" applyAlignment="1">
      <alignment horizontal="center" vertical="center"/>
    </xf>
    <xf numFmtId="169" fontId="0" fillId="52" borderId="22" xfId="0" applyNumberFormat="1" applyFill="1" applyBorder="1" applyAlignment="1">
      <alignment horizontal="center" vertical="center"/>
    </xf>
    <xf numFmtId="0" fontId="0" fillId="52" borderId="23" xfId="0" applyFill="1" applyBorder="1" applyAlignment="1">
      <alignment horizontal="center" vertical="center"/>
    </xf>
    <xf numFmtId="169" fontId="0" fillId="53" borderId="17" xfId="0" applyNumberFormat="1" applyFill="1" applyBorder="1" applyAlignment="1">
      <alignment horizontal="center" vertical="center"/>
    </xf>
    <xf numFmtId="0" fontId="0" fillId="53" borderId="18" xfId="0" applyFill="1" applyBorder="1" applyAlignment="1">
      <alignment horizontal="center" vertical="center"/>
    </xf>
    <xf numFmtId="169" fontId="0" fillId="53" borderId="22" xfId="0" applyNumberFormat="1" applyFill="1" applyBorder="1" applyAlignment="1">
      <alignment horizontal="center" vertical="center"/>
    </xf>
    <xf numFmtId="0" fontId="0" fillId="53" borderId="23" xfId="0" applyFill="1" applyBorder="1" applyAlignment="1">
      <alignment horizontal="center" vertical="center"/>
    </xf>
    <xf numFmtId="169" fontId="0" fillId="52" borderId="0" xfId="0" applyNumberFormat="1" applyFill="1" applyBorder="1" applyAlignment="1">
      <alignment horizontal="center" vertical="center"/>
    </xf>
    <xf numFmtId="0" fontId="0" fillId="52" borderId="20" xfId="0" applyFill="1" applyBorder="1" applyAlignment="1">
      <alignment horizontal="center" vertical="center"/>
    </xf>
    <xf numFmtId="169" fontId="0" fillId="53" borderId="0" xfId="0" applyNumberFormat="1" applyFill="1" applyBorder="1" applyAlignment="1">
      <alignment horizontal="center" vertical="center"/>
    </xf>
    <xf numFmtId="0" fontId="0" fillId="53" borderId="20" xfId="0" applyFill="1" applyBorder="1" applyAlignment="1">
      <alignment horizontal="center" vertical="center"/>
    </xf>
    <xf numFmtId="169" fontId="0" fillId="54" borderId="17" xfId="0" applyNumberFormat="1" applyFill="1" applyBorder="1" applyAlignment="1">
      <alignment horizontal="center" vertical="center"/>
    </xf>
    <xf numFmtId="0" fontId="0" fillId="54" borderId="18" xfId="0" applyFill="1" applyBorder="1" applyAlignment="1">
      <alignment horizontal="center" vertical="center"/>
    </xf>
    <xf numFmtId="169" fontId="0" fillId="54" borderId="0" xfId="0" applyNumberFormat="1" applyFill="1" applyBorder="1" applyAlignment="1">
      <alignment horizontal="center" vertical="center"/>
    </xf>
    <xf numFmtId="0" fontId="0" fillId="54" borderId="20" xfId="0" applyFill="1" applyBorder="1" applyAlignment="1">
      <alignment horizontal="center" vertical="center"/>
    </xf>
    <xf numFmtId="169" fontId="0" fillId="54" borderId="22" xfId="0" applyNumberFormat="1" applyFill="1" applyBorder="1" applyAlignment="1">
      <alignment horizontal="center" vertical="center"/>
    </xf>
    <xf numFmtId="0" fontId="0" fillId="54" borderId="23" xfId="0" applyFill="1" applyBorder="1" applyAlignment="1">
      <alignment horizontal="center" vertical="center"/>
    </xf>
    <xf numFmtId="169" fontId="0" fillId="0" borderId="0" xfId="0" applyNumberFormat="1" applyFill="1" applyAlignment="1">
      <alignment horizontal="center" vertical="center"/>
    </xf>
    <xf numFmtId="49" fontId="11" fillId="48" borderId="0" xfId="0" applyNumberFormat="1" applyFont="1" applyFill="1" applyBorder="1" applyAlignment="1" applyProtection="1">
      <alignment horizontal="left" vertical="center"/>
      <protection locked="0"/>
    </xf>
    <xf numFmtId="49" fontId="11" fillId="48" borderId="0" xfId="0" applyNumberFormat="1" applyFont="1" applyFill="1" applyBorder="1" applyAlignment="1" applyProtection="1">
      <alignment horizontal="center" vertical="center"/>
      <protection locked="0"/>
    </xf>
    <xf numFmtId="167" fontId="2" fillId="48" borderId="0" xfId="0" applyNumberFormat="1" applyFont="1" applyFill="1" applyAlignment="1" applyProtection="1">
      <alignment vertical="center"/>
      <protection locked="0"/>
    </xf>
    <xf numFmtId="0" fontId="2" fillId="48" borderId="0" xfId="0" applyFont="1" applyFill="1" applyAlignment="1">
      <alignment horizontal="center" vertical="center"/>
    </xf>
    <xf numFmtId="0" fontId="2" fillId="48" borderId="0" xfId="0" applyFont="1" applyFill="1" applyAlignment="1">
      <alignment vertical="center"/>
    </xf>
    <xf numFmtId="49" fontId="2" fillId="40" borderId="0" xfId="0" applyNumberFormat="1" applyFont="1" applyFill="1" applyAlignment="1">
      <alignment horizontal="center" vertical="center"/>
    </xf>
    <xf numFmtId="49" fontId="2" fillId="4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>
      <alignment horizontal="center" vertical="center"/>
    </xf>
    <xf numFmtId="49" fontId="2" fillId="46" borderId="0" xfId="0" applyNumberFormat="1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41" borderId="22" xfId="0" applyFont="1" applyFill="1" applyBorder="1" applyAlignment="1">
      <alignment horizontal="center" vertical="center"/>
    </xf>
    <xf numFmtId="49" fontId="2" fillId="40" borderId="0" xfId="0" applyNumberFormat="1" applyFont="1" applyFill="1" applyBorder="1" applyAlignment="1">
      <alignment horizontal="center" vertical="center"/>
    </xf>
    <xf numFmtId="49" fontId="2" fillId="45" borderId="0" xfId="0" applyNumberFormat="1" applyFont="1" applyFill="1" applyAlignment="1">
      <alignment horizontal="center" vertical="center"/>
    </xf>
    <xf numFmtId="49" fontId="2" fillId="42" borderId="0" xfId="0" applyNumberFormat="1" applyFont="1" applyFill="1" applyAlignment="1">
      <alignment horizontal="center" vertical="center"/>
    </xf>
    <xf numFmtId="49" fontId="11" fillId="42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0" xfId="0" applyNumberFormat="1" applyFont="1" applyFill="1" applyBorder="1" applyAlignment="1">
      <alignment vertical="center"/>
    </xf>
    <xf numFmtId="167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7" fontId="4" fillId="0" borderId="0" xfId="0" applyNumberFormat="1" applyFont="1" applyFill="1" applyAlignment="1">
      <alignment vertical="center"/>
    </xf>
    <xf numFmtId="167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167" fontId="4" fillId="55" borderId="0" xfId="0" applyNumberFormat="1" applyFont="1" applyFill="1" applyAlignment="1">
      <alignment horizontal="center"/>
    </xf>
    <xf numFmtId="49" fontId="2" fillId="56" borderId="0" xfId="0" applyNumberFormat="1" applyFont="1" applyFill="1"/>
    <xf numFmtId="49" fontId="2" fillId="56" borderId="0" xfId="0" applyNumberFormat="1" applyFont="1" applyFill="1" applyAlignment="1">
      <alignment horizontal="left"/>
    </xf>
    <xf numFmtId="0" fontId="2" fillId="56" borderId="0" xfId="0" applyFont="1" applyFill="1" applyAlignment="1">
      <alignment horizontal="center"/>
    </xf>
    <xf numFmtId="0" fontId="2" fillId="56" borderId="0" xfId="0" applyFont="1" applyFill="1" applyAlignment="1">
      <alignment horizontal="left"/>
    </xf>
    <xf numFmtId="169" fontId="2" fillId="56" borderId="0" xfId="0" applyNumberFormat="1" applyFont="1" applyFill="1" applyAlignment="1">
      <alignment horizontal="center" vertical="center"/>
    </xf>
    <xf numFmtId="166" fontId="2" fillId="56" borderId="0" xfId="0" applyNumberFormat="1" applyFont="1" applyFill="1" applyAlignment="1">
      <alignment horizontal="center"/>
    </xf>
    <xf numFmtId="49" fontId="2" fillId="55" borderId="0" xfId="0" applyNumberFormat="1" applyFont="1" applyFill="1" applyAlignment="1">
      <alignment horizontal="left"/>
    </xf>
    <xf numFmtId="0" fontId="2" fillId="55" borderId="0" xfId="0" applyFont="1" applyFill="1" applyAlignment="1">
      <alignment horizontal="left"/>
    </xf>
    <xf numFmtId="169" fontId="2" fillId="55" borderId="0" xfId="0" applyNumberFormat="1" applyFont="1" applyFill="1" applyAlignment="1">
      <alignment horizontal="center" vertical="center"/>
    </xf>
    <xf numFmtId="0" fontId="2" fillId="55" borderId="0" xfId="0" applyFont="1" applyFill="1" applyAlignment="1">
      <alignment horizontal="center"/>
    </xf>
    <xf numFmtId="166" fontId="2" fillId="55" borderId="0" xfId="0" applyNumberFormat="1" applyFont="1" applyFill="1" applyAlignment="1">
      <alignment horizontal="center"/>
    </xf>
    <xf numFmtId="167" fontId="4" fillId="55" borderId="0" xfId="0" applyNumberFormat="1" applyFont="1" applyFill="1"/>
    <xf numFmtId="167" fontId="4" fillId="56" borderId="0" xfId="0" applyNumberFormat="1" applyFont="1" applyFill="1"/>
    <xf numFmtId="167" fontId="4" fillId="56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left" vertical="center"/>
    </xf>
    <xf numFmtId="169" fontId="11" fillId="40" borderId="0" xfId="0" applyNumberFormat="1" applyFont="1" applyFill="1" applyBorder="1" applyAlignment="1" applyProtection="1">
      <alignment horizontal="center" vertical="center"/>
      <protection locked="0"/>
    </xf>
    <xf numFmtId="0" fontId="3" fillId="42" borderId="46" xfId="0" applyFont="1" applyFill="1" applyBorder="1" applyAlignment="1">
      <alignment horizontal="center"/>
    </xf>
    <xf numFmtId="0" fontId="3" fillId="42" borderId="47" xfId="0" applyFont="1" applyFill="1" applyBorder="1" applyAlignment="1">
      <alignment horizontal="center"/>
    </xf>
    <xf numFmtId="0" fontId="3" fillId="42" borderId="48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67" fontId="2" fillId="0" borderId="51" xfId="0" applyNumberFormat="1" applyFont="1" applyBorder="1"/>
    <xf numFmtId="0" fontId="2" fillId="0" borderId="5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67" fontId="2" fillId="0" borderId="53" xfId="0" applyNumberFormat="1" applyFont="1" applyBorder="1"/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167" fontId="2" fillId="0" borderId="56" xfId="0" applyNumberFormat="1" applyFont="1" applyBorder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0" fontId="3" fillId="0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3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/>
    <xf numFmtId="181" fontId="2" fillId="0" borderId="0" xfId="0" applyNumberFormat="1" applyFont="1" applyFill="1" applyAlignment="1">
      <alignment horizontal="center"/>
    </xf>
    <xf numFmtId="181" fontId="2" fillId="0" borderId="0" xfId="0" applyNumberFormat="1" applyFont="1" applyFill="1"/>
    <xf numFmtId="170" fontId="2" fillId="0" borderId="0" xfId="0" applyNumberFormat="1" applyFont="1" applyFill="1"/>
    <xf numFmtId="8" fontId="2" fillId="0" borderId="0" xfId="0" applyNumberFormat="1" applyFont="1" applyFill="1"/>
    <xf numFmtId="170" fontId="2" fillId="0" borderId="0" xfId="0" applyNumberFormat="1" applyFont="1" applyAlignment="1">
      <alignment horizontal="center"/>
    </xf>
    <xf numFmtId="0" fontId="62" fillId="0" borderId="0" xfId="707" applyFont="1" applyAlignment="1">
      <alignment horizontal="left" vertical="center"/>
    </xf>
    <xf numFmtId="14" fontId="63" fillId="0" borderId="0" xfId="718" applyNumberFormat="1" applyFont="1"/>
    <xf numFmtId="0" fontId="63" fillId="0" borderId="0" xfId="718" applyFont="1"/>
    <xf numFmtId="3" fontId="63" fillId="0" borderId="0" xfId="718" applyNumberFormat="1" applyFont="1"/>
    <xf numFmtId="182" fontId="3" fillId="0" borderId="0" xfId="0" applyNumberFormat="1" applyFont="1" applyBorder="1" applyAlignment="1">
      <alignment horizontal="center" vertical="center"/>
    </xf>
    <xf numFmtId="182" fontId="2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69" fontId="3" fillId="0" borderId="0" xfId="0" applyNumberFormat="1" applyFont="1" applyAlignment="1">
      <alignment horizontal="left" vertical="center"/>
    </xf>
    <xf numFmtId="14" fontId="3" fillId="0" borderId="44" xfId="0" applyNumberFormat="1" applyFont="1" applyBorder="1" applyAlignment="1">
      <alignment horizontal="center" vertical="center"/>
    </xf>
    <xf numFmtId="183" fontId="13" fillId="0" borderId="25" xfId="0" applyNumberFormat="1" applyFont="1" applyFill="1" applyBorder="1" applyAlignment="1">
      <alignment horizontal="center" vertical="center"/>
    </xf>
    <xf numFmtId="183" fontId="13" fillId="0" borderId="44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1" fillId="40" borderId="0" xfId="0" applyNumberFormat="1" applyFont="1" applyFill="1" applyBorder="1" applyAlignment="1">
      <alignment vertical="center"/>
    </xf>
    <xf numFmtId="49" fontId="11" fillId="48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 applyProtection="1">
      <alignment horizontal="left" vertical="center"/>
      <protection hidden="1"/>
    </xf>
    <xf numFmtId="49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 applyProtection="1">
      <alignment horizontal="center" vertical="center"/>
      <protection hidden="1"/>
    </xf>
    <xf numFmtId="49" fontId="4" fillId="4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/>
    </xf>
    <xf numFmtId="49" fontId="0" fillId="52" borderId="16" xfId="0" applyNumberFormat="1" applyFill="1" applyBorder="1" applyAlignment="1">
      <alignment horizontal="center" vertical="center"/>
    </xf>
    <xf numFmtId="49" fontId="0" fillId="52" borderId="17" xfId="0" applyNumberFormat="1" applyFill="1" applyBorder="1" applyAlignment="1">
      <alignment horizontal="center" vertical="center"/>
    </xf>
    <xf numFmtId="49" fontId="0" fillId="52" borderId="21" xfId="0" applyNumberFormat="1" applyFill="1" applyBorder="1" applyAlignment="1">
      <alignment horizontal="center" vertical="center"/>
    </xf>
    <xf numFmtId="49" fontId="0" fillId="52" borderId="22" xfId="0" applyNumberFormat="1" applyFill="1" applyBorder="1" applyAlignment="1">
      <alignment horizontal="center" vertical="center"/>
    </xf>
    <xf numFmtId="49" fontId="0" fillId="49" borderId="16" xfId="0" applyNumberFormat="1" applyFill="1" applyBorder="1" applyAlignment="1">
      <alignment horizontal="center" vertical="center"/>
    </xf>
    <xf numFmtId="49" fontId="0" fillId="49" borderId="17" xfId="0" applyNumberFormat="1" applyFill="1" applyBorder="1" applyAlignment="1">
      <alignment horizontal="center" vertical="center"/>
    </xf>
    <xf numFmtId="49" fontId="0" fillId="49" borderId="19" xfId="0" applyNumberFormat="1" applyFill="1" applyBorder="1" applyAlignment="1">
      <alignment horizontal="center" vertical="center"/>
    </xf>
    <xf numFmtId="49" fontId="0" fillId="49" borderId="0" xfId="0" applyNumberFormat="1" applyFill="1" applyBorder="1" applyAlignment="1">
      <alignment horizontal="center" vertical="center"/>
    </xf>
    <xf numFmtId="49" fontId="0" fillId="49" borderId="21" xfId="0" applyNumberFormat="1" applyFill="1" applyBorder="1" applyAlignment="1">
      <alignment horizontal="center" vertical="center"/>
    </xf>
    <xf numFmtId="49" fontId="0" fillId="49" borderId="22" xfId="0" applyNumberFormat="1" applyFill="1" applyBorder="1" applyAlignment="1">
      <alignment horizontal="center" vertical="center"/>
    </xf>
    <xf numFmtId="49" fontId="0" fillId="50" borderId="16" xfId="0" applyNumberFormat="1" applyFill="1" applyBorder="1" applyAlignment="1">
      <alignment horizontal="center" vertical="center"/>
    </xf>
    <xf numFmtId="49" fontId="0" fillId="50" borderId="17" xfId="0" applyNumberFormat="1" applyFill="1" applyBorder="1" applyAlignment="1">
      <alignment horizontal="center" vertical="center"/>
    </xf>
    <xf numFmtId="49" fontId="0" fillId="50" borderId="19" xfId="0" applyNumberFormat="1" applyFill="1" applyBorder="1" applyAlignment="1">
      <alignment horizontal="center" vertical="center"/>
    </xf>
    <xf numFmtId="49" fontId="0" fillId="50" borderId="0" xfId="0" applyNumberFormat="1" applyFill="1" applyBorder="1" applyAlignment="1">
      <alignment horizontal="center" vertical="center"/>
    </xf>
    <xf numFmtId="49" fontId="0" fillId="50" borderId="21" xfId="0" applyNumberFormat="1" applyFill="1" applyBorder="1" applyAlignment="1">
      <alignment horizontal="center" vertical="center"/>
    </xf>
    <xf numFmtId="49" fontId="0" fillId="50" borderId="22" xfId="0" applyNumberFormat="1" applyFill="1" applyBorder="1" applyAlignment="1">
      <alignment horizontal="center" vertical="center"/>
    </xf>
    <xf numFmtId="49" fontId="0" fillId="49" borderId="60" xfId="0" applyNumberFormat="1" applyFill="1" applyBorder="1" applyAlignment="1">
      <alignment horizontal="center" vertical="center"/>
    </xf>
    <xf numFmtId="49" fontId="0" fillId="49" borderId="57" xfId="0" applyNumberFormat="1" applyFill="1" applyBorder="1" applyAlignment="1">
      <alignment horizontal="center" vertical="center"/>
    </xf>
    <xf numFmtId="49" fontId="0" fillId="50" borderId="60" xfId="0" applyNumberFormat="1" applyFill="1" applyBorder="1" applyAlignment="1">
      <alignment horizontal="center" vertical="center"/>
    </xf>
    <xf numFmtId="49" fontId="0" fillId="50" borderId="57" xfId="0" applyNumberFormat="1" applyFill="1" applyBorder="1" applyAlignment="1">
      <alignment horizontal="center" vertical="center"/>
    </xf>
    <xf numFmtId="49" fontId="0" fillId="49" borderId="24" xfId="0" applyNumberFormat="1" applyFill="1" applyBorder="1" applyAlignment="1">
      <alignment horizontal="center" vertical="center"/>
    </xf>
    <xf numFmtId="49" fontId="0" fillId="49" borderId="26" xfId="0" applyNumberFormat="1" applyFill="1" applyBorder="1" applyAlignment="1">
      <alignment horizontal="center" vertical="center"/>
    </xf>
    <xf numFmtId="49" fontId="0" fillId="50" borderId="24" xfId="0" applyNumberFormat="1" applyFill="1" applyBorder="1" applyAlignment="1">
      <alignment horizontal="center" vertical="center"/>
    </xf>
    <xf numFmtId="49" fontId="0" fillId="50" borderId="26" xfId="0" applyNumberFormat="1" applyFill="1" applyBorder="1" applyAlignment="1">
      <alignment horizontal="center" vertical="center"/>
    </xf>
    <xf numFmtId="49" fontId="1" fillId="52" borderId="17" xfId="0" applyNumberFormat="1" applyFont="1" applyFill="1" applyBorder="1" applyAlignment="1">
      <alignment horizontal="center" vertical="center"/>
    </xf>
    <xf numFmtId="49" fontId="0" fillId="52" borderId="19" xfId="0" applyNumberFormat="1" applyFill="1" applyBorder="1" applyAlignment="1">
      <alignment horizontal="center" vertical="center"/>
    </xf>
    <xf numFmtId="49" fontId="0" fillId="52" borderId="0" xfId="0" applyNumberFormat="1" applyFill="1" applyBorder="1" applyAlignment="1">
      <alignment horizontal="center" vertical="center"/>
    </xf>
    <xf numFmtId="49" fontId="1" fillId="52" borderId="22" xfId="0" applyNumberFormat="1" applyFont="1" applyFill="1" applyBorder="1" applyAlignment="1">
      <alignment horizontal="center" vertical="center"/>
    </xf>
    <xf numFmtId="49" fontId="0" fillId="53" borderId="16" xfId="0" applyNumberFormat="1" applyFill="1" applyBorder="1" applyAlignment="1">
      <alignment horizontal="center" vertical="center"/>
    </xf>
    <xf numFmtId="49" fontId="0" fillId="53" borderId="17" xfId="0" applyNumberFormat="1" applyFill="1" applyBorder="1" applyAlignment="1">
      <alignment horizontal="center" vertical="center"/>
    </xf>
    <xf numFmtId="49" fontId="0" fillId="53" borderId="19" xfId="0" applyNumberFormat="1" applyFill="1" applyBorder="1" applyAlignment="1">
      <alignment horizontal="center" vertical="center"/>
    </xf>
    <xf numFmtId="49" fontId="0" fillId="53" borderId="0" xfId="0" applyNumberFormat="1" applyFill="1" applyBorder="1" applyAlignment="1">
      <alignment horizontal="center" vertical="center"/>
    </xf>
    <xf numFmtId="49" fontId="0" fillId="53" borderId="21" xfId="0" applyNumberFormat="1" applyFill="1" applyBorder="1" applyAlignment="1">
      <alignment horizontal="center" vertical="center"/>
    </xf>
    <xf numFmtId="49" fontId="0" fillId="53" borderId="22" xfId="0" applyNumberFormat="1" applyFill="1" applyBorder="1" applyAlignment="1">
      <alignment horizontal="center" vertical="center"/>
    </xf>
    <xf numFmtId="49" fontId="0" fillId="54" borderId="16" xfId="0" applyNumberFormat="1" applyFill="1" applyBorder="1" applyAlignment="1">
      <alignment horizontal="center" vertical="center"/>
    </xf>
    <xf numFmtId="49" fontId="0" fillId="54" borderId="17" xfId="0" applyNumberFormat="1" applyFill="1" applyBorder="1" applyAlignment="1">
      <alignment horizontal="center" vertical="center"/>
    </xf>
    <xf numFmtId="49" fontId="0" fillId="54" borderId="19" xfId="0" applyNumberFormat="1" applyFill="1" applyBorder="1" applyAlignment="1">
      <alignment horizontal="center" vertical="center"/>
    </xf>
    <xf numFmtId="49" fontId="0" fillId="54" borderId="0" xfId="0" applyNumberFormat="1" applyFill="1" applyBorder="1" applyAlignment="1">
      <alignment horizontal="center" vertical="center"/>
    </xf>
    <xf numFmtId="49" fontId="0" fillId="54" borderId="21" xfId="0" applyNumberFormat="1" applyFill="1" applyBorder="1" applyAlignment="1">
      <alignment horizontal="center" vertical="center"/>
    </xf>
    <xf numFmtId="49" fontId="0" fillId="54" borderId="22" xfId="0" applyNumberFormat="1" applyFill="1" applyBorder="1" applyAlignment="1">
      <alignment horizontal="center" vertical="center"/>
    </xf>
    <xf numFmtId="49" fontId="11" fillId="40" borderId="0" xfId="0" applyNumberFormat="1" applyFont="1" applyFill="1" applyBorder="1" applyAlignment="1" applyProtection="1">
      <alignment horizontal="left" vertical="center"/>
      <protection hidden="1"/>
    </xf>
    <xf numFmtId="49" fontId="11" fillId="42" borderId="0" xfId="0" applyNumberFormat="1" applyFont="1" applyFill="1" applyBorder="1" applyAlignment="1">
      <alignment vertical="center"/>
    </xf>
    <xf numFmtId="49" fontId="2" fillId="55" borderId="0" xfId="0" applyNumberFormat="1" applyFont="1" applyFill="1"/>
    <xf numFmtId="49" fontId="2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vertical="center"/>
      <protection hidden="1"/>
    </xf>
    <xf numFmtId="49" fontId="2" fillId="48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Alignment="1">
      <alignment horizontal="left" vertical="center"/>
    </xf>
    <xf numFmtId="0" fontId="0" fillId="51" borderId="0" xfId="0" applyFill="1" applyAlignment="1">
      <alignment horizontal="center" vertical="center"/>
    </xf>
    <xf numFmtId="169" fontId="0" fillId="49" borderId="26" xfId="0" applyNumberFormat="1" applyFill="1" applyBorder="1" applyAlignment="1">
      <alignment horizontal="center" vertical="center"/>
    </xf>
    <xf numFmtId="0" fontId="0" fillId="49" borderId="26" xfId="0" applyFill="1" applyBorder="1" applyAlignment="1">
      <alignment horizontal="center" vertical="center"/>
    </xf>
    <xf numFmtId="0" fontId="0" fillId="49" borderId="27" xfId="0" applyFill="1" applyBorder="1" applyAlignment="1">
      <alignment horizontal="center" vertical="center"/>
    </xf>
    <xf numFmtId="0" fontId="1" fillId="51" borderId="0" xfId="0" applyFont="1" applyFill="1" applyAlignment="1">
      <alignment horizontal="left" vertical="center"/>
    </xf>
    <xf numFmtId="0" fontId="0" fillId="49" borderId="26" xfId="0" applyFill="1" applyBorder="1" applyAlignment="1">
      <alignment horizontal="left" vertical="center"/>
    </xf>
    <xf numFmtId="167" fontId="2" fillId="42" borderId="43" xfId="0" applyNumberFormat="1" applyFont="1" applyFill="1" applyBorder="1" applyAlignment="1">
      <alignment horizontal="center" vertical="center"/>
    </xf>
    <xf numFmtId="0" fontId="4" fillId="48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169" fontId="64" fillId="0" borderId="0" xfId="0" applyNumberFormat="1" applyFont="1" applyAlignment="1">
      <alignment horizontal="center" vertical="center"/>
    </xf>
    <xf numFmtId="0" fontId="65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0" applyFont="1" applyAlignment="1">
      <alignment horizontal="center" vertical="center"/>
    </xf>
    <xf numFmtId="169" fontId="65" fillId="0" borderId="0" xfId="0" applyNumberFormat="1" applyFont="1" applyAlignment="1">
      <alignment vertical="center"/>
    </xf>
    <xf numFmtId="0" fontId="65" fillId="48" borderId="0" xfId="0" applyFont="1" applyFill="1" applyAlignment="1">
      <alignment vertical="center"/>
    </xf>
    <xf numFmtId="0" fontId="65" fillId="48" borderId="0" xfId="0" applyFont="1" applyFill="1" applyAlignment="1">
      <alignment horizontal="center" vertical="center"/>
    </xf>
    <xf numFmtId="169" fontId="65" fillId="48" borderId="0" xfId="0" applyNumberFormat="1" applyFont="1" applyFill="1" applyAlignment="1">
      <alignment vertical="center"/>
    </xf>
    <xf numFmtId="0" fontId="66" fillId="0" borderId="0" xfId="0" applyFont="1" applyAlignment="1">
      <alignment horizontal="center"/>
    </xf>
    <xf numFmtId="0" fontId="66" fillId="0" borderId="0" xfId="0" applyFont="1"/>
    <xf numFmtId="0" fontId="0" fillId="0" borderId="0" xfId="0" applyAlignment="1">
      <alignment horizontal="center"/>
    </xf>
    <xf numFmtId="169" fontId="0" fillId="0" borderId="0" xfId="0" applyNumberFormat="1"/>
    <xf numFmtId="0" fontId="0" fillId="57" borderId="0" xfId="0" applyFill="1"/>
    <xf numFmtId="0" fontId="0" fillId="57" borderId="0" xfId="0" applyFill="1" applyAlignment="1">
      <alignment horizontal="center"/>
    </xf>
    <xf numFmtId="169" fontId="0" fillId="57" borderId="0" xfId="0" applyNumberFormat="1" applyFill="1"/>
    <xf numFmtId="0" fontId="0" fillId="48" borderId="0" xfId="0" applyFill="1" applyAlignment="1">
      <alignment vertical="center"/>
    </xf>
    <xf numFmtId="0" fontId="0" fillId="48" borderId="0" xfId="0" applyFill="1" applyAlignment="1">
      <alignment horizontal="center" vertical="center"/>
    </xf>
    <xf numFmtId="169" fontId="0" fillId="48" borderId="0" xfId="0" applyNumberFormat="1" applyFill="1" applyAlignment="1">
      <alignment vertical="center"/>
    </xf>
    <xf numFmtId="0" fontId="66" fillId="48" borderId="0" xfId="0" applyFont="1" applyFill="1"/>
    <xf numFmtId="0" fontId="0" fillId="48" borderId="0" xfId="0" applyFill="1"/>
    <xf numFmtId="0" fontId="0" fillId="48" borderId="0" xfId="0" applyFill="1" applyAlignment="1">
      <alignment horizontal="center"/>
    </xf>
    <xf numFmtId="169" fontId="0" fillId="48" borderId="0" xfId="0" applyNumberFormat="1" applyFill="1"/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0" fontId="0" fillId="57" borderId="0" xfId="0" applyFill="1" applyAlignment="1">
      <alignment vertical="center"/>
    </xf>
    <xf numFmtId="0" fontId="0" fillId="57" borderId="0" xfId="0" applyFill="1" applyAlignment="1">
      <alignment horizontal="center" vertical="center"/>
    </xf>
    <xf numFmtId="169" fontId="0" fillId="57" borderId="0" xfId="0" applyNumberFormat="1" applyFill="1" applyAlignment="1">
      <alignment vertical="center"/>
    </xf>
    <xf numFmtId="0" fontId="66" fillId="57" borderId="0" xfId="0" applyFont="1" applyFill="1" applyAlignment="1">
      <alignment horizontal="center" vertical="center"/>
    </xf>
    <xf numFmtId="169" fontId="2" fillId="0" borderId="0" xfId="0" applyNumberFormat="1" applyFont="1"/>
    <xf numFmtId="0" fontId="3" fillId="48" borderId="0" xfId="0" applyFont="1" applyFill="1" applyAlignment="1">
      <alignment horizontal="left" vertical="center"/>
    </xf>
    <xf numFmtId="184" fontId="4" fillId="48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67" fontId="2" fillId="58" borderId="43" xfId="0" applyNumberFormat="1" applyFont="1" applyFill="1" applyBorder="1" applyAlignment="1">
      <alignment horizontal="center" vertical="center"/>
    </xf>
    <xf numFmtId="0" fontId="3" fillId="58" borderId="30" xfId="0" applyFont="1" applyFill="1" applyBorder="1" applyAlignment="1">
      <alignment horizontal="left" vertical="center"/>
    </xf>
    <xf numFmtId="0" fontId="4" fillId="58" borderId="44" xfId="0" applyNumberFormat="1" applyFont="1" applyFill="1" applyBorder="1" applyAlignment="1">
      <alignment horizontal="center" vertical="center"/>
    </xf>
    <xf numFmtId="49" fontId="4" fillId="56" borderId="0" xfId="0" applyNumberFormat="1" applyFont="1" applyFill="1"/>
    <xf numFmtId="0" fontId="4" fillId="56" borderId="0" xfId="0" applyFont="1" applyFill="1" applyAlignment="1">
      <alignment horizontal="center"/>
    </xf>
    <xf numFmtId="0" fontId="4" fillId="56" borderId="0" xfId="0" applyFont="1" applyFill="1"/>
    <xf numFmtId="166" fontId="4" fillId="56" borderId="0" xfId="0" applyNumberFormat="1" applyFont="1" applyFill="1" applyAlignment="1">
      <alignment horizontal="left"/>
    </xf>
    <xf numFmtId="166" fontId="4" fillId="56" borderId="0" xfId="0" applyNumberFormat="1" applyFont="1" applyFill="1" applyAlignment="1">
      <alignment horizontal="center"/>
    </xf>
    <xf numFmtId="166" fontId="4" fillId="56" borderId="0" xfId="0" applyNumberFormat="1" applyFont="1" applyFill="1"/>
    <xf numFmtId="0" fontId="4" fillId="0" borderId="0" xfId="0" applyFont="1" applyFill="1"/>
    <xf numFmtId="49" fontId="2" fillId="0" borderId="0" xfId="0" applyNumberFormat="1" applyFont="1" applyFill="1" applyAlignment="1">
      <alignment horizontal="left"/>
    </xf>
    <xf numFmtId="16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166" fontId="2" fillId="0" borderId="0" xfId="0" applyNumberFormat="1" applyFont="1" applyFill="1" applyAlignment="1">
      <alignment horizontal="center"/>
    </xf>
    <xf numFmtId="49" fontId="2" fillId="55" borderId="31" xfId="0" applyNumberFormat="1" applyFont="1" applyFill="1" applyBorder="1"/>
    <xf numFmtId="49" fontId="2" fillId="55" borderId="31" xfId="0" applyNumberFormat="1" applyFont="1" applyFill="1" applyBorder="1" applyAlignment="1">
      <alignment horizontal="left"/>
    </xf>
    <xf numFmtId="169" fontId="2" fillId="55" borderId="31" xfId="0" applyNumberFormat="1" applyFont="1" applyFill="1" applyBorder="1" applyAlignment="1">
      <alignment horizontal="center" vertical="center"/>
    </xf>
    <xf numFmtId="0" fontId="2" fillId="55" borderId="31" xfId="0" applyFont="1" applyFill="1" applyBorder="1" applyAlignment="1">
      <alignment horizontal="center"/>
    </xf>
    <xf numFmtId="0" fontId="2" fillId="55" borderId="31" xfId="0" applyFont="1" applyFill="1" applyBorder="1" applyAlignment="1">
      <alignment horizontal="left"/>
    </xf>
    <xf numFmtId="166" fontId="2" fillId="55" borderId="31" xfId="0" applyNumberFormat="1" applyFont="1" applyFill="1" applyBorder="1" applyAlignment="1">
      <alignment horizontal="center"/>
    </xf>
    <xf numFmtId="167" fontId="4" fillId="55" borderId="31" xfId="0" applyNumberFormat="1" applyFont="1" applyFill="1" applyBorder="1" applyAlignment="1">
      <alignment horizontal="center"/>
    </xf>
    <xf numFmtId="167" fontId="4" fillId="55" borderId="31" xfId="0" applyNumberFormat="1" applyFont="1" applyFill="1" applyBorder="1"/>
    <xf numFmtId="49" fontId="2" fillId="56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 vertical="center"/>
    </xf>
    <xf numFmtId="164" fontId="4" fillId="0" borderId="22" xfId="0" applyNumberFormat="1" applyFont="1" applyFill="1" applyBorder="1" applyAlignment="1">
      <alignment horizontal="center" vertical="center"/>
    </xf>
    <xf numFmtId="167" fontId="4" fillId="0" borderId="22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right" vertical="center"/>
    </xf>
    <xf numFmtId="167" fontId="4" fillId="42" borderId="18" xfId="0" applyNumberFormat="1" applyFont="1" applyFill="1" applyBorder="1" applyAlignment="1">
      <alignment horizontal="center" vertical="center"/>
    </xf>
    <xf numFmtId="0" fontId="3" fillId="42" borderId="20" xfId="0" applyFont="1" applyFill="1" applyBorder="1" applyAlignment="1">
      <alignment horizontal="left" vertical="center"/>
    </xf>
    <xf numFmtId="0" fontId="4" fillId="42" borderId="23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42" borderId="16" xfId="0" applyFont="1" applyFill="1" applyBorder="1" applyAlignment="1">
      <alignment horizontal="left" vertical="center"/>
    </xf>
    <xf numFmtId="0" fontId="3" fillId="42" borderId="18" xfId="0" applyFont="1" applyFill="1" applyBorder="1" applyAlignment="1">
      <alignment horizontal="left" vertical="center"/>
    </xf>
    <xf numFmtId="0" fontId="3" fillId="42" borderId="19" xfId="0" applyFont="1" applyFill="1" applyBorder="1" applyAlignment="1">
      <alignment horizontal="left" vertical="center"/>
    </xf>
    <xf numFmtId="0" fontId="3" fillId="42" borderId="21" xfId="0" applyFont="1" applyFill="1" applyBorder="1" applyAlignment="1">
      <alignment horizontal="left" vertical="center"/>
    </xf>
    <xf numFmtId="0" fontId="3" fillId="42" borderId="23" xfId="0" applyFont="1" applyFill="1" applyBorder="1" applyAlignment="1">
      <alignment horizontal="left" vertical="center"/>
    </xf>
    <xf numFmtId="0" fontId="1" fillId="0" borderId="0" xfId="0" applyFont="1" applyBorder="1"/>
    <xf numFmtId="0" fontId="0" fillId="0" borderId="64" xfId="0" applyBorder="1"/>
    <xf numFmtId="0" fontId="1" fillId="0" borderId="33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0" fillId="0" borderId="33" xfId="0" applyBorder="1"/>
    <xf numFmtId="0" fontId="0" fillId="0" borderId="65" xfId="0" applyBorder="1"/>
    <xf numFmtId="0" fontId="0" fillId="0" borderId="31" xfId="0" applyBorder="1"/>
    <xf numFmtId="0" fontId="0" fillId="0" borderId="66" xfId="0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2" fontId="11" fillId="0" borderId="0" xfId="0" applyNumberFormat="1" applyFont="1" applyFill="1" applyBorder="1" applyAlignment="1" applyProtection="1">
      <alignment horizontal="left" vertical="center"/>
    </xf>
    <xf numFmtId="0" fontId="51" fillId="0" borderId="61" xfId="702" applyBorder="1" applyAlignment="1">
      <alignment horizontal="center"/>
    </xf>
    <xf numFmtId="0" fontId="51" fillId="0" borderId="62" xfId="702" applyBorder="1" applyAlignment="1">
      <alignment horizontal="center"/>
    </xf>
    <xf numFmtId="0" fontId="51" fillId="0" borderId="63" xfId="702" applyBorder="1" applyAlignment="1">
      <alignment horizontal="center"/>
    </xf>
    <xf numFmtId="0" fontId="51" fillId="0" borderId="8" xfId="702" applyAlignment="1">
      <alignment horizontal="center"/>
    </xf>
    <xf numFmtId="0" fontId="67" fillId="51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7" fillId="5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1" borderId="22" xfId="0" applyFill="1" applyBorder="1" applyAlignment="1">
      <alignment horizontal="center" vertical="center"/>
    </xf>
    <xf numFmtId="0" fontId="0" fillId="51" borderId="17" xfId="0" applyFill="1" applyBorder="1" applyAlignment="1">
      <alignment horizontal="center" vertical="center"/>
    </xf>
    <xf numFmtId="0" fontId="28" fillId="51" borderId="17" xfId="0" applyFont="1" applyFill="1" applyBorder="1" applyAlignment="1">
      <alignment horizontal="center" vertical="center"/>
    </xf>
    <xf numFmtId="0" fontId="28" fillId="51" borderId="0" xfId="0" applyFont="1" applyFill="1" applyAlignment="1">
      <alignment horizontal="center" vertical="center"/>
    </xf>
    <xf numFmtId="0" fontId="28" fillId="5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48" borderId="0" xfId="0" applyFill="1" applyAlignment="1">
      <alignment horizontal="center" vertical="center" wrapText="1"/>
    </xf>
    <xf numFmtId="0" fontId="60" fillId="48" borderId="24" xfId="0" applyFont="1" applyFill="1" applyBorder="1" applyAlignment="1">
      <alignment horizontal="center" vertical="center"/>
    </xf>
    <xf numFmtId="0" fontId="60" fillId="48" borderId="26" xfId="0" applyFont="1" applyFill="1" applyBorder="1" applyAlignment="1">
      <alignment horizontal="center" vertical="center"/>
    </xf>
    <xf numFmtId="0" fontId="60" fillId="48" borderId="27" xfId="0" applyFont="1" applyFill="1" applyBorder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65" fillId="59" borderId="0" xfId="0" applyFont="1" applyFill="1" applyAlignment="1">
      <alignment horizontal="center" vertical="center"/>
    </xf>
    <xf numFmtId="0" fontId="65" fillId="59" borderId="0" xfId="0" applyFont="1" applyFill="1" applyAlignment="1">
      <alignment horizontal="center" vertical="center" wrapText="1"/>
    </xf>
  </cellXfs>
  <cellStyles count="750">
    <cellStyle name="_Arkusz1" xfId="1" xr:uid="{00000000-0005-0000-0000-000000000000}"/>
    <cellStyle name="_Arkusz1_Anfrage" xfId="2" xr:uid="{00000000-0005-0000-0000-000001000000}"/>
    <cellStyle name="_Arkusz1_Anfragen" xfId="3" xr:uid="{00000000-0005-0000-0000-000002000000}"/>
    <cellStyle name="_Arkusz1_Artikel angefragt" xfId="4" xr:uid="{00000000-0005-0000-0000-000003000000}"/>
    <cellStyle name="_Arkusz1_Chainflex Cu und Gewicht" xfId="5" xr:uid="{00000000-0005-0000-0000-000004000000}"/>
    <cellStyle name="_Arkusz1_Chainflex Cu und Gewicht_Artikel angefragt" xfId="6" xr:uid="{00000000-0005-0000-0000-000005000000}"/>
    <cellStyle name="_Arkusz1_Chainflex Cu und Gewicht_INI´s-Codierung" xfId="7" xr:uid="{00000000-0005-0000-0000-000006000000}"/>
    <cellStyle name="_Arkusz1_Chainflex Cu und Gewicht_Kalkulation" xfId="8" xr:uid="{00000000-0005-0000-0000-000007000000}"/>
    <cellStyle name="_Arkusz1_Chainflex Cu und Gewicht_Kalkulation Harting " xfId="9" xr:uid="{00000000-0005-0000-0000-000008000000}"/>
    <cellStyle name="_Arkusz1_Chainflex Cu und Gewicht_Kalkulation Phoenix" xfId="10" xr:uid="{00000000-0005-0000-0000-000009000000}"/>
    <cellStyle name="_Arkusz1_Chainflex Cu und Gewicht_Kalkulation_1" xfId="11" xr:uid="{00000000-0005-0000-0000-00000A000000}"/>
    <cellStyle name="_Arkusz1_Chainflex Cu und Gewicht_Kopie von mat017" xfId="12" xr:uid="{00000000-0005-0000-0000-00000B000000}"/>
    <cellStyle name="_Arkusz1_Chainflex Cu und Gewicht_mat017" xfId="13" xr:uid="{00000000-0005-0000-0000-00000C000000}"/>
    <cellStyle name="_Arkusz1_Chainflex Cu und Gewicht_MAT017-Nummern" xfId="14" xr:uid="{00000000-0005-0000-0000-00000D000000}"/>
    <cellStyle name="_Arkusz1_Chainflex Cu und Gewicht_MAT017-Nummern_1" xfId="15" xr:uid="{00000000-0005-0000-0000-00000E000000}"/>
    <cellStyle name="_Arkusz1_Chainflex Cu und Gewicht_Tabelle1" xfId="16" xr:uid="{00000000-0005-0000-0000-00000F000000}"/>
    <cellStyle name="_Arkusz1_Export" xfId="17" xr:uid="{00000000-0005-0000-0000-000010000000}"/>
    <cellStyle name="_Arkusz1_INI´s-Codierung" xfId="18" xr:uid="{00000000-0005-0000-0000-000011000000}"/>
    <cellStyle name="_Arkusz1_Kalkulation" xfId="19" xr:uid="{00000000-0005-0000-0000-000012000000}"/>
    <cellStyle name="_Arkusz1_Kalkulation CF270,CF111" xfId="20" xr:uid="{00000000-0005-0000-0000-000013000000}"/>
    <cellStyle name="_Arkusz1_Kalkulation Harting " xfId="21" xr:uid="{00000000-0005-0000-0000-000014000000}"/>
    <cellStyle name="_Arkusz1_Kalkulation Phoenix" xfId="22" xr:uid="{00000000-0005-0000-0000-000015000000}"/>
    <cellStyle name="_Arkusz1_Kalkulation_1" xfId="23" xr:uid="{00000000-0005-0000-0000-000016000000}"/>
    <cellStyle name="_Arkusz1_Kalkulation_1_Export" xfId="24" xr:uid="{00000000-0005-0000-0000-000017000000}"/>
    <cellStyle name="_Arkusz1_Kalkulation_1_MAT-Nr." xfId="25" xr:uid="{00000000-0005-0000-0000-000018000000}"/>
    <cellStyle name="_Arkusz1_Kalkulation_2" xfId="26" xr:uid="{00000000-0005-0000-0000-000019000000}"/>
    <cellStyle name="_Arkusz1_Kalkulation_Artikel angefragt" xfId="27" xr:uid="{00000000-0005-0000-0000-00001A000000}"/>
    <cellStyle name="_Arkusz1_Kalkulation_INI´s-Codierung" xfId="28" xr:uid="{00000000-0005-0000-0000-00001B000000}"/>
    <cellStyle name="_Arkusz1_Kalkulation_Kalkulation" xfId="29" xr:uid="{00000000-0005-0000-0000-00001C000000}"/>
    <cellStyle name="_Arkusz1_Kalkulation_MAT017-Nummern" xfId="30" xr:uid="{00000000-0005-0000-0000-00001D000000}"/>
    <cellStyle name="_Arkusz1_KalkulationMotor" xfId="31" xr:uid="{00000000-0005-0000-0000-00001E000000}"/>
    <cellStyle name="_Arkusz1_Konf Süd-Ost-Seibold" xfId="32" xr:uid="{00000000-0005-0000-0000-00001F000000}"/>
    <cellStyle name="_Arkusz1_Konfektion-Angebot" xfId="33" xr:uid="{00000000-0005-0000-0000-000020000000}"/>
    <cellStyle name="_Arkusz1_Konfektion-Angebot_1" xfId="34" xr:uid="{00000000-0005-0000-0000-000021000000}"/>
    <cellStyle name="_Arkusz1_MAT-Nr." xfId="109" xr:uid="{00000000-0005-0000-0000-000022000000}"/>
    <cellStyle name="_Arkusz1_MAT017-Nummern" xfId="35" xr:uid="{00000000-0005-0000-0000-000023000000}"/>
    <cellStyle name="_Arkusz1_MAT017-Nummern_1" xfId="36" xr:uid="{00000000-0005-0000-0000-000024000000}"/>
    <cellStyle name="_Arkusz1_MAT017-Nummern_1_Anfrage" xfId="37" xr:uid="{00000000-0005-0000-0000-000025000000}"/>
    <cellStyle name="_Arkusz1_MAT017-Nummern_1_Anfragen" xfId="38" xr:uid="{00000000-0005-0000-0000-000026000000}"/>
    <cellStyle name="_Arkusz1_MAT017-Nummern_1_Artikel angefragt" xfId="39" xr:uid="{00000000-0005-0000-0000-000027000000}"/>
    <cellStyle name="_Arkusz1_MAT017-Nummern_1_Encoderleitung" xfId="40" xr:uid="{00000000-0005-0000-0000-000028000000}"/>
    <cellStyle name="_Arkusz1_MAT017-Nummern_1_EtherCAT" xfId="41" xr:uid="{00000000-0005-0000-0000-000029000000}"/>
    <cellStyle name="_Arkusz1_MAT017-Nummern_1_Export" xfId="42" xr:uid="{00000000-0005-0000-0000-00002A000000}"/>
    <cellStyle name="_Arkusz1_MAT017-Nummern_1_INI´s-Codierung" xfId="43" xr:uid="{00000000-0005-0000-0000-00002B000000}"/>
    <cellStyle name="_Arkusz1_MAT017-Nummern_1_Kalkulation" xfId="44" xr:uid="{00000000-0005-0000-0000-00002C000000}"/>
    <cellStyle name="_Arkusz1_MAT017-Nummern_1_Kalkulation 1 Stück" xfId="45" xr:uid="{00000000-0005-0000-0000-00002D000000}"/>
    <cellStyle name="_Arkusz1_MAT017-Nummern_1_Kalkulation CF270,CF111" xfId="46" xr:uid="{00000000-0005-0000-0000-00002E000000}"/>
    <cellStyle name="_Arkusz1_MAT017-Nummern_1_Kalkulation Harting " xfId="47" xr:uid="{00000000-0005-0000-0000-00002F000000}"/>
    <cellStyle name="_Arkusz1_MAT017-Nummern_1_Kalkulation Phoenix" xfId="48" xr:uid="{00000000-0005-0000-0000-000030000000}"/>
    <cellStyle name="_Arkusz1_MAT017-Nummern_1_Kalkulation_1" xfId="49" xr:uid="{00000000-0005-0000-0000-000031000000}"/>
    <cellStyle name="_Arkusz1_MAT017-Nummern_1_Kalkulation_Kalkulation" xfId="50" xr:uid="{00000000-0005-0000-0000-000032000000}"/>
    <cellStyle name="_Arkusz1_MAT017-Nummern_1_KalkulationMotor" xfId="51" xr:uid="{00000000-0005-0000-0000-000033000000}"/>
    <cellStyle name="_Arkusz1_MAT017-Nummern_1_Konf Süd-Ost-Seibold" xfId="52" xr:uid="{00000000-0005-0000-0000-000034000000}"/>
    <cellStyle name="_Arkusz1_MAT017-Nummern_1_Konfektion-Angebot" xfId="53" xr:uid="{00000000-0005-0000-0000-000035000000}"/>
    <cellStyle name="_Arkusz1_MAT017-Nummern_1_MAT-Nr." xfId="56" xr:uid="{00000000-0005-0000-0000-000036000000}"/>
    <cellStyle name="_Arkusz1_MAT017-Nummern_1_MAT017-Nummern" xfId="54" xr:uid="{00000000-0005-0000-0000-000037000000}"/>
    <cellStyle name="_Arkusz1_MAT017-Nummern_1_MAT017-Nummern_1" xfId="55" xr:uid="{00000000-0005-0000-0000-000038000000}"/>
    <cellStyle name="_Arkusz1_MAT017-Nummern_1_Motorleitung" xfId="57" xr:uid="{00000000-0005-0000-0000-000039000000}"/>
    <cellStyle name="_Arkusz1_MAT017-Nummern_1_Motorleitung ZK450x" xfId="58" xr:uid="{00000000-0005-0000-0000-00003A000000}"/>
    <cellStyle name="_Arkusz1_MAT017-Nummern_1_Resolverleitung" xfId="59" xr:uid="{00000000-0005-0000-0000-00003B000000}"/>
    <cellStyle name="_Arkusz1_MAT017-Nummern_1_Tabelle1" xfId="60" xr:uid="{00000000-0005-0000-0000-00003C000000}"/>
    <cellStyle name="_Arkusz1_MAT017-Nummern_2" xfId="61" xr:uid="{00000000-0005-0000-0000-00003D000000}"/>
    <cellStyle name="_Arkusz1_MAT017-Nummern_3" xfId="62" xr:uid="{00000000-0005-0000-0000-00003E000000}"/>
    <cellStyle name="_Arkusz1_MAT017-Nummern_4" xfId="63" xr:uid="{00000000-0005-0000-0000-00003F000000}"/>
    <cellStyle name="_Arkusz1_MAT017-Nummern_Anfrage" xfId="64" xr:uid="{00000000-0005-0000-0000-000040000000}"/>
    <cellStyle name="_Arkusz1_MAT017-Nummern_Anfragen" xfId="65" xr:uid="{00000000-0005-0000-0000-000041000000}"/>
    <cellStyle name="_Arkusz1_MAT017-Nummern_Artikel angefragt" xfId="66" xr:uid="{00000000-0005-0000-0000-000042000000}"/>
    <cellStyle name="_Arkusz1_MAT017-Nummern_Export" xfId="67" xr:uid="{00000000-0005-0000-0000-000043000000}"/>
    <cellStyle name="_Arkusz1_MAT017-Nummern_INI´s-Codierung" xfId="68" xr:uid="{00000000-0005-0000-0000-000044000000}"/>
    <cellStyle name="_Arkusz1_MAT017-Nummern_Kalkulation" xfId="69" xr:uid="{00000000-0005-0000-0000-000045000000}"/>
    <cellStyle name="_Arkusz1_MAT017-Nummern_Kalkulation CF270,CF111" xfId="70" xr:uid="{00000000-0005-0000-0000-000046000000}"/>
    <cellStyle name="_Arkusz1_MAT017-Nummern_Kalkulation Harting " xfId="71" xr:uid="{00000000-0005-0000-0000-000047000000}"/>
    <cellStyle name="_Arkusz1_MAT017-Nummern_Kalkulation Phoenix" xfId="72" xr:uid="{00000000-0005-0000-0000-000048000000}"/>
    <cellStyle name="_Arkusz1_MAT017-Nummern_Kalkulation_1" xfId="73" xr:uid="{00000000-0005-0000-0000-000049000000}"/>
    <cellStyle name="_Arkusz1_MAT017-Nummern_Kalkulation_Artikel angefragt" xfId="74" xr:uid="{00000000-0005-0000-0000-00004A000000}"/>
    <cellStyle name="_Arkusz1_MAT017-Nummern_Kalkulation_INI´s-Codierung" xfId="75" xr:uid="{00000000-0005-0000-0000-00004B000000}"/>
    <cellStyle name="_Arkusz1_MAT017-Nummern_Kalkulation_MAT017-Nummern" xfId="76" xr:uid="{00000000-0005-0000-0000-00004C000000}"/>
    <cellStyle name="_Arkusz1_MAT017-Nummern_KalkulationMotor" xfId="77" xr:uid="{00000000-0005-0000-0000-00004D000000}"/>
    <cellStyle name="_Arkusz1_MAT017-Nummern_Konf Süd-Ost-Seibold" xfId="78" xr:uid="{00000000-0005-0000-0000-00004E000000}"/>
    <cellStyle name="_Arkusz1_MAT017-Nummern_Konfektion-Angebot" xfId="79" xr:uid="{00000000-0005-0000-0000-00004F000000}"/>
    <cellStyle name="_Arkusz1_MAT017-Nummern_MAT-Nr." xfId="107" xr:uid="{00000000-0005-0000-0000-000050000000}"/>
    <cellStyle name="_Arkusz1_MAT017-Nummern_MAT017-Nummern" xfId="80" xr:uid="{00000000-0005-0000-0000-000051000000}"/>
    <cellStyle name="_Arkusz1_MAT017-Nummern_MAT017-Nummern_1" xfId="81" xr:uid="{00000000-0005-0000-0000-000052000000}"/>
    <cellStyle name="_Arkusz1_MAT017-Nummern_MAT017-Nummern_2" xfId="82" xr:uid="{00000000-0005-0000-0000-000053000000}"/>
    <cellStyle name="_Arkusz1_MAT017-Nummern_MAT017-Nummern_Anfrage" xfId="83" xr:uid="{00000000-0005-0000-0000-000054000000}"/>
    <cellStyle name="_Arkusz1_MAT017-Nummern_MAT017-Nummern_Anfragen" xfId="84" xr:uid="{00000000-0005-0000-0000-000055000000}"/>
    <cellStyle name="_Arkusz1_MAT017-Nummern_MAT017-Nummern_Artikel angefragt" xfId="85" xr:uid="{00000000-0005-0000-0000-000056000000}"/>
    <cellStyle name="_Arkusz1_MAT017-Nummern_MAT017-Nummern_Encoderleitung" xfId="86" xr:uid="{00000000-0005-0000-0000-000057000000}"/>
    <cellStyle name="_Arkusz1_MAT017-Nummern_MAT017-Nummern_EtherCAT" xfId="87" xr:uid="{00000000-0005-0000-0000-000058000000}"/>
    <cellStyle name="_Arkusz1_MAT017-Nummern_MAT017-Nummern_Export" xfId="88" xr:uid="{00000000-0005-0000-0000-000059000000}"/>
    <cellStyle name="_Arkusz1_MAT017-Nummern_MAT017-Nummern_INI´s-Codierung" xfId="89" xr:uid="{00000000-0005-0000-0000-00005A000000}"/>
    <cellStyle name="_Arkusz1_MAT017-Nummern_MAT017-Nummern_Kalkulation" xfId="90" xr:uid="{00000000-0005-0000-0000-00005B000000}"/>
    <cellStyle name="_Arkusz1_MAT017-Nummern_MAT017-Nummern_Kalkulation 1 Stück" xfId="91" xr:uid="{00000000-0005-0000-0000-00005C000000}"/>
    <cellStyle name="_Arkusz1_MAT017-Nummern_MAT017-Nummern_Kalkulation CF270,CF111" xfId="92" xr:uid="{00000000-0005-0000-0000-00005D000000}"/>
    <cellStyle name="_Arkusz1_MAT017-Nummern_MAT017-Nummern_Kalkulation Harting " xfId="93" xr:uid="{00000000-0005-0000-0000-00005E000000}"/>
    <cellStyle name="_Arkusz1_MAT017-Nummern_MAT017-Nummern_Kalkulation Phoenix" xfId="94" xr:uid="{00000000-0005-0000-0000-00005F000000}"/>
    <cellStyle name="_Arkusz1_MAT017-Nummern_MAT017-Nummern_Kalkulation_1" xfId="95" xr:uid="{00000000-0005-0000-0000-000060000000}"/>
    <cellStyle name="_Arkusz1_MAT017-Nummern_MAT017-Nummern_Kalkulation_Kalkulation" xfId="96" xr:uid="{00000000-0005-0000-0000-000061000000}"/>
    <cellStyle name="_Arkusz1_MAT017-Nummern_MAT017-Nummern_KalkulationMotor" xfId="97" xr:uid="{00000000-0005-0000-0000-000062000000}"/>
    <cellStyle name="_Arkusz1_MAT017-Nummern_MAT017-Nummern_Konf Süd-Ost-Seibold" xfId="98" xr:uid="{00000000-0005-0000-0000-000063000000}"/>
    <cellStyle name="_Arkusz1_MAT017-Nummern_MAT017-Nummern_Konfektion-Angebot" xfId="99" xr:uid="{00000000-0005-0000-0000-000064000000}"/>
    <cellStyle name="_Arkusz1_MAT017-Nummern_MAT017-Nummern_MAT-Nr." xfId="102" xr:uid="{00000000-0005-0000-0000-000065000000}"/>
    <cellStyle name="_Arkusz1_MAT017-Nummern_MAT017-Nummern_MAT017-Nummern" xfId="100" xr:uid="{00000000-0005-0000-0000-000066000000}"/>
    <cellStyle name="_Arkusz1_MAT017-Nummern_MAT017-Nummern_MAT017-Nummern_1" xfId="101" xr:uid="{00000000-0005-0000-0000-000067000000}"/>
    <cellStyle name="_Arkusz1_MAT017-Nummern_MAT017-Nummern_Motorleitung" xfId="103" xr:uid="{00000000-0005-0000-0000-000068000000}"/>
    <cellStyle name="_Arkusz1_MAT017-Nummern_MAT017-Nummern_Motorleitung ZK450x" xfId="104" xr:uid="{00000000-0005-0000-0000-000069000000}"/>
    <cellStyle name="_Arkusz1_MAT017-Nummern_MAT017-Nummern_Resolverleitung" xfId="105" xr:uid="{00000000-0005-0000-0000-00006A000000}"/>
    <cellStyle name="_Arkusz1_MAT017-Nummern_MAT017-Nummern_Tabelle1" xfId="106" xr:uid="{00000000-0005-0000-0000-00006B000000}"/>
    <cellStyle name="_Arkusz1_MAT017-Nummern_Tabelle1" xfId="108" xr:uid="{00000000-0005-0000-0000-00006C000000}"/>
    <cellStyle name="_Arkusz1_Tabelle1" xfId="110" xr:uid="{00000000-0005-0000-0000-00006D000000}"/>
    <cellStyle name="_Arkusz1_Tabelle1_1" xfId="111" xr:uid="{00000000-0005-0000-0000-00006E000000}"/>
    <cellStyle name="_Arkusz1_Tabelle1_Konfektion-Angebot" xfId="112" xr:uid="{00000000-0005-0000-0000-00006F000000}"/>
    <cellStyle name="_Kalkulation" xfId="113" xr:uid="{00000000-0005-0000-0000-000070000000}"/>
    <cellStyle name="_Kette 1" xfId="114" xr:uid="{00000000-0005-0000-0000-000071000000}"/>
    <cellStyle name="_MAT017-Nummern" xfId="115" xr:uid="{00000000-0005-0000-0000-000072000000}"/>
    <cellStyle name="_MAT017-Nummern 2" xfId="116" xr:uid="{00000000-0005-0000-0000-000073000000}"/>
    <cellStyle name="_MAT017-Nummern_019-90.933.060" xfId="117" xr:uid="{00000000-0005-0000-0000-000074000000}"/>
    <cellStyle name="_MAT017-Nummern_019-90.934.170" xfId="118" xr:uid="{00000000-0005-0000-0000-000075000000}"/>
    <cellStyle name="_MAT017-Nummern_1" xfId="119" xr:uid="{00000000-0005-0000-0000-000076000000}"/>
    <cellStyle name="_MAT017-Nummern_1_Anfrage" xfId="120" xr:uid="{00000000-0005-0000-0000-000077000000}"/>
    <cellStyle name="_MAT017-Nummern_1_Anfragen" xfId="121" xr:uid="{00000000-0005-0000-0000-000078000000}"/>
    <cellStyle name="_MAT017-Nummern_1_Artikel angefragt" xfId="122" xr:uid="{00000000-0005-0000-0000-000079000000}"/>
    <cellStyle name="_MAT017-Nummern_1_Export" xfId="123" xr:uid="{00000000-0005-0000-0000-00007A000000}"/>
    <cellStyle name="_MAT017-Nummern_1_INI´s-Codierung" xfId="124" xr:uid="{00000000-0005-0000-0000-00007B000000}"/>
    <cellStyle name="_MAT017-Nummern_1_intern Kalkulation LWL LC" xfId="125" xr:uid="{00000000-0005-0000-0000-00007C000000}"/>
    <cellStyle name="_MAT017-Nummern_1_intern Kombinationen" xfId="126" xr:uid="{00000000-0005-0000-0000-00007D000000}"/>
    <cellStyle name="_MAT017-Nummern_1_Kalkulation" xfId="127" xr:uid="{00000000-0005-0000-0000-00007E000000}"/>
    <cellStyle name="_MAT017-Nummern_1_Kalkulation CF270,CF111" xfId="128" xr:uid="{00000000-0005-0000-0000-00007F000000}"/>
    <cellStyle name="_MAT017-Nummern_1_Kalkulation Harting " xfId="129" xr:uid="{00000000-0005-0000-0000-000080000000}"/>
    <cellStyle name="_MAT017-Nummern_1_Kalkulation Phoenix" xfId="130" xr:uid="{00000000-0005-0000-0000-000081000000}"/>
    <cellStyle name="_MAT017-Nummern_1_Kalkulation_1" xfId="131" xr:uid="{00000000-0005-0000-0000-000082000000}"/>
    <cellStyle name="_MAT017-Nummern_1_Kalkulation_Artikel angefragt" xfId="132" xr:uid="{00000000-0005-0000-0000-000083000000}"/>
    <cellStyle name="_MAT017-Nummern_1_Kalkulation_INI´s-Codierung" xfId="133" xr:uid="{00000000-0005-0000-0000-000084000000}"/>
    <cellStyle name="_MAT017-Nummern_1_Kalkulation_MAT017-Nummern" xfId="134" xr:uid="{00000000-0005-0000-0000-000085000000}"/>
    <cellStyle name="_MAT017-Nummern_1_KalkulationMotor" xfId="135" xr:uid="{00000000-0005-0000-0000-000086000000}"/>
    <cellStyle name="_MAT017-Nummern_1_Konf Süd-Ost-Seibold" xfId="136" xr:uid="{00000000-0005-0000-0000-000087000000}"/>
    <cellStyle name="_MAT017-Nummern_1_Konfektion-Angebot" xfId="137" xr:uid="{00000000-0005-0000-0000-000088000000}"/>
    <cellStyle name="_MAT017-Nummern_1_MAT-Nr." xfId="214" xr:uid="{00000000-0005-0000-0000-000089000000}"/>
    <cellStyle name="_MAT017-Nummern_1_MAT017-Nummern" xfId="138" xr:uid="{00000000-0005-0000-0000-00008A000000}"/>
    <cellStyle name="_MAT017-Nummern_1_MAT017-Nummern_1" xfId="139" xr:uid="{00000000-0005-0000-0000-00008B000000}"/>
    <cellStyle name="_MAT017-Nummern_1_MAT017-Nummern_1_Anfrage" xfId="140" xr:uid="{00000000-0005-0000-0000-00008C000000}"/>
    <cellStyle name="_MAT017-Nummern_1_MAT017-Nummern_1_Anfragen" xfId="141" xr:uid="{00000000-0005-0000-0000-00008D000000}"/>
    <cellStyle name="_MAT017-Nummern_1_MAT017-Nummern_1_Artikel angefragt" xfId="142" xr:uid="{00000000-0005-0000-0000-00008E000000}"/>
    <cellStyle name="_MAT017-Nummern_1_MAT017-Nummern_1_Encoderleitung" xfId="143" xr:uid="{00000000-0005-0000-0000-00008F000000}"/>
    <cellStyle name="_MAT017-Nummern_1_MAT017-Nummern_1_EtherCAT" xfId="144" xr:uid="{00000000-0005-0000-0000-000090000000}"/>
    <cellStyle name="_MAT017-Nummern_1_MAT017-Nummern_1_Export" xfId="145" xr:uid="{00000000-0005-0000-0000-000091000000}"/>
    <cellStyle name="_MAT017-Nummern_1_MAT017-Nummern_1_INI´s-Codierung" xfId="146" xr:uid="{00000000-0005-0000-0000-000092000000}"/>
    <cellStyle name="_MAT017-Nummern_1_MAT017-Nummern_1_Kalkulation" xfId="147" xr:uid="{00000000-0005-0000-0000-000093000000}"/>
    <cellStyle name="_MAT017-Nummern_1_MAT017-Nummern_1_Kalkulation 1 Stück" xfId="148" xr:uid="{00000000-0005-0000-0000-000094000000}"/>
    <cellStyle name="_MAT017-Nummern_1_MAT017-Nummern_1_Kalkulation CF270,CF111" xfId="149" xr:uid="{00000000-0005-0000-0000-000095000000}"/>
    <cellStyle name="_MAT017-Nummern_1_MAT017-Nummern_1_Kalkulation Harting " xfId="150" xr:uid="{00000000-0005-0000-0000-000096000000}"/>
    <cellStyle name="_MAT017-Nummern_1_MAT017-Nummern_1_Kalkulation Phoenix" xfId="151" xr:uid="{00000000-0005-0000-0000-000097000000}"/>
    <cellStyle name="_MAT017-Nummern_1_MAT017-Nummern_1_Kalkulation_1" xfId="152" xr:uid="{00000000-0005-0000-0000-000098000000}"/>
    <cellStyle name="_MAT017-Nummern_1_MAT017-Nummern_1_Kalkulation_Kalkulation" xfId="153" xr:uid="{00000000-0005-0000-0000-000099000000}"/>
    <cellStyle name="_MAT017-Nummern_1_MAT017-Nummern_1_KalkulationMotor" xfId="154" xr:uid="{00000000-0005-0000-0000-00009A000000}"/>
    <cellStyle name="_MAT017-Nummern_1_MAT017-Nummern_1_Konf Süd-Ost-Seibold" xfId="155" xr:uid="{00000000-0005-0000-0000-00009B000000}"/>
    <cellStyle name="_MAT017-Nummern_1_MAT017-Nummern_1_Konfektion-Angebot" xfId="156" xr:uid="{00000000-0005-0000-0000-00009C000000}"/>
    <cellStyle name="_MAT017-Nummern_1_MAT017-Nummern_1_MAT-Nr." xfId="159" xr:uid="{00000000-0005-0000-0000-00009D000000}"/>
    <cellStyle name="_MAT017-Nummern_1_MAT017-Nummern_1_MAT017-Nummern" xfId="157" xr:uid="{00000000-0005-0000-0000-00009E000000}"/>
    <cellStyle name="_MAT017-Nummern_1_MAT017-Nummern_1_MAT017-Nummern_1" xfId="158" xr:uid="{00000000-0005-0000-0000-00009F000000}"/>
    <cellStyle name="_MAT017-Nummern_1_MAT017-Nummern_1_Motorleitung" xfId="160" xr:uid="{00000000-0005-0000-0000-0000A0000000}"/>
    <cellStyle name="_MAT017-Nummern_1_MAT017-Nummern_1_Motorleitung ZK450x" xfId="161" xr:uid="{00000000-0005-0000-0000-0000A1000000}"/>
    <cellStyle name="_MAT017-Nummern_1_MAT017-Nummern_1_Resolverleitung" xfId="162" xr:uid="{00000000-0005-0000-0000-0000A2000000}"/>
    <cellStyle name="_MAT017-Nummern_1_MAT017-Nummern_1_Tabelle1" xfId="163" xr:uid="{00000000-0005-0000-0000-0000A3000000}"/>
    <cellStyle name="_MAT017-Nummern_1_MAT017-Nummern_2" xfId="164" xr:uid="{00000000-0005-0000-0000-0000A4000000}"/>
    <cellStyle name="_MAT017-Nummern_1_MAT017-Nummern_3" xfId="165" xr:uid="{00000000-0005-0000-0000-0000A5000000}"/>
    <cellStyle name="_MAT017-Nummern_1_MAT017-Nummern_Anfrage" xfId="166" xr:uid="{00000000-0005-0000-0000-0000A6000000}"/>
    <cellStyle name="_MAT017-Nummern_1_MAT017-Nummern_Anfragen" xfId="167" xr:uid="{00000000-0005-0000-0000-0000A7000000}"/>
    <cellStyle name="_MAT017-Nummern_1_MAT017-Nummern_Artikel angefragt" xfId="168" xr:uid="{00000000-0005-0000-0000-0000A8000000}"/>
    <cellStyle name="_MAT017-Nummern_1_MAT017-Nummern_Export" xfId="169" xr:uid="{00000000-0005-0000-0000-0000A9000000}"/>
    <cellStyle name="_MAT017-Nummern_1_MAT017-Nummern_INI´s-Codierung" xfId="170" xr:uid="{00000000-0005-0000-0000-0000AA000000}"/>
    <cellStyle name="_MAT017-Nummern_1_MAT017-Nummern_intern Kalkulation LWL LC" xfId="171" xr:uid="{00000000-0005-0000-0000-0000AB000000}"/>
    <cellStyle name="_MAT017-Nummern_1_MAT017-Nummern_intern Kombinationen" xfId="172" xr:uid="{00000000-0005-0000-0000-0000AC000000}"/>
    <cellStyle name="_MAT017-Nummern_1_MAT017-Nummern_Kalkulation" xfId="173" xr:uid="{00000000-0005-0000-0000-0000AD000000}"/>
    <cellStyle name="_MAT017-Nummern_1_MAT017-Nummern_Kalkulation CF270,CF111" xfId="174" xr:uid="{00000000-0005-0000-0000-0000AE000000}"/>
    <cellStyle name="_MAT017-Nummern_1_MAT017-Nummern_Kalkulation Harting " xfId="175" xr:uid="{00000000-0005-0000-0000-0000AF000000}"/>
    <cellStyle name="_MAT017-Nummern_1_MAT017-Nummern_Kalkulation Phoenix" xfId="176" xr:uid="{00000000-0005-0000-0000-0000B0000000}"/>
    <cellStyle name="_MAT017-Nummern_1_MAT017-Nummern_Kalkulation_1" xfId="177" xr:uid="{00000000-0005-0000-0000-0000B1000000}"/>
    <cellStyle name="_MAT017-Nummern_1_MAT017-Nummern_Kalkulation_Artikel angefragt" xfId="178" xr:uid="{00000000-0005-0000-0000-0000B2000000}"/>
    <cellStyle name="_MAT017-Nummern_1_MAT017-Nummern_Kalkulation_INI´s-Codierung" xfId="179" xr:uid="{00000000-0005-0000-0000-0000B3000000}"/>
    <cellStyle name="_MAT017-Nummern_1_MAT017-Nummern_Kalkulation_MAT017-Nummern" xfId="180" xr:uid="{00000000-0005-0000-0000-0000B4000000}"/>
    <cellStyle name="_MAT017-Nummern_1_MAT017-Nummern_KalkulationMotor" xfId="181" xr:uid="{00000000-0005-0000-0000-0000B5000000}"/>
    <cellStyle name="_MAT017-Nummern_1_MAT017-Nummern_Konf Süd-Ost-Seibold" xfId="182" xr:uid="{00000000-0005-0000-0000-0000B6000000}"/>
    <cellStyle name="_MAT017-Nummern_1_MAT017-Nummern_Konfektion-Angebot" xfId="183" xr:uid="{00000000-0005-0000-0000-0000B7000000}"/>
    <cellStyle name="_MAT017-Nummern_1_MAT017-Nummern_MAT-Nr." xfId="211" xr:uid="{00000000-0005-0000-0000-0000B8000000}"/>
    <cellStyle name="_MAT017-Nummern_1_MAT017-Nummern_MAT017-Nummern" xfId="184" xr:uid="{00000000-0005-0000-0000-0000B9000000}"/>
    <cellStyle name="_MAT017-Nummern_1_MAT017-Nummern_MAT017-Nummern_1" xfId="185" xr:uid="{00000000-0005-0000-0000-0000BA000000}"/>
    <cellStyle name="_MAT017-Nummern_1_MAT017-Nummern_MAT017-Nummern_2" xfId="186" xr:uid="{00000000-0005-0000-0000-0000BB000000}"/>
    <cellStyle name="_MAT017-Nummern_1_MAT017-Nummern_MAT017-Nummern_Anfrage" xfId="187" xr:uid="{00000000-0005-0000-0000-0000BC000000}"/>
    <cellStyle name="_MAT017-Nummern_1_MAT017-Nummern_MAT017-Nummern_Anfragen" xfId="188" xr:uid="{00000000-0005-0000-0000-0000BD000000}"/>
    <cellStyle name="_MAT017-Nummern_1_MAT017-Nummern_MAT017-Nummern_Artikel angefragt" xfId="189" xr:uid="{00000000-0005-0000-0000-0000BE000000}"/>
    <cellStyle name="_MAT017-Nummern_1_MAT017-Nummern_MAT017-Nummern_Encoderleitung" xfId="190" xr:uid="{00000000-0005-0000-0000-0000BF000000}"/>
    <cellStyle name="_MAT017-Nummern_1_MAT017-Nummern_MAT017-Nummern_EtherCAT" xfId="191" xr:uid="{00000000-0005-0000-0000-0000C0000000}"/>
    <cellStyle name="_MAT017-Nummern_1_MAT017-Nummern_MAT017-Nummern_Export" xfId="192" xr:uid="{00000000-0005-0000-0000-0000C1000000}"/>
    <cellStyle name="_MAT017-Nummern_1_MAT017-Nummern_MAT017-Nummern_INI´s-Codierung" xfId="193" xr:uid="{00000000-0005-0000-0000-0000C2000000}"/>
    <cellStyle name="_MAT017-Nummern_1_MAT017-Nummern_MAT017-Nummern_Kalkulation" xfId="194" xr:uid="{00000000-0005-0000-0000-0000C3000000}"/>
    <cellStyle name="_MAT017-Nummern_1_MAT017-Nummern_MAT017-Nummern_Kalkulation 1 Stück" xfId="195" xr:uid="{00000000-0005-0000-0000-0000C4000000}"/>
    <cellStyle name="_MAT017-Nummern_1_MAT017-Nummern_MAT017-Nummern_Kalkulation CF270,CF111" xfId="196" xr:uid="{00000000-0005-0000-0000-0000C5000000}"/>
    <cellStyle name="_MAT017-Nummern_1_MAT017-Nummern_MAT017-Nummern_Kalkulation Harting " xfId="197" xr:uid="{00000000-0005-0000-0000-0000C6000000}"/>
    <cellStyle name="_MAT017-Nummern_1_MAT017-Nummern_MAT017-Nummern_Kalkulation Phoenix" xfId="198" xr:uid="{00000000-0005-0000-0000-0000C7000000}"/>
    <cellStyle name="_MAT017-Nummern_1_MAT017-Nummern_MAT017-Nummern_Kalkulation_1" xfId="199" xr:uid="{00000000-0005-0000-0000-0000C8000000}"/>
    <cellStyle name="_MAT017-Nummern_1_MAT017-Nummern_MAT017-Nummern_Kalkulation_Kalkulation" xfId="200" xr:uid="{00000000-0005-0000-0000-0000C9000000}"/>
    <cellStyle name="_MAT017-Nummern_1_MAT017-Nummern_MAT017-Nummern_KalkulationMotor" xfId="201" xr:uid="{00000000-0005-0000-0000-0000CA000000}"/>
    <cellStyle name="_MAT017-Nummern_1_MAT017-Nummern_MAT017-Nummern_Konf Süd-Ost-Seibold" xfId="202" xr:uid="{00000000-0005-0000-0000-0000CB000000}"/>
    <cellStyle name="_MAT017-Nummern_1_MAT017-Nummern_MAT017-Nummern_Konfektion-Angebot" xfId="203" xr:uid="{00000000-0005-0000-0000-0000CC000000}"/>
    <cellStyle name="_MAT017-Nummern_1_MAT017-Nummern_MAT017-Nummern_MAT-Nr." xfId="206" xr:uid="{00000000-0005-0000-0000-0000CD000000}"/>
    <cellStyle name="_MAT017-Nummern_1_MAT017-Nummern_MAT017-Nummern_MAT017-Nummern" xfId="204" xr:uid="{00000000-0005-0000-0000-0000CE000000}"/>
    <cellStyle name="_MAT017-Nummern_1_MAT017-Nummern_MAT017-Nummern_MAT017-Nummern_1" xfId="205" xr:uid="{00000000-0005-0000-0000-0000CF000000}"/>
    <cellStyle name="_MAT017-Nummern_1_MAT017-Nummern_MAT017-Nummern_Motorleitung" xfId="207" xr:uid="{00000000-0005-0000-0000-0000D0000000}"/>
    <cellStyle name="_MAT017-Nummern_1_MAT017-Nummern_MAT017-Nummern_Motorleitung ZK450x" xfId="208" xr:uid="{00000000-0005-0000-0000-0000D1000000}"/>
    <cellStyle name="_MAT017-Nummern_1_MAT017-Nummern_MAT017-Nummern_Resolverleitung" xfId="209" xr:uid="{00000000-0005-0000-0000-0000D2000000}"/>
    <cellStyle name="_MAT017-Nummern_1_MAT017-Nummern_MAT017-Nummern_Tabelle1" xfId="210" xr:uid="{00000000-0005-0000-0000-0000D3000000}"/>
    <cellStyle name="_MAT017-Nummern_1_MAT017-Nummern_Tabelle1" xfId="212" xr:uid="{00000000-0005-0000-0000-0000D4000000}"/>
    <cellStyle name="_MAT017-Nummern_1_MAT017-Nummern_Tabelle1_1" xfId="213" xr:uid="{00000000-0005-0000-0000-0000D5000000}"/>
    <cellStyle name="_MAT017-Nummern_1_Tabelle1" xfId="215" xr:uid="{00000000-0005-0000-0000-0000D6000000}"/>
    <cellStyle name="_MAT017-Nummern_1_Tabelle1_1" xfId="216" xr:uid="{00000000-0005-0000-0000-0000D7000000}"/>
    <cellStyle name="_MAT017-Nummern_2" xfId="217" xr:uid="{00000000-0005-0000-0000-0000D8000000}"/>
    <cellStyle name="_MAT017-Nummern_2_Anfrage" xfId="218" xr:uid="{00000000-0005-0000-0000-0000D9000000}"/>
    <cellStyle name="_MAT017-Nummern_2_Anfragen" xfId="219" xr:uid="{00000000-0005-0000-0000-0000DA000000}"/>
    <cellStyle name="_MAT017-Nummern_2_Artikel angefragt" xfId="220" xr:uid="{00000000-0005-0000-0000-0000DB000000}"/>
    <cellStyle name="_MAT017-Nummern_2_Export" xfId="221" xr:uid="{00000000-0005-0000-0000-0000DC000000}"/>
    <cellStyle name="_MAT017-Nummern_2_INI´s-Codierung" xfId="222" xr:uid="{00000000-0005-0000-0000-0000DD000000}"/>
    <cellStyle name="_MAT017-Nummern_2_intern Kalkulation LWL LC" xfId="223" xr:uid="{00000000-0005-0000-0000-0000DE000000}"/>
    <cellStyle name="_MAT017-Nummern_2_intern Kombinationen" xfId="224" xr:uid="{00000000-0005-0000-0000-0000DF000000}"/>
    <cellStyle name="_MAT017-Nummern_2_Kalkulation" xfId="225" xr:uid="{00000000-0005-0000-0000-0000E0000000}"/>
    <cellStyle name="_MAT017-Nummern_2_Kalkulation CF270,CF111" xfId="226" xr:uid="{00000000-0005-0000-0000-0000E1000000}"/>
    <cellStyle name="_MAT017-Nummern_2_Kalkulation Harting " xfId="227" xr:uid="{00000000-0005-0000-0000-0000E2000000}"/>
    <cellStyle name="_MAT017-Nummern_2_Kalkulation Phoenix" xfId="228" xr:uid="{00000000-0005-0000-0000-0000E3000000}"/>
    <cellStyle name="_MAT017-Nummern_2_Kalkulation_1" xfId="229" xr:uid="{00000000-0005-0000-0000-0000E4000000}"/>
    <cellStyle name="_MAT017-Nummern_2_Kalkulation_Artikel angefragt" xfId="230" xr:uid="{00000000-0005-0000-0000-0000E5000000}"/>
    <cellStyle name="_MAT017-Nummern_2_Kalkulation_INI´s-Codierung" xfId="231" xr:uid="{00000000-0005-0000-0000-0000E6000000}"/>
    <cellStyle name="_MAT017-Nummern_2_Kalkulation_MAT017-Nummern" xfId="232" xr:uid="{00000000-0005-0000-0000-0000E7000000}"/>
    <cellStyle name="_MAT017-Nummern_2_KalkulationMotor" xfId="233" xr:uid="{00000000-0005-0000-0000-0000E8000000}"/>
    <cellStyle name="_MAT017-Nummern_2_Konf Süd-Ost-Seibold" xfId="234" xr:uid="{00000000-0005-0000-0000-0000E9000000}"/>
    <cellStyle name="_MAT017-Nummern_2_Konfektion-Angebot" xfId="235" xr:uid="{00000000-0005-0000-0000-0000EA000000}"/>
    <cellStyle name="_MAT017-Nummern_2_MAT-Nr." xfId="312" xr:uid="{00000000-0005-0000-0000-0000EB000000}"/>
    <cellStyle name="_MAT017-Nummern_2_MAT017-Nummern" xfId="236" xr:uid="{00000000-0005-0000-0000-0000EC000000}"/>
    <cellStyle name="_MAT017-Nummern_2_MAT017-Nummern_1" xfId="237" xr:uid="{00000000-0005-0000-0000-0000ED000000}"/>
    <cellStyle name="_MAT017-Nummern_2_MAT017-Nummern_1_Anfrage" xfId="238" xr:uid="{00000000-0005-0000-0000-0000EE000000}"/>
    <cellStyle name="_MAT017-Nummern_2_MAT017-Nummern_1_Anfragen" xfId="239" xr:uid="{00000000-0005-0000-0000-0000EF000000}"/>
    <cellStyle name="_MAT017-Nummern_2_MAT017-Nummern_1_Artikel angefragt" xfId="240" xr:uid="{00000000-0005-0000-0000-0000F0000000}"/>
    <cellStyle name="_MAT017-Nummern_2_MAT017-Nummern_1_Encoderleitung" xfId="241" xr:uid="{00000000-0005-0000-0000-0000F1000000}"/>
    <cellStyle name="_MAT017-Nummern_2_MAT017-Nummern_1_EtherCAT" xfId="242" xr:uid="{00000000-0005-0000-0000-0000F2000000}"/>
    <cellStyle name="_MAT017-Nummern_2_MAT017-Nummern_1_Export" xfId="243" xr:uid="{00000000-0005-0000-0000-0000F3000000}"/>
    <cellStyle name="_MAT017-Nummern_2_MAT017-Nummern_1_INI´s-Codierung" xfId="244" xr:uid="{00000000-0005-0000-0000-0000F4000000}"/>
    <cellStyle name="_MAT017-Nummern_2_MAT017-Nummern_1_Kalkulation" xfId="245" xr:uid="{00000000-0005-0000-0000-0000F5000000}"/>
    <cellStyle name="_MAT017-Nummern_2_MAT017-Nummern_1_Kalkulation 1 Stück" xfId="246" xr:uid="{00000000-0005-0000-0000-0000F6000000}"/>
    <cellStyle name="_MAT017-Nummern_2_MAT017-Nummern_1_Kalkulation CF270,CF111" xfId="247" xr:uid="{00000000-0005-0000-0000-0000F7000000}"/>
    <cellStyle name="_MAT017-Nummern_2_MAT017-Nummern_1_Kalkulation Harting " xfId="248" xr:uid="{00000000-0005-0000-0000-0000F8000000}"/>
    <cellStyle name="_MAT017-Nummern_2_MAT017-Nummern_1_Kalkulation Phoenix" xfId="249" xr:uid="{00000000-0005-0000-0000-0000F9000000}"/>
    <cellStyle name="_MAT017-Nummern_2_MAT017-Nummern_1_Kalkulation_1" xfId="250" xr:uid="{00000000-0005-0000-0000-0000FA000000}"/>
    <cellStyle name="_MAT017-Nummern_2_MAT017-Nummern_1_Kalkulation_Kalkulation" xfId="251" xr:uid="{00000000-0005-0000-0000-0000FB000000}"/>
    <cellStyle name="_MAT017-Nummern_2_MAT017-Nummern_1_KalkulationMotor" xfId="252" xr:uid="{00000000-0005-0000-0000-0000FC000000}"/>
    <cellStyle name="_MAT017-Nummern_2_MAT017-Nummern_1_Konf Süd-Ost-Seibold" xfId="253" xr:uid="{00000000-0005-0000-0000-0000FD000000}"/>
    <cellStyle name="_MAT017-Nummern_2_MAT017-Nummern_1_Konfektion-Angebot" xfId="254" xr:uid="{00000000-0005-0000-0000-0000FE000000}"/>
    <cellStyle name="_MAT017-Nummern_2_MAT017-Nummern_1_MAT-Nr." xfId="257" xr:uid="{00000000-0005-0000-0000-0000FF000000}"/>
    <cellStyle name="_MAT017-Nummern_2_MAT017-Nummern_1_MAT017-Nummern" xfId="255" xr:uid="{00000000-0005-0000-0000-000000010000}"/>
    <cellStyle name="_MAT017-Nummern_2_MAT017-Nummern_1_MAT017-Nummern_1" xfId="256" xr:uid="{00000000-0005-0000-0000-000001010000}"/>
    <cellStyle name="_MAT017-Nummern_2_MAT017-Nummern_1_Motorleitung" xfId="258" xr:uid="{00000000-0005-0000-0000-000002010000}"/>
    <cellStyle name="_MAT017-Nummern_2_MAT017-Nummern_1_Motorleitung ZK450x" xfId="259" xr:uid="{00000000-0005-0000-0000-000003010000}"/>
    <cellStyle name="_MAT017-Nummern_2_MAT017-Nummern_1_Resolverleitung" xfId="260" xr:uid="{00000000-0005-0000-0000-000004010000}"/>
    <cellStyle name="_MAT017-Nummern_2_MAT017-Nummern_1_Tabelle1" xfId="261" xr:uid="{00000000-0005-0000-0000-000005010000}"/>
    <cellStyle name="_MAT017-Nummern_2_MAT017-Nummern_2" xfId="262" xr:uid="{00000000-0005-0000-0000-000006010000}"/>
    <cellStyle name="_MAT017-Nummern_2_MAT017-Nummern_3" xfId="263" xr:uid="{00000000-0005-0000-0000-000007010000}"/>
    <cellStyle name="_MAT017-Nummern_2_MAT017-Nummern_Anfrage" xfId="264" xr:uid="{00000000-0005-0000-0000-000008010000}"/>
    <cellStyle name="_MAT017-Nummern_2_MAT017-Nummern_Anfragen" xfId="265" xr:uid="{00000000-0005-0000-0000-000009010000}"/>
    <cellStyle name="_MAT017-Nummern_2_MAT017-Nummern_Artikel angefragt" xfId="266" xr:uid="{00000000-0005-0000-0000-00000A010000}"/>
    <cellStyle name="_MAT017-Nummern_2_MAT017-Nummern_Export" xfId="267" xr:uid="{00000000-0005-0000-0000-00000B010000}"/>
    <cellStyle name="_MAT017-Nummern_2_MAT017-Nummern_INI´s-Codierung" xfId="268" xr:uid="{00000000-0005-0000-0000-00000C010000}"/>
    <cellStyle name="_MAT017-Nummern_2_MAT017-Nummern_intern Kalkulation LWL LC" xfId="269" xr:uid="{00000000-0005-0000-0000-00000D010000}"/>
    <cellStyle name="_MAT017-Nummern_2_MAT017-Nummern_intern Kombinationen" xfId="270" xr:uid="{00000000-0005-0000-0000-00000E010000}"/>
    <cellStyle name="_MAT017-Nummern_2_MAT017-Nummern_Kalkulation" xfId="271" xr:uid="{00000000-0005-0000-0000-00000F010000}"/>
    <cellStyle name="_MAT017-Nummern_2_MAT017-Nummern_Kalkulation CF270,CF111" xfId="272" xr:uid="{00000000-0005-0000-0000-000010010000}"/>
    <cellStyle name="_MAT017-Nummern_2_MAT017-Nummern_Kalkulation Harting " xfId="273" xr:uid="{00000000-0005-0000-0000-000011010000}"/>
    <cellStyle name="_MAT017-Nummern_2_MAT017-Nummern_Kalkulation Phoenix" xfId="274" xr:uid="{00000000-0005-0000-0000-000012010000}"/>
    <cellStyle name="_MAT017-Nummern_2_MAT017-Nummern_Kalkulation_1" xfId="275" xr:uid="{00000000-0005-0000-0000-000013010000}"/>
    <cellStyle name="_MAT017-Nummern_2_MAT017-Nummern_Kalkulation_Artikel angefragt" xfId="276" xr:uid="{00000000-0005-0000-0000-000014010000}"/>
    <cellStyle name="_MAT017-Nummern_2_MAT017-Nummern_Kalkulation_INI´s-Codierung" xfId="277" xr:uid="{00000000-0005-0000-0000-000015010000}"/>
    <cellStyle name="_MAT017-Nummern_2_MAT017-Nummern_Kalkulation_MAT017-Nummern" xfId="278" xr:uid="{00000000-0005-0000-0000-000016010000}"/>
    <cellStyle name="_MAT017-Nummern_2_MAT017-Nummern_KalkulationMotor" xfId="279" xr:uid="{00000000-0005-0000-0000-000017010000}"/>
    <cellStyle name="_MAT017-Nummern_2_MAT017-Nummern_Konf Süd-Ost-Seibold" xfId="280" xr:uid="{00000000-0005-0000-0000-000018010000}"/>
    <cellStyle name="_MAT017-Nummern_2_MAT017-Nummern_Konfektion-Angebot" xfId="281" xr:uid="{00000000-0005-0000-0000-000019010000}"/>
    <cellStyle name="_MAT017-Nummern_2_MAT017-Nummern_MAT-Nr." xfId="309" xr:uid="{00000000-0005-0000-0000-00001A010000}"/>
    <cellStyle name="_MAT017-Nummern_2_MAT017-Nummern_MAT017-Nummern" xfId="282" xr:uid="{00000000-0005-0000-0000-00001B010000}"/>
    <cellStyle name="_MAT017-Nummern_2_MAT017-Nummern_MAT017-Nummern_1" xfId="283" xr:uid="{00000000-0005-0000-0000-00001C010000}"/>
    <cellStyle name="_MAT017-Nummern_2_MAT017-Nummern_MAT017-Nummern_2" xfId="284" xr:uid="{00000000-0005-0000-0000-00001D010000}"/>
    <cellStyle name="_MAT017-Nummern_2_MAT017-Nummern_MAT017-Nummern_Anfrage" xfId="285" xr:uid="{00000000-0005-0000-0000-00001E010000}"/>
    <cellStyle name="_MAT017-Nummern_2_MAT017-Nummern_MAT017-Nummern_Anfragen" xfId="286" xr:uid="{00000000-0005-0000-0000-00001F010000}"/>
    <cellStyle name="_MAT017-Nummern_2_MAT017-Nummern_MAT017-Nummern_Artikel angefragt" xfId="287" xr:uid="{00000000-0005-0000-0000-000020010000}"/>
    <cellStyle name="_MAT017-Nummern_2_MAT017-Nummern_MAT017-Nummern_Encoderleitung" xfId="288" xr:uid="{00000000-0005-0000-0000-000021010000}"/>
    <cellStyle name="_MAT017-Nummern_2_MAT017-Nummern_MAT017-Nummern_EtherCAT" xfId="289" xr:uid="{00000000-0005-0000-0000-000022010000}"/>
    <cellStyle name="_MAT017-Nummern_2_MAT017-Nummern_MAT017-Nummern_Export" xfId="290" xr:uid="{00000000-0005-0000-0000-000023010000}"/>
    <cellStyle name="_MAT017-Nummern_2_MAT017-Nummern_MAT017-Nummern_INI´s-Codierung" xfId="291" xr:uid="{00000000-0005-0000-0000-000024010000}"/>
    <cellStyle name="_MAT017-Nummern_2_MAT017-Nummern_MAT017-Nummern_Kalkulation" xfId="292" xr:uid="{00000000-0005-0000-0000-000025010000}"/>
    <cellStyle name="_MAT017-Nummern_2_MAT017-Nummern_MAT017-Nummern_Kalkulation 1 Stück" xfId="293" xr:uid="{00000000-0005-0000-0000-000026010000}"/>
    <cellStyle name="_MAT017-Nummern_2_MAT017-Nummern_MAT017-Nummern_Kalkulation CF270,CF111" xfId="294" xr:uid="{00000000-0005-0000-0000-000027010000}"/>
    <cellStyle name="_MAT017-Nummern_2_MAT017-Nummern_MAT017-Nummern_Kalkulation Harting " xfId="295" xr:uid="{00000000-0005-0000-0000-000028010000}"/>
    <cellStyle name="_MAT017-Nummern_2_MAT017-Nummern_MAT017-Nummern_Kalkulation Phoenix" xfId="296" xr:uid="{00000000-0005-0000-0000-000029010000}"/>
    <cellStyle name="_MAT017-Nummern_2_MAT017-Nummern_MAT017-Nummern_Kalkulation_1" xfId="297" xr:uid="{00000000-0005-0000-0000-00002A010000}"/>
    <cellStyle name="_MAT017-Nummern_2_MAT017-Nummern_MAT017-Nummern_Kalkulation_Kalkulation" xfId="298" xr:uid="{00000000-0005-0000-0000-00002B010000}"/>
    <cellStyle name="_MAT017-Nummern_2_MAT017-Nummern_MAT017-Nummern_KalkulationMotor" xfId="299" xr:uid="{00000000-0005-0000-0000-00002C010000}"/>
    <cellStyle name="_MAT017-Nummern_2_MAT017-Nummern_MAT017-Nummern_Konf Süd-Ost-Seibold" xfId="300" xr:uid="{00000000-0005-0000-0000-00002D010000}"/>
    <cellStyle name="_MAT017-Nummern_2_MAT017-Nummern_MAT017-Nummern_Konfektion-Angebot" xfId="301" xr:uid="{00000000-0005-0000-0000-00002E010000}"/>
    <cellStyle name="_MAT017-Nummern_2_MAT017-Nummern_MAT017-Nummern_MAT-Nr." xfId="304" xr:uid="{00000000-0005-0000-0000-00002F010000}"/>
    <cellStyle name="_MAT017-Nummern_2_MAT017-Nummern_MAT017-Nummern_MAT017-Nummern" xfId="302" xr:uid="{00000000-0005-0000-0000-000030010000}"/>
    <cellStyle name="_MAT017-Nummern_2_MAT017-Nummern_MAT017-Nummern_MAT017-Nummern_1" xfId="303" xr:uid="{00000000-0005-0000-0000-000031010000}"/>
    <cellStyle name="_MAT017-Nummern_2_MAT017-Nummern_MAT017-Nummern_Motorleitung" xfId="305" xr:uid="{00000000-0005-0000-0000-000032010000}"/>
    <cellStyle name="_MAT017-Nummern_2_MAT017-Nummern_MAT017-Nummern_Motorleitung ZK450x" xfId="306" xr:uid="{00000000-0005-0000-0000-000033010000}"/>
    <cellStyle name="_MAT017-Nummern_2_MAT017-Nummern_MAT017-Nummern_Resolverleitung" xfId="307" xr:uid="{00000000-0005-0000-0000-000034010000}"/>
    <cellStyle name="_MAT017-Nummern_2_MAT017-Nummern_MAT017-Nummern_Tabelle1" xfId="308" xr:uid="{00000000-0005-0000-0000-000035010000}"/>
    <cellStyle name="_MAT017-Nummern_2_MAT017-Nummern_Tabelle1" xfId="310" xr:uid="{00000000-0005-0000-0000-000036010000}"/>
    <cellStyle name="_MAT017-Nummern_2_MAT017-Nummern_Tabelle1_1" xfId="311" xr:uid="{00000000-0005-0000-0000-000037010000}"/>
    <cellStyle name="_MAT017-Nummern_2_Tabelle1" xfId="313" xr:uid="{00000000-0005-0000-0000-000038010000}"/>
    <cellStyle name="_MAT017-Nummern_2_Tabelle1_1" xfId="314" xr:uid="{00000000-0005-0000-0000-000039010000}"/>
    <cellStyle name="_MAT017-Nummern_3" xfId="315" xr:uid="{00000000-0005-0000-0000-00003A010000}"/>
    <cellStyle name="_MAT017-Nummern_Aderend." xfId="316" xr:uid="{00000000-0005-0000-0000-00003B010000}"/>
    <cellStyle name="_MAT017-Nummern_Anfrage" xfId="317" xr:uid="{00000000-0005-0000-0000-00003C010000}"/>
    <cellStyle name="_MAT017-Nummern_Anfragen" xfId="318" xr:uid="{00000000-0005-0000-0000-00003D010000}"/>
    <cellStyle name="_MAT017-Nummern_Artikel angefragt" xfId="319" xr:uid="{00000000-0005-0000-0000-00003E010000}"/>
    <cellStyle name="_MAT017-Nummern_DriveCliq" xfId="320" xr:uid="{00000000-0005-0000-0000-00003F010000}"/>
    <cellStyle name="_MAT017-Nummern_Eigenf. 5er Los wennnicht Serie" xfId="321" xr:uid="{00000000-0005-0000-0000-000040010000}"/>
    <cellStyle name="_MAT017-Nummern_Encoderleitung" xfId="322" xr:uid="{00000000-0005-0000-0000-000041010000}"/>
    <cellStyle name="_MAT017-Nummern_EtherCAT" xfId="323" xr:uid="{00000000-0005-0000-0000-000042010000}"/>
    <cellStyle name="_MAT017-Nummern_Geber- u. Systemleitungen" xfId="324" xr:uid="{00000000-0005-0000-0000-000043010000}"/>
    <cellStyle name="_MAT017-Nummern_INI´s-Codierung" xfId="325" xr:uid="{00000000-0005-0000-0000-000044010000}"/>
    <cellStyle name="_MAT017-Nummern_intern Kalkulation LWL LC" xfId="326" xr:uid="{00000000-0005-0000-0000-000045010000}"/>
    <cellStyle name="_MAT017-Nummern_Kalk. 1 Satz" xfId="327" xr:uid="{00000000-0005-0000-0000-000046010000}"/>
    <cellStyle name="_MAT017-Nummern_Kalk. mit IMA Kond. Weidmüller" xfId="328" xr:uid="{00000000-0005-0000-0000-000047010000}"/>
    <cellStyle name="_MAT017-Nummern_Kalkulation" xfId="329" xr:uid="{00000000-0005-0000-0000-000048010000}"/>
    <cellStyle name="_MAT017-Nummern_Kalkulation 1 Stück" xfId="330" xr:uid="{00000000-0005-0000-0000-000049010000}"/>
    <cellStyle name="_MAT017-Nummern_Kalkulation 15" xfId="331" xr:uid="{00000000-0005-0000-0000-00004A010000}"/>
    <cellStyle name="_MAT017-Nummern_Kalkulation Harting " xfId="332" xr:uid="{00000000-0005-0000-0000-00004B010000}"/>
    <cellStyle name="_MAT017-Nummern_Kalkulation Phoenix" xfId="333" xr:uid="{00000000-0005-0000-0000-00004C010000}"/>
    <cellStyle name="_MAT017-Nummern_Kalkulation_Artikel angefragt" xfId="334" xr:uid="{00000000-0005-0000-0000-00004D010000}"/>
    <cellStyle name="_MAT017-Nummern_Kalkulation_INI´s-Codierung" xfId="335" xr:uid="{00000000-0005-0000-0000-00004E010000}"/>
    <cellStyle name="_MAT017-Nummern_Kalkulation_MAT017-Nummern" xfId="336" xr:uid="{00000000-0005-0000-0000-00004F010000}"/>
    <cellStyle name="_MAT017-Nummern_KalkulationGeber " xfId="337" xr:uid="{00000000-0005-0000-0000-000050010000}"/>
    <cellStyle name="_MAT017-Nummern_KalkulationMotor" xfId="338" xr:uid="{00000000-0005-0000-0000-000051010000}"/>
    <cellStyle name="_MAT017-Nummern_KalkulationMotor " xfId="339" xr:uid="{00000000-0005-0000-0000-000052010000}"/>
    <cellStyle name="_MAT017-Nummern_LI.24163A.RH_ Motor" xfId="340" xr:uid="{00000000-0005-0000-0000-000053010000}"/>
    <cellStyle name="_MAT017-Nummern_LI.24163A.RH_Geber" xfId="341" xr:uid="{00000000-0005-0000-0000-000054010000}"/>
    <cellStyle name="_MAT017-Nummern_M17" xfId="342" xr:uid="{00000000-0005-0000-0000-000055010000}"/>
    <cellStyle name="_MAT017-Nummern_MAT-Nr." xfId="457" xr:uid="{00000000-0005-0000-0000-000056010000}"/>
    <cellStyle name="_MAT017-Nummern_MAT017-Nummern" xfId="343" xr:uid="{00000000-0005-0000-0000-000057010000}"/>
    <cellStyle name="_MAT017-Nummern_MAT017-Nummern 2" xfId="344" xr:uid="{00000000-0005-0000-0000-000058010000}"/>
    <cellStyle name="_MAT017-Nummern_MAT017-Nummern_019-90.933.060" xfId="345" xr:uid="{00000000-0005-0000-0000-000059010000}"/>
    <cellStyle name="_MAT017-Nummern_MAT017-Nummern_019-90.934.170" xfId="346" xr:uid="{00000000-0005-0000-0000-00005A010000}"/>
    <cellStyle name="_MAT017-Nummern_MAT017-Nummern_1" xfId="347" xr:uid="{00000000-0005-0000-0000-00005B010000}"/>
    <cellStyle name="_MAT017-Nummern_MAT017-Nummern_1_Artikel angefragt" xfId="348" xr:uid="{00000000-0005-0000-0000-00005C010000}"/>
    <cellStyle name="_MAT017-Nummern_MAT017-Nummern_1_INI´s-Codierung" xfId="349" xr:uid="{00000000-0005-0000-0000-00005D010000}"/>
    <cellStyle name="_MAT017-Nummern_MAT017-Nummern_1_MAT017-Nummern" xfId="350" xr:uid="{00000000-0005-0000-0000-00005E010000}"/>
    <cellStyle name="_MAT017-Nummern_MAT017-Nummern_1_MAT017-Nummern_1" xfId="351" xr:uid="{00000000-0005-0000-0000-00005F010000}"/>
    <cellStyle name="_MAT017-Nummern_MAT017-Nummern_1_MAT017-Nummern_Artikel angefragt" xfId="352" xr:uid="{00000000-0005-0000-0000-000060010000}"/>
    <cellStyle name="_MAT017-Nummern_MAT017-Nummern_1_MAT017-Nummern_INI´s-Codierung" xfId="353" xr:uid="{00000000-0005-0000-0000-000061010000}"/>
    <cellStyle name="_MAT017-Nummern_MAT017-Nummern_1_MAT017-Nummern_MAT017-Nummern" xfId="354" xr:uid="{00000000-0005-0000-0000-000062010000}"/>
    <cellStyle name="_MAT017-Nummern_MAT017-Nummern_2" xfId="355" xr:uid="{00000000-0005-0000-0000-000063010000}"/>
    <cellStyle name="_MAT017-Nummern_MAT017-Nummern_2_Anfrage" xfId="356" xr:uid="{00000000-0005-0000-0000-000064010000}"/>
    <cellStyle name="_MAT017-Nummern_MAT017-Nummern_2_Anfragen" xfId="357" xr:uid="{00000000-0005-0000-0000-000065010000}"/>
    <cellStyle name="_MAT017-Nummern_MAT017-Nummern_2_Artikel angefragt" xfId="358" xr:uid="{00000000-0005-0000-0000-000066010000}"/>
    <cellStyle name="_MAT017-Nummern_MAT017-Nummern_2_Encoderleitung" xfId="359" xr:uid="{00000000-0005-0000-0000-000067010000}"/>
    <cellStyle name="_MAT017-Nummern_MAT017-Nummern_2_EtherCAT" xfId="360" xr:uid="{00000000-0005-0000-0000-000068010000}"/>
    <cellStyle name="_MAT017-Nummern_MAT017-Nummern_2_Export" xfId="361" xr:uid="{00000000-0005-0000-0000-000069010000}"/>
    <cellStyle name="_MAT017-Nummern_MAT017-Nummern_2_INI´s-Codierung" xfId="362" xr:uid="{00000000-0005-0000-0000-00006A010000}"/>
    <cellStyle name="_MAT017-Nummern_MAT017-Nummern_2_Kalkulation" xfId="363" xr:uid="{00000000-0005-0000-0000-00006B010000}"/>
    <cellStyle name="_MAT017-Nummern_MAT017-Nummern_2_Kalkulation 1 Stück" xfId="364" xr:uid="{00000000-0005-0000-0000-00006C010000}"/>
    <cellStyle name="_MAT017-Nummern_MAT017-Nummern_2_Kalkulation CF270,CF111" xfId="365" xr:uid="{00000000-0005-0000-0000-00006D010000}"/>
    <cellStyle name="_MAT017-Nummern_MAT017-Nummern_2_Kalkulation Harting " xfId="366" xr:uid="{00000000-0005-0000-0000-00006E010000}"/>
    <cellStyle name="_MAT017-Nummern_MAT017-Nummern_2_Kalkulation Phoenix" xfId="367" xr:uid="{00000000-0005-0000-0000-00006F010000}"/>
    <cellStyle name="_MAT017-Nummern_MAT017-Nummern_2_Kalkulation_1" xfId="368" xr:uid="{00000000-0005-0000-0000-000070010000}"/>
    <cellStyle name="_MAT017-Nummern_MAT017-Nummern_2_Kalkulation_Kalkulation" xfId="369" xr:uid="{00000000-0005-0000-0000-000071010000}"/>
    <cellStyle name="_MAT017-Nummern_MAT017-Nummern_2_KalkulationMotor" xfId="370" xr:uid="{00000000-0005-0000-0000-000072010000}"/>
    <cellStyle name="_MAT017-Nummern_MAT017-Nummern_2_Konf Süd-Ost-Seibold" xfId="371" xr:uid="{00000000-0005-0000-0000-000073010000}"/>
    <cellStyle name="_MAT017-Nummern_MAT017-Nummern_2_Konfektion-Angebot" xfId="372" xr:uid="{00000000-0005-0000-0000-000074010000}"/>
    <cellStyle name="_MAT017-Nummern_MAT017-Nummern_2_MAT-Nr." xfId="375" xr:uid="{00000000-0005-0000-0000-000075010000}"/>
    <cellStyle name="_MAT017-Nummern_MAT017-Nummern_2_MAT017-Nummern" xfId="373" xr:uid="{00000000-0005-0000-0000-000076010000}"/>
    <cellStyle name="_MAT017-Nummern_MAT017-Nummern_2_MAT017-Nummern_1" xfId="374" xr:uid="{00000000-0005-0000-0000-000077010000}"/>
    <cellStyle name="_MAT017-Nummern_MAT017-Nummern_2_Motorleitung" xfId="376" xr:uid="{00000000-0005-0000-0000-000078010000}"/>
    <cellStyle name="_MAT017-Nummern_MAT017-Nummern_2_Motorleitung ZK450x" xfId="377" xr:uid="{00000000-0005-0000-0000-000079010000}"/>
    <cellStyle name="_MAT017-Nummern_MAT017-Nummern_2_Resolverleitung" xfId="378" xr:uid="{00000000-0005-0000-0000-00007A010000}"/>
    <cellStyle name="_MAT017-Nummern_MAT017-Nummern_2_Tabelle1" xfId="379" xr:uid="{00000000-0005-0000-0000-00007B010000}"/>
    <cellStyle name="_MAT017-Nummern_MAT017-Nummern_3" xfId="380" xr:uid="{00000000-0005-0000-0000-00007C010000}"/>
    <cellStyle name="_MAT017-Nummern_MAT017-Nummern_4" xfId="381" xr:uid="{00000000-0005-0000-0000-00007D010000}"/>
    <cellStyle name="_MAT017-Nummern_MAT017-Nummern_Aderend." xfId="382" xr:uid="{00000000-0005-0000-0000-00007E010000}"/>
    <cellStyle name="_MAT017-Nummern_MAT017-Nummern_Anfrage" xfId="383" xr:uid="{00000000-0005-0000-0000-00007F010000}"/>
    <cellStyle name="_MAT017-Nummern_MAT017-Nummern_Anfragen" xfId="384" xr:uid="{00000000-0005-0000-0000-000080010000}"/>
    <cellStyle name="_MAT017-Nummern_MAT017-Nummern_Artikel angefragt" xfId="385" xr:uid="{00000000-0005-0000-0000-000081010000}"/>
    <cellStyle name="_MAT017-Nummern_MAT017-Nummern_DriveCliq" xfId="386" xr:uid="{00000000-0005-0000-0000-000082010000}"/>
    <cellStyle name="_MAT017-Nummern_MAT017-Nummern_Eigenf. 5er Los wennnicht Serie" xfId="387" xr:uid="{00000000-0005-0000-0000-000083010000}"/>
    <cellStyle name="_MAT017-Nummern_MAT017-Nummern_Encoderleitung" xfId="388" xr:uid="{00000000-0005-0000-0000-000084010000}"/>
    <cellStyle name="_MAT017-Nummern_MAT017-Nummern_EtherCAT" xfId="389" xr:uid="{00000000-0005-0000-0000-000085010000}"/>
    <cellStyle name="_MAT017-Nummern_MAT017-Nummern_Geber- u. Systemleitungen" xfId="390" xr:uid="{00000000-0005-0000-0000-000086010000}"/>
    <cellStyle name="_MAT017-Nummern_MAT017-Nummern_INI´s-Codierung" xfId="391" xr:uid="{00000000-0005-0000-0000-000087010000}"/>
    <cellStyle name="_MAT017-Nummern_MAT017-Nummern_intern Kalkulation LWL LC" xfId="392" xr:uid="{00000000-0005-0000-0000-000088010000}"/>
    <cellStyle name="_MAT017-Nummern_MAT017-Nummern_Kalk. 1 Satz" xfId="393" xr:uid="{00000000-0005-0000-0000-000089010000}"/>
    <cellStyle name="_MAT017-Nummern_MAT017-Nummern_Kalk. mit IMA Kond. Weidmüller" xfId="394" xr:uid="{00000000-0005-0000-0000-00008A010000}"/>
    <cellStyle name="_MAT017-Nummern_MAT017-Nummern_Kalkulation" xfId="395" xr:uid="{00000000-0005-0000-0000-00008B010000}"/>
    <cellStyle name="_MAT017-Nummern_MAT017-Nummern_Kalkulation 1 Stück" xfId="396" xr:uid="{00000000-0005-0000-0000-00008C010000}"/>
    <cellStyle name="_MAT017-Nummern_MAT017-Nummern_Kalkulation 15" xfId="397" xr:uid="{00000000-0005-0000-0000-00008D010000}"/>
    <cellStyle name="_MAT017-Nummern_MAT017-Nummern_Kalkulation Harting " xfId="398" xr:uid="{00000000-0005-0000-0000-00008E010000}"/>
    <cellStyle name="_MAT017-Nummern_MAT017-Nummern_Kalkulation Phoenix" xfId="399" xr:uid="{00000000-0005-0000-0000-00008F010000}"/>
    <cellStyle name="_MAT017-Nummern_MAT017-Nummern_Kalkulation_Artikel angefragt" xfId="400" xr:uid="{00000000-0005-0000-0000-000090010000}"/>
    <cellStyle name="_MAT017-Nummern_MAT017-Nummern_Kalkulation_INI´s-Codierung" xfId="401" xr:uid="{00000000-0005-0000-0000-000091010000}"/>
    <cellStyle name="_MAT017-Nummern_MAT017-Nummern_Kalkulation_MAT017-Nummern" xfId="402" xr:uid="{00000000-0005-0000-0000-000092010000}"/>
    <cellStyle name="_MAT017-Nummern_MAT017-Nummern_KalkulationGeber " xfId="403" xr:uid="{00000000-0005-0000-0000-000093010000}"/>
    <cellStyle name="_MAT017-Nummern_MAT017-Nummern_KalkulationMotor" xfId="404" xr:uid="{00000000-0005-0000-0000-000094010000}"/>
    <cellStyle name="_MAT017-Nummern_MAT017-Nummern_KalkulationMotor " xfId="405" xr:uid="{00000000-0005-0000-0000-000095010000}"/>
    <cellStyle name="_MAT017-Nummern_MAT017-Nummern_LI.24163A.RH_ Motor" xfId="406" xr:uid="{00000000-0005-0000-0000-000096010000}"/>
    <cellStyle name="_MAT017-Nummern_MAT017-Nummern_LI.24163A.RH_Geber" xfId="407" xr:uid="{00000000-0005-0000-0000-000097010000}"/>
    <cellStyle name="_MAT017-Nummern_MAT017-Nummern_M17" xfId="408" xr:uid="{00000000-0005-0000-0000-000098010000}"/>
    <cellStyle name="_MAT017-Nummern_MAT017-Nummern_MAT-Nr." xfId="444" xr:uid="{00000000-0005-0000-0000-000099010000}"/>
    <cellStyle name="_MAT017-Nummern_MAT017-Nummern_MAT017-Nummern" xfId="409" xr:uid="{00000000-0005-0000-0000-00009A010000}"/>
    <cellStyle name="_MAT017-Nummern_MAT017-Nummern_MAT017-Nummern_1" xfId="410" xr:uid="{00000000-0005-0000-0000-00009B010000}"/>
    <cellStyle name="_MAT017-Nummern_MAT017-Nummern_MAT017-Nummern_1_Anfrage" xfId="411" xr:uid="{00000000-0005-0000-0000-00009C010000}"/>
    <cellStyle name="_MAT017-Nummern_MAT017-Nummern_MAT017-Nummern_1_Anfragen" xfId="412" xr:uid="{00000000-0005-0000-0000-00009D010000}"/>
    <cellStyle name="_MAT017-Nummern_MAT017-Nummern_MAT017-Nummern_1_Artikel angefragt" xfId="413" xr:uid="{00000000-0005-0000-0000-00009E010000}"/>
    <cellStyle name="_MAT017-Nummern_MAT017-Nummern_MAT017-Nummern_1_Encoderleitung" xfId="414" xr:uid="{00000000-0005-0000-0000-00009F010000}"/>
    <cellStyle name="_MAT017-Nummern_MAT017-Nummern_MAT017-Nummern_1_EtherCAT" xfId="415" xr:uid="{00000000-0005-0000-0000-0000A0010000}"/>
    <cellStyle name="_MAT017-Nummern_MAT017-Nummern_MAT017-Nummern_1_Export" xfId="416" xr:uid="{00000000-0005-0000-0000-0000A1010000}"/>
    <cellStyle name="_MAT017-Nummern_MAT017-Nummern_MAT017-Nummern_1_INI´s-Codierung" xfId="417" xr:uid="{00000000-0005-0000-0000-0000A2010000}"/>
    <cellStyle name="_MAT017-Nummern_MAT017-Nummern_MAT017-Nummern_1_Kalkulation" xfId="418" xr:uid="{00000000-0005-0000-0000-0000A3010000}"/>
    <cellStyle name="_MAT017-Nummern_MAT017-Nummern_MAT017-Nummern_1_Kalkulation 1 Stück" xfId="419" xr:uid="{00000000-0005-0000-0000-0000A4010000}"/>
    <cellStyle name="_MAT017-Nummern_MAT017-Nummern_MAT017-Nummern_1_Kalkulation CF270,CF111" xfId="420" xr:uid="{00000000-0005-0000-0000-0000A5010000}"/>
    <cellStyle name="_MAT017-Nummern_MAT017-Nummern_MAT017-Nummern_1_Kalkulation Harting " xfId="421" xr:uid="{00000000-0005-0000-0000-0000A6010000}"/>
    <cellStyle name="_MAT017-Nummern_MAT017-Nummern_MAT017-Nummern_1_Kalkulation Phoenix" xfId="422" xr:uid="{00000000-0005-0000-0000-0000A7010000}"/>
    <cellStyle name="_MAT017-Nummern_MAT017-Nummern_MAT017-Nummern_1_Kalkulation_1" xfId="423" xr:uid="{00000000-0005-0000-0000-0000A8010000}"/>
    <cellStyle name="_MAT017-Nummern_MAT017-Nummern_MAT017-Nummern_1_Kalkulation_Kalkulation" xfId="424" xr:uid="{00000000-0005-0000-0000-0000A9010000}"/>
    <cellStyle name="_MAT017-Nummern_MAT017-Nummern_MAT017-Nummern_1_KalkulationMotor" xfId="425" xr:uid="{00000000-0005-0000-0000-0000AA010000}"/>
    <cellStyle name="_MAT017-Nummern_MAT017-Nummern_MAT017-Nummern_1_Konf Süd-Ost-Seibold" xfId="426" xr:uid="{00000000-0005-0000-0000-0000AB010000}"/>
    <cellStyle name="_MAT017-Nummern_MAT017-Nummern_MAT017-Nummern_1_Konfektion-Angebot" xfId="427" xr:uid="{00000000-0005-0000-0000-0000AC010000}"/>
    <cellStyle name="_MAT017-Nummern_MAT017-Nummern_MAT017-Nummern_1_MAT-Nr." xfId="430" xr:uid="{00000000-0005-0000-0000-0000AD010000}"/>
    <cellStyle name="_MAT017-Nummern_MAT017-Nummern_MAT017-Nummern_1_MAT017-Nummern" xfId="428" xr:uid="{00000000-0005-0000-0000-0000AE010000}"/>
    <cellStyle name="_MAT017-Nummern_MAT017-Nummern_MAT017-Nummern_1_MAT017-Nummern_1" xfId="429" xr:uid="{00000000-0005-0000-0000-0000AF010000}"/>
    <cellStyle name="_MAT017-Nummern_MAT017-Nummern_MAT017-Nummern_1_Motorleitung" xfId="431" xr:uid="{00000000-0005-0000-0000-0000B0010000}"/>
    <cellStyle name="_MAT017-Nummern_MAT017-Nummern_MAT017-Nummern_1_Motorleitung ZK450x" xfId="432" xr:uid="{00000000-0005-0000-0000-0000B1010000}"/>
    <cellStyle name="_MAT017-Nummern_MAT017-Nummern_MAT017-Nummern_1_Resolverleitung" xfId="433" xr:uid="{00000000-0005-0000-0000-0000B2010000}"/>
    <cellStyle name="_MAT017-Nummern_MAT017-Nummern_MAT017-Nummern_1_Tabelle1" xfId="434" xr:uid="{00000000-0005-0000-0000-0000B3010000}"/>
    <cellStyle name="_MAT017-Nummern_MAT017-Nummern_MAT017-Nummern_2" xfId="435" xr:uid="{00000000-0005-0000-0000-0000B4010000}"/>
    <cellStyle name="_MAT017-Nummern_MAT017-Nummern_MAT017-Nummern_3" xfId="436" xr:uid="{00000000-0005-0000-0000-0000B5010000}"/>
    <cellStyle name="_MAT017-Nummern_MAT017-Nummern_MAT017-Nummern_Artikel angefragt" xfId="437" xr:uid="{00000000-0005-0000-0000-0000B6010000}"/>
    <cellStyle name="_MAT017-Nummern_MAT017-Nummern_MAT017-Nummern_INI´s-Codierung" xfId="438" xr:uid="{00000000-0005-0000-0000-0000B7010000}"/>
    <cellStyle name="_MAT017-Nummern_MAT017-Nummern_MAT017-Nummern_MAT017-Nummern" xfId="439" xr:uid="{00000000-0005-0000-0000-0000B8010000}"/>
    <cellStyle name="_MAT017-Nummern_MAT017-Nummern_MAT017-Nummern_MAT017-Nummern_1" xfId="440" xr:uid="{00000000-0005-0000-0000-0000B9010000}"/>
    <cellStyle name="_MAT017-Nummern_MAT017-Nummern_MAT017-Nummern_MAT017-Nummern_Artikel angefragt" xfId="441" xr:uid="{00000000-0005-0000-0000-0000BA010000}"/>
    <cellStyle name="_MAT017-Nummern_MAT017-Nummern_MAT017-Nummern_MAT017-Nummern_INI´s-Codierung" xfId="442" xr:uid="{00000000-0005-0000-0000-0000BB010000}"/>
    <cellStyle name="_MAT017-Nummern_MAT017-Nummern_MAT017-Nummern_MAT017-Nummern_MAT017-Nummern" xfId="443" xr:uid="{00000000-0005-0000-0000-0000BC010000}"/>
    <cellStyle name="_MAT017-Nummern_MAT017-Nummern_Motion-Connect 5DS.." xfId="445" xr:uid="{00000000-0005-0000-0000-0000BD010000}"/>
    <cellStyle name="_MAT017-Nummern_MAT017-Nummern_Motorleitung" xfId="446" xr:uid="{00000000-0005-0000-0000-0000BE010000}"/>
    <cellStyle name="_MAT017-Nummern_MAT017-Nummern_Motorleitung ZK450x" xfId="447" xr:uid="{00000000-0005-0000-0000-0000BF010000}"/>
    <cellStyle name="_MAT017-Nummern_MAT017-Nummern_Motorleitungen" xfId="448" xr:uid="{00000000-0005-0000-0000-0000C0010000}"/>
    <cellStyle name="_MAT017-Nummern_MAT017-Nummern_RCS mit Infotext" xfId="449" xr:uid="{00000000-0005-0000-0000-0000C1010000}"/>
    <cellStyle name="_MAT017-Nummern_MAT017-Nummern_Resolverleitung" xfId="450" xr:uid="{00000000-0005-0000-0000-0000C2010000}"/>
    <cellStyle name="_MAT017-Nummern_MAT017-Nummern_Stecker" xfId="451" xr:uid="{00000000-0005-0000-0000-0000C3010000}"/>
    <cellStyle name="_MAT017-Nummern_MAT017-Nummern_Stecker " xfId="452" xr:uid="{00000000-0005-0000-0000-0000C4010000}"/>
    <cellStyle name="_MAT017-Nummern_MAT017-Nummern_Steckverbinder" xfId="453" xr:uid="{00000000-0005-0000-0000-0000C5010000}"/>
    <cellStyle name="_MAT017-Nummern_MAT017-Nummern_Tabelle1" xfId="454" xr:uid="{00000000-0005-0000-0000-0000C6010000}"/>
    <cellStyle name="_MAT017-Nummern_MAT017-Nummern_Tabelle1_1" xfId="455" xr:uid="{00000000-0005-0000-0000-0000C7010000}"/>
    <cellStyle name="_MAT017-Nummern_MAT017-Nummern_Zeichnungstabelle" xfId="456" xr:uid="{00000000-0005-0000-0000-0000C8010000}"/>
    <cellStyle name="_MAT017-Nummern_Motion-Connect 5DS.." xfId="458" xr:uid="{00000000-0005-0000-0000-0000C9010000}"/>
    <cellStyle name="_MAT017-Nummern_Motorleitung" xfId="459" xr:uid="{00000000-0005-0000-0000-0000CA010000}"/>
    <cellStyle name="_MAT017-Nummern_Motorleitung ZK450x" xfId="460" xr:uid="{00000000-0005-0000-0000-0000CB010000}"/>
    <cellStyle name="_MAT017-Nummern_Motorleitungen" xfId="461" xr:uid="{00000000-0005-0000-0000-0000CC010000}"/>
    <cellStyle name="_MAT017-Nummern_RCS mit Infotext" xfId="462" xr:uid="{00000000-0005-0000-0000-0000CD010000}"/>
    <cellStyle name="_MAT017-Nummern_Resolverleitung" xfId="463" xr:uid="{00000000-0005-0000-0000-0000CE010000}"/>
    <cellStyle name="_MAT017-Nummern_Stecker" xfId="464" xr:uid="{00000000-0005-0000-0000-0000CF010000}"/>
    <cellStyle name="_MAT017-Nummern_Stecker " xfId="465" xr:uid="{00000000-0005-0000-0000-0000D0010000}"/>
    <cellStyle name="_MAT017-Nummern_Steckverbinder" xfId="466" xr:uid="{00000000-0005-0000-0000-0000D1010000}"/>
    <cellStyle name="_MAT017-Nummern_Tabelle1" xfId="467" xr:uid="{00000000-0005-0000-0000-0000D2010000}"/>
    <cellStyle name="_MAT017-Nummern_Tabelle1_1" xfId="468" xr:uid="{00000000-0005-0000-0000-0000D3010000}"/>
    <cellStyle name="_MAT017-Nummern_Zeichnungstabelle" xfId="469" xr:uid="{00000000-0005-0000-0000-0000D4010000}"/>
    <cellStyle name="_Tabelle1" xfId="470" xr:uid="{00000000-0005-0000-0000-0000D5010000}"/>
    <cellStyle name="_Tabelle1 2" xfId="471" xr:uid="{00000000-0005-0000-0000-0000D6010000}"/>
    <cellStyle name="_Tabelle1_019-90.933.060" xfId="472" xr:uid="{00000000-0005-0000-0000-0000D7010000}"/>
    <cellStyle name="_Tabelle1_019-90.934.170" xfId="473" xr:uid="{00000000-0005-0000-0000-0000D8010000}"/>
    <cellStyle name="_Tabelle1_Aderend." xfId="474" xr:uid="{00000000-0005-0000-0000-0000D9010000}"/>
    <cellStyle name="_Tabelle1_Anfrage" xfId="475" xr:uid="{00000000-0005-0000-0000-0000DA010000}"/>
    <cellStyle name="_Tabelle1_Anfragen" xfId="476" xr:uid="{00000000-0005-0000-0000-0000DB010000}"/>
    <cellStyle name="_Tabelle1_Artikel angefragt" xfId="477" xr:uid="{00000000-0005-0000-0000-0000DC010000}"/>
    <cellStyle name="_Tabelle1_DriveCliq" xfId="478" xr:uid="{00000000-0005-0000-0000-0000DD010000}"/>
    <cellStyle name="_Tabelle1_Eigenf. 5er Los wennnicht Serie" xfId="479" xr:uid="{00000000-0005-0000-0000-0000DE010000}"/>
    <cellStyle name="_Tabelle1_Encoderleitung" xfId="480" xr:uid="{00000000-0005-0000-0000-0000DF010000}"/>
    <cellStyle name="_Tabelle1_EtherCAT" xfId="481" xr:uid="{00000000-0005-0000-0000-0000E0010000}"/>
    <cellStyle name="_Tabelle1_Geber- u. Systemleitungen" xfId="482" xr:uid="{00000000-0005-0000-0000-0000E1010000}"/>
    <cellStyle name="_Tabelle1_INI´s-Codierung" xfId="483" xr:uid="{00000000-0005-0000-0000-0000E2010000}"/>
    <cellStyle name="_Tabelle1_intern Kalkulation LWL LC" xfId="484" xr:uid="{00000000-0005-0000-0000-0000E3010000}"/>
    <cellStyle name="_Tabelle1_Kalk. 1 Satz" xfId="485" xr:uid="{00000000-0005-0000-0000-0000E4010000}"/>
    <cellStyle name="_Tabelle1_Kalk. mit IMA Kond. Weidmüller" xfId="486" xr:uid="{00000000-0005-0000-0000-0000E5010000}"/>
    <cellStyle name="_Tabelle1_Kalkulation" xfId="487" xr:uid="{00000000-0005-0000-0000-0000E6010000}"/>
    <cellStyle name="_Tabelle1_Kalkulation 1 Stück" xfId="488" xr:uid="{00000000-0005-0000-0000-0000E7010000}"/>
    <cellStyle name="_Tabelle1_Kalkulation 15" xfId="489" xr:uid="{00000000-0005-0000-0000-0000E8010000}"/>
    <cellStyle name="_Tabelle1_Kalkulation Harting " xfId="490" xr:uid="{00000000-0005-0000-0000-0000E9010000}"/>
    <cellStyle name="_Tabelle1_Kalkulation Phoenix" xfId="491" xr:uid="{00000000-0005-0000-0000-0000EA010000}"/>
    <cellStyle name="_Tabelle1_Kalkulation_Artikel angefragt" xfId="492" xr:uid="{00000000-0005-0000-0000-0000EB010000}"/>
    <cellStyle name="_Tabelle1_Kalkulation_INI´s-Codierung" xfId="493" xr:uid="{00000000-0005-0000-0000-0000EC010000}"/>
    <cellStyle name="_Tabelle1_Kalkulation_MAT017-Nummern" xfId="494" xr:uid="{00000000-0005-0000-0000-0000ED010000}"/>
    <cellStyle name="_Tabelle1_KalkulationGeber " xfId="495" xr:uid="{00000000-0005-0000-0000-0000EE010000}"/>
    <cellStyle name="_Tabelle1_KalkulationMotor" xfId="496" xr:uid="{00000000-0005-0000-0000-0000EF010000}"/>
    <cellStyle name="_Tabelle1_KalkulationMotor " xfId="497" xr:uid="{00000000-0005-0000-0000-0000F0010000}"/>
    <cellStyle name="_Tabelle1_LI.24163A.RH_ Motor" xfId="498" xr:uid="{00000000-0005-0000-0000-0000F1010000}"/>
    <cellStyle name="_Tabelle1_LI.24163A.RH_Geber" xfId="499" xr:uid="{00000000-0005-0000-0000-0000F2010000}"/>
    <cellStyle name="_Tabelle1_M17" xfId="500" xr:uid="{00000000-0005-0000-0000-0000F3010000}"/>
    <cellStyle name="_Tabelle1_MAT-Nr." xfId="536" xr:uid="{00000000-0005-0000-0000-0000F4010000}"/>
    <cellStyle name="_Tabelle1_MAT017-Nummern" xfId="501" xr:uid="{00000000-0005-0000-0000-0000F5010000}"/>
    <cellStyle name="_Tabelle1_MAT017-Nummern_1" xfId="502" xr:uid="{00000000-0005-0000-0000-0000F6010000}"/>
    <cellStyle name="_Tabelle1_MAT017-Nummern_1_Anfrage" xfId="503" xr:uid="{00000000-0005-0000-0000-0000F7010000}"/>
    <cellStyle name="_Tabelle1_MAT017-Nummern_1_Anfragen" xfId="504" xr:uid="{00000000-0005-0000-0000-0000F8010000}"/>
    <cellStyle name="_Tabelle1_MAT017-Nummern_1_Artikel angefragt" xfId="505" xr:uid="{00000000-0005-0000-0000-0000F9010000}"/>
    <cellStyle name="_Tabelle1_MAT017-Nummern_1_Encoderleitung" xfId="506" xr:uid="{00000000-0005-0000-0000-0000FA010000}"/>
    <cellStyle name="_Tabelle1_MAT017-Nummern_1_EtherCAT" xfId="507" xr:uid="{00000000-0005-0000-0000-0000FB010000}"/>
    <cellStyle name="_Tabelle1_MAT017-Nummern_1_Export" xfId="508" xr:uid="{00000000-0005-0000-0000-0000FC010000}"/>
    <cellStyle name="_Tabelle1_MAT017-Nummern_1_INI´s-Codierung" xfId="509" xr:uid="{00000000-0005-0000-0000-0000FD010000}"/>
    <cellStyle name="_Tabelle1_MAT017-Nummern_1_Kalkulation" xfId="510" xr:uid="{00000000-0005-0000-0000-0000FE010000}"/>
    <cellStyle name="_Tabelle1_MAT017-Nummern_1_Kalkulation 1 Stück" xfId="511" xr:uid="{00000000-0005-0000-0000-0000FF010000}"/>
    <cellStyle name="_Tabelle1_MAT017-Nummern_1_Kalkulation CF270,CF111" xfId="512" xr:uid="{00000000-0005-0000-0000-000000020000}"/>
    <cellStyle name="_Tabelle1_MAT017-Nummern_1_Kalkulation Harting " xfId="513" xr:uid="{00000000-0005-0000-0000-000001020000}"/>
    <cellStyle name="_Tabelle1_MAT017-Nummern_1_Kalkulation Phoenix" xfId="514" xr:uid="{00000000-0005-0000-0000-000002020000}"/>
    <cellStyle name="_Tabelle1_MAT017-Nummern_1_Kalkulation_1" xfId="515" xr:uid="{00000000-0005-0000-0000-000003020000}"/>
    <cellStyle name="_Tabelle1_MAT017-Nummern_1_Kalkulation_Kalkulation" xfId="516" xr:uid="{00000000-0005-0000-0000-000004020000}"/>
    <cellStyle name="_Tabelle1_MAT017-Nummern_1_KalkulationMotor" xfId="517" xr:uid="{00000000-0005-0000-0000-000005020000}"/>
    <cellStyle name="_Tabelle1_MAT017-Nummern_1_Konf Süd-Ost-Seibold" xfId="518" xr:uid="{00000000-0005-0000-0000-000006020000}"/>
    <cellStyle name="_Tabelle1_MAT017-Nummern_1_Konfektion-Angebot" xfId="519" xr:uid="{00000000-0005-0000-0000-000007020000}"/>
    <cellStyle name="_Tabelle1_MAT017-Nummern_1_MAT-Nr." xfId="522" xr:uid="{00000000-0005-0000-0000-000008020000}"/>
    <cellStyle name="_Tabelle1_MAT017-Nummern_1_MAT017-Nummern" xfId="520" xr:uid="{00000000-0005-0000-0000-000009020000}"/>
    <cellStyle name="_Tabelle1_MAT017-Nummern_1_MAT017-Nummern_1" xfId="521" xr:uid="{00000000-0005-0000-0000-00000A020000}"/>
    <cellStyle name="_Tabelle1_MAT017-Nummern_1_Motorleitung" xfId="523" xr:uid="{00000000-0005-0000-0000-00000B020000}"/>
    <cellStyle name="_Tabelle1_MAT017-Nummern_1_Motorleitung ZK450x" xfId="524" xr:uid="{00000000-0005-0000-0000-00000C020000}"/>
    <cellStyle name="_Tabelle1_MAT017-Nummern_1_Resolverleitung" xfId="525" xr:uid="{00000000-0005-0000-0000-00000D020000}"/>
    <cellStyle name="_Tabelle1_MAT017-Nummern_1_Tabelle1" xfId="526" xr:uid="{00000000-0005-0000-0000-00000E020000}"/>
    <cellStyle name="_Tabelle1_MAT017-Nummern_2" xfId="527" xr:uid="{00000000-0005-0000-0000-00000F020000}"/>
    <cellStyle name="_Tabelle1_MAT017-Nummern_3" xfId="528" xr:uid="{00000000-0005-0000-0000-000010020000}"/>
    <cellStyle name="_Tabelle1_MAT017-Nummern_Artikel angefragt" xfId="529" xr:uid="{00000000-0005-0000-0000-000011020000}"/>
    <cellStyle name="_Tabelle1_MAT017-Nummern_INI´s-Codierung" xfId="530" xr:uid="{00000000-0005-0000-0000-000012020000}"/>
    <cellStyle name="_Tabelle1_MAT017-Nummern_MAT017-Nummern" xfId="531" xr:uid="{00000000-0005-0000-0000-000013020000}"/>
    <cellStyle name="_Tabelle1_MAT017-Nummern_MAT017-Nummern_1" xfId="532" xr:uid="{00000000-0005-0000-0000-000014020000}"/>
    <cellStyle name="_Tabelle1_MAT017-Nummern_MAT017-Nummern_Artikel angefragt" xfId="533" xr:uid="{00000000-0005-0000-0000-000015020000}"/>
    <cellStyle name="_Tabelle1_MAT017-Nummern_MAT017-Nummern_INI´s-Codierung" xfId="534" xr:uid="{00000000-0005-0000-0000-000016020000}"/>
    <cellStyle name="_Tabelle1_MAT017-Nummern_MAT017-Nummern_MAT017-Nummern" xfId="535" xr:uid="{00000000-0005-0000-0000-000017020000}"/>
    <cellStyle name="_Tabelle1_Motion-Connect 5DS.." xfId="537" xr:uid="{00000000-0005-0000-0000-000018020000}"/>
    <cellStyle name="_Tabelle1_Motorleitung" xfId="538" xr:uid="{00000000-0005-0000-0000-000019020000}"/>
    <cellStyle name="_Tabelle1_Motorleitung ZK450x" xfId="539" xr:uid="{00000000-0005-0000-0000-00001A020000}"/>
    <cellStyle name="_Tabelle1_Motorleitungen" xfId="540" xr:uid="{00000000-0005-0000-0000-00001B020000}"/>
    <cellStyle name="_Tabelle1_RCS mit Infotext" xfId="541" xr:uid="{00000000-0005-0000-0000-00001C020000}"/>
    <cellStyle name="_Tabelle1_Resolverleitung" xfId="542" xr:uid="{00000000-0005-0000-0000-00001D020000}"/>
    <cellStyle name="_Tabelle1_Stecker" xfId="543" xr:uid="{00000000-0005-0000-0000-00001E020000}"/>
    <cellStyle name="_Tabelle1_Stecker " xfId="544" xr:uid="{00000000-0005-0000-0000-00001F020000}"/>
    <cellStyle name="_Tabelle1_Steckverbinder" xfId="545" xr:uid="{00000000-0005-0000-0000-000020020000}"/>
    <cellStyle name="_Tabelle1_Tabelle1" xfId="546" xr:uid="{00000000-0005-0000-0000-000021020000}"/>
    <cellStyle name="_Tabelle1_Tabelle1_1" xfId="547" xr:uid="{00000000-0005-0000-0000-000022020000}"/>
    <cellStyle name="_Tabelle1_Zeichnungstabelle" xfId="548" xr:uid="{00000000-0005-0000-0000-000023020000}"/>
    <cellStyle name="_Trommelliste" xfId="549" xr:uid="{00000000-0005-0000-0000-000024020000}"/>
    <cellStyle name="_Trommelliste_Anfrage" xfId="550" xr:uid="{00000000-0005-0000-0000-000025020000}"/>
    <cellStyle name="_Trommelliste_Anfragen" xfId="551" xr:uid="{00000000-0005-0000-0000-000026020000}"/>
    <cellStyle name="_Trommelliste_Artikel angefragt" xfId="552" xr:uid="{00000000-0005-0000-0000-000027020000}"/>
    <cellStyle name="_Trommelliste_Export" xfId="553" xr:uid="{00000000-0005-0000-0000-000028020000}"/>
    <cellStyle name="_Trommelliste_INI´s-Codierung" xfId="554" xr:uid="{00000000-0005-0000-0000-000029020000}"/>
    <cellStyle name="_Trommelliste_intern Kalkulation LWL LC" xfId="555" xr:uid="{00000000-0005-0000-0000-00002A020000}"/>
    <cellStyle name="_Trommelliste_intern Kombinationen" xfId="556" xr:uid="{00000000-0005-0000-0000-00002B020000}"/>
    <cellStyle name="_Trommelliste_Kalkulation" xfId="557" xr:uid="{00000000-0005-0000-0000-00002C020000}"/>
    <cellStyle name="_Trommelliste_Kalkulation CF270,CF111" xfId="558" xr:uid="{00000000-0005-0000-0000-00002D020000}"/>
    <cellStyle name="_Trommelliste_Kalkulation Harting " xfId="559" xr:uid="{00000000-0005-0000-0000-00002E020000}"/>
    <cellStyle name="_Trommelliste_Kalkulation Phoenix" xfId="560" xr:uid="{00000000-0005-0000-0000-00002F020000}"/>
    <cellStyle name="_Trommelliste_Kalkulation_1" xfId="561" xr:uid="{00000000-0005-0000-0000-000030020000}"/>
    <cellStyle name="_Trommelliste_Kalkulation_Artikel angefragt" xfId="562" xr:uid="{00000000-0005-0000-0000-000031020000}"/>
    <cellStyle name="_Trommelliste_Kalkulation_INI´s-Codierung" xfId="563" xr:uid="{00000000-0005-0000-0000-000032020000}"/>
    <cellStyle name="_Trommelliste_Kalkulation_MAT017-Nummern" xfId="564" xr:uid="{00000000-0005-0000-0000-000033020000}"/>
    <cellStyle name="_Trommelliste_KalkulationMotor" xfId="565" xr:uid="{00000000-0005-0000-0000-000034020000}"/>
    <cellStyle name="_Trommelliste_Konf Süd-Ost-Seibold" xfId="566" xr:uid="{00000000-0005-0000-0000-000035020000}"/>
    <cellStyle name="_Trommelliste_Konfektion-Angebot" xfId="567" xr:uid="{00000000-0005-0000-0000-000036020000}"/>
    <cellStyle name="_Trommelliste_MAT-Nr." xfId="595" xr:uid="{00000000-0005-0000-0000-000037020000}"/>
    <cellStyle name="_Trommelliste_MAT017-Nummern" xfId="568" xr:uid="{00000000-0005-0000-0000-000038020000}"/>
    <cellStyle name="_Trommelliste_MAT017-Nummern_1" xfId="569" xr:uid="{00000000-0005-0000-0000-000039020000}"/>
    <cellStyle name="_Trommelliste_MAT017-Nummern_2" xfId="570" xr:uid="{00000000-0005-0000-0000-00003A020000}"/>
    <cellStyle name="_Trommelliste_MAT017-Nummern_Anfrage" xfId="571" xr:uid="{00000000-0005-0000-0000-00003B020000}"/>
    <cellStyle name="_Trommelliste_MAT017-Nummern_Anfragen" xfId="572" xr:uid="{00000000-0005-0000-0000-00003C020000}"/>
    <cellStyle name="_Trommelliste_MAT017-Nummern_Artikel angefragt" xfId="573" xr:uid="{00000000-0005-0000-0000-00003D020000}"/>
    <cellStyle name="_Trommelliste_MAT017-Nummern_Encoderleitung" xfId="574" xr:uid="{00000000-0005-0000-0000-00003E020000}"/>
    <cellStyle name="_Trommelliste_MAT017-Nummern_EtherCAT" xfId="575" xr:uid="{00000000-0005-0000-0000-00003F020000}"/>
    <cellStyle name="_Trommelliste_MAT017-Nummern_Export" xfId="576" xr:uid="{00000000-0005-0000-0000-000040020000}"/>
    <cellStyle name="_Trommelliste_MAT017-Nummern_INI´s-Codierung" xfId="577" xr:uid="{00000000-0005-0000-0000-000041020000}"/>
    <cellStyle name="_Trommelliste_MAT017-Nummern_Kalkulation" xfId="578" xr:uid="{00000000-0005-0000-0000-000042020000}"/>
    <cellStyle name="_Trommelliste_MAT017-Nummern_Kalkulation 1 Stück" xfId="579" xr:uid="{00000000-0005-0000-0000-000043020000}"/>
    <cellStyle name="_Trommelliste_MAT017-Nummern_Kalkulation CF270,CF111" xfId="580" xr:uid="{00000000-0005-0000-0000-000044020000}"/>
    <cellStyle name="_Trommelliste_MAT017-Nummern_Kalkulation Harting " xfId="581" xr:uid="{00000000-0005-0000-0000-000045020000}"/>
    <cellStyle name="_Trommelliste_MAT017-Nummern_Kalkulation Phoenix" xfId="582" xr:uid="{00000000-0005-0000-0000-000046020000}"/>
    <cellStyle name="_Trommelliste_MAT017-Nummern_Kalkulation_1" xfId="583" xr:uid="{00000000-0005-0000-0000-000047020000}"/>
    <cellStyle name="_Trommelliste_MAT017-Nummern_Kalkulation_Kalkulation" xfId="584" xr:uid="{00000000-0005-0000-0000-000048020000}"/>
    <cellStyle name="_Trommelliste_MAT017-Nummern_KalkulationMotor" xfId="585" xr:uid="{00000000-0005-0000-0000-000049020000}"/>
    <cellStyle name="_Trommelliste_MAT017-Nummern_Konf Süd-Ost-Seibold" xfId="586" xr:uid="{00000000-0005-0000-0000-00004A020000}"/>
    <cellStyle name="_Trommelliste_MAT017-Nummern_Konfektion-Angebot" xfId="587" xr:uid="{00000000-0005-0000-0000-00004B020000}"/>
    <cellStyle name="_Trommelliste_MAT017-Nummern_MAT-Nr." xfId="590" xr:uid="{00000000-0005-0000-0000-00004C020000}"/>
    <cellStyle name="_Trommelliste_MAT017-Nummern_MAT017-Nummern" xfId="588" xr:uid="{00000000-0005-0000-0000-00004D020000}"/>
    <cellStyle name="_Trommelliste_MAT017-Nummern_MAT017-Nummern_1" xfId="589" xr:uid="{00000000-0005-0000-0000-00004E020000}"/>
    <cellStyle name="_Trommelliste_MAT017-Nummern_Motorleitung" xfId="591" xr:uid="{00000000-0005-0000-0000-00004F020000}"/>
    <cellStyle name="_Trommelliste_MAT017-Nummern_Motorleitung ZK450x" xfId="592" xr:uid="{00000000-0005-0000-0000-000050020000}"/>
    <cellStyle name="_Trommelliste_MAT017-Nummern_Resolverleitung" xfId="593" xr:uid="{00000000-0005-0000-0000-000051020000}"/>
    <cellStyle name="_Trommelliste_MAT017-Nummern_Tabelle1" xfId="594" xr:uid="{00000000-0005-0000-0000-000052020000}"/>
    <cellStyle name="_Trommelliste_Tabelle1" xfId="596" xr:uid="{00000000-0005-0000-0000-000053020000}"/>
    <cellStyle name="_Trommelliste_Tabelle1_1" xfId="597" xr:uid="{00000000-0005-0000-0000-000054020000}"/>
    <cellStyle name="20% - Akzent1" xfId="598" xr:uid="{00000000-0005-0000-0000-000055020000}"/>
    <cellStyle name="20% - Akzent2" xfId="599" xr:uid="{00000000-0005-0000-0000-000056020000}"/>
    <cellStyle name="20% - Akzent3" xfId="600" xr:uid="{00000000-0005-0000-0000-000057020000}"/>
    <cellStyle name="20% - Akzent4" xfId="601" xr:uid="{00000000-0005-0000-0000-000058020000}"/>
    <cellStyle name="20% - Akzent5" xfId="602" xr:uid="{00000000-0005-0000-0000-000059020000}"/>
    <cellStyle name="20% - Akzent6" xfId="603" xr:uid="{00000000-0005-0000-0000-00005A020000}"/>
    <cellStyle name="20% - Colore 1" xfId="604" xr:uid="{00000000-0005-0000-0000-00005B020000}"/>
    <cellStyle name="20% - Colore 2" xfId="605" xr:uid="{00000000-0005-0000-0000-00005C020000}"/>
    <cellStyle name="20% - Colore 3" xfId="606" xr:uid="{00000000-0005-0000-0000-00005D020000}"/>
    <cellStyle name="20% - Colore 4" xfId="607" xr:uid="{00000000-0005-0000-0000-00005E020000}"/>
    <cellStyle name="20% - Colore 5" xfId="608" xr:uid="{00000000-0005-0000-0000-00005F020000}"/>
    <cellStyle name="20% - Colore 6" xfId="609" xr:uid="{00000000-0005-0000-0000-000060020000}"/>
    <cellStyle name="20% - Énfasis1" xfId="610" xr:uid="{00000000-0005-0000-0000-000061020000}"/>
    <cellStyle name="20% - Énfasis2" xfId="611" xr:uid="{00000000-0005-0000-0000-000062020000}"/>
    <cellStyle name="20% - Énfasis3" xfId="612" xr:uid="{00000000-0005-0000-0000-000063020000}"/>
    <cellStyle name="20% - Énfasis4" xfId="613" xr:uid="{00000000-0005-0000-0000-000064020000}"/>
    <cellStyle name="20% - Énfasis5" xfId="614" xr:uid="{00000000-0005-0000-0000-000065020000}"/>
    <cellStyle name="20% - Énfasis6" xfId="615" xr:uid="{00000000-0005-0000-0000-000066020000}"/>
    <cellStyle name="40% - Akzent1" xfId="616" xr:uid="{00000000-0005-0000-0000-000067020000}"/>
    <cellStyle name="40% - Akzent2" xfId="617" xr:uid="{00000000-0005-0000-0000-000068020000}"/>
    <cellStyle name="40% - Akzent3" xfId="618" xr:uid="{00000000-0005-0000-0000-000069020000}"/>
    <cellStyle name="40% - Akzent4" xfId="619" xr:uid="{00000000-0005-0000-0000-00006A020000}"/>
    <cellStyle name="40% - Akzent5" xfId="620" xr:uid="{00000000-0005-0000-0000-00006B020000}"/>
    <cellStyle name="40% - Akzent6" xfId="621" xr:uid="{00000000-0005-0000-0000-00006C020000}"/>
    <cellStyle name="40% - Colore 1" xfId="622" xr:uid="{00000000-0005-0000-0000-00006D020000}"/>
    <cellStyle name="40% - Colore 2" xfId="623" xr:uid="{00000000-0005-0000-0000-00006E020000}"/>
    <cellStyle name="40% - Colore 3" xfId="624" xr:uid="{00000000-0005-0000-0000-00006F020000}"/>
    <cellStyle name="40% - Colore 4" xfId="625" xr:uid="{00000000-0005-0000-0000-000070020000}"/>
    <cellStyle name="40% - Colore 5" xfId="626" xr:uid="{00000000-0005-0000-0000-000071020000}"/>
    <cellStyle name="40% - Colore 6" xfId="627" xr:uid="{00000000-0005-0000-0000-000072020000}"/>
    <cellStyle name="40% - Énfasis1" xfId="628" xr:uid="{00000000-0005-0000-0000-000073020000}"/>
    <cellStyle name="40% - Énfasis2" xfId="629" xr:uid="{00000000-0005-0000-0000-000074020000}"/>
    <cellStyle name="40% - Énfasis3" xfId="630" xr:uid="{00000000-0005-0000-0000-000075020000}"/>
    <cellStyle name="40% - Énfasis4" xfId="631" xr:uid="{00000000-0005-0000-0000-000076020000}"/>
    <cellStyle name="40% - Énfasis5" xfId="632" xr:uid="{00000000-0005-0000-0000-000077020000}"/>
    <cellStyle name="40% - Énfasis6" xfId="633" xr:uid="{00000000-0005-0000-0000-000078020000}"/>
    <cellStyle name="60% - Akzent1" xfId="634" xr:uid="{00000000-0005-0000-0000-000079020000}"/>
    <cellStyle name="60% - Akzent2" xfId="635" xr:uid="{00000000-0005-0000-0000-00007A020000}"/>
    <cellStyle name="60% - Akzent3" xfId="636" xr:uid="{00000000-0005-0000-0000-00007B020000}"/>
    <cellStyle name="60% - Akzent4" xfId="637" xr:uid="{00000000-0005-0000-0000-00007C020000}"/>
    <cellStyle name="60% - Akzent5" xfId="638" xr:uid="{00000000-0005-0000-0000-00007D020000}"/>
    <cellStyle name="60% - Akzent6" xfId="639" xr:uid="{00000000-0005-0000-0000-00007E020000}"/>
    <cellStyle name="60% - Colore 1" xfId="640" xr:uid="{00000000-0005-0000-0000-00007F020000}"/>
    <cellStyle name="60% - Colore 2" xfId="641" xr:uid="{00000000-0005-0000-0000-000080020000}"/>
    <cellStyle name="60% - Colore 3" xfId="642" xr:uid="{00000000-0005-0000-0000-000081020000}"/>
    <cellStyle name="60% - Colore 4" xfId="643" xr:uid="{00000000-0005-0000-0000-000082020000}"/>
    <cellStyle name="60% - Colore 5" xfId="644" xr:uid="{00000000-0005-0000-0000-000083020000}"/>
    <cellStyle name="60% - Colore 6" xfId="645" xr:uid="{00000000-0005-0000-0000-000084020000}"/>
    <cellStyle name="60% - Énfasis1" xfId="646" xr:uid="{00000000-0005-0000-0000-000085020000}"/>
    <cellStyle name="60% - Énfasis2" xfId="647" xr:uid="{00000000-0005-0000-0000-000086020000}"/>
    <cellStyle name="60% - Énfasis3" xfId="648" xr:uid="{00000000-0005-0000-0000-000087020000}"/>
    <cellStyle name="60% - Énfasis4" xfId="649" xr:uid="{00000000-0005-0000-0000-000088020000}"/>
    <cellStyle name="60% - Énfasis5" xfId="650" xr:uid="{00000000-0005-0000-0000-000089020000}"/>
    <cellStyle name="60% - Énfasis6" xfId="651" xr:uid="{00000000-0005-0000-0000-00008A020000}"/>
    <cellStyle name="Accent1" xfId="652" xr:uid="{00000000-0005-0000-0000-00008B020000}"/>
    <cellStyle name="Accent2" xfId="653" xr:uid="{00000000-0005-0000-0000-00008C020000}"/>
    <cellStyle name="Accent3" xfId="654" xr:uid="{00000000-0005-0000-0000-00008D020000}"/>
    <cellStyle name="Accent4" xfId="655" xr:uid="{00000000-0005-0000-0000-00008E020000}"/>
    <cellStyle name="Accent5" xfId="656" xr:uid="{00000000-0005-0000-0000-00008F020000}"/>
    <cellStyle name="Accent6" xfId="657" xr:uid="{00000000-0005-0000-0000-000090020000}"/>
    <cellStyle name="Akzent1 2" xfId="658" xr:uid="{00000000-0005-0000-0000-000091020000}"/>
    <cellStyle name="Akzent2 2" xfId="659" xr:uid="{00000000-0005-0000-0000-000092020000}"/>
    <cellStyle name="Akzent3 2" xfId="660" xr:uid="{00000000-0005-0000-0000-000093020000}"/>
    <cellStyle name="Akzent4 2" xfId="661" xr:uid="{00000000-0005-0000-0000-000094020000}"/>
    <cellStyle name="Akzent5 2" xfId="662" xr:uid="{00000000-0005-0000-0000-000095020000}"/>
    <cellStyle name="Akzent6 2" xfId="663" xr:uid="{00000000-0005-0000-0000-000096020000}"/>
    <cellStyle name="Ausgabe 2" xfId="664" xr:uid="{00000000-0005-0000-0000-000097020000}"/>
    <cellStyle name="Bad" xfId="665" xr:uid="{00000000-0005-0000-0000-000098020000}"/>
    <cellStyle name="Berechnung 2" xfId="666" xr:uid="{00000000-0005-0000-0000-000099020000}"/>
    <cellStyle name="Buena" xfId="667" xr:uid="{00000000-0005-0000-0000-00009A020000}"/>
    <cellStyle name="Calcolo" xfId="668" xr:uid="{00000000-0005-0000-0000-00009B020000}"/>
    <cellStyle name="Cálculo" xfId="669" xr:uid="{00000000-0005-0000-0000-00009C020000}"/>
    <cellStyle name="Celda de comprobación" xfId="670" xr:uid="{00000000-0005-0000-0000-00009D020000}"/>
    <cellStyle name="Celda vinculada" xfId="671" xr:uid="{00000000-0005-0000-0000-00009E020000}"/>
    <cellStyle name="Cella collegata" xfId="672" xr:uid="{00000000-0005-0000-0000-00009F020000}"/>
    <cellStyle name="Cella da controllare" xfId="673" xr:uid="{00000000-0005-0000-0000-0000A0020000}"/>
    <cellStyle name="Check Cell" xfId="674" xr:uid="{00000000-0005-0000-0000-0000A1020000}"/>
    <cellStyle name="Colore 1" xfId="675" xr:uid="{00000000-0005-0000-0000-0000A2020000}"/>
    <cellStyle name="Colore 2" xfId="676" xr:uid="{00000000-0005-0000-0000-0000A3020000}"/>
    <cellStyle name="Colore 3" xfId="677" xr:uid="{00000000-0005-0000-0000-0000A4020000}"/>
    <cellStyle name="Colore 4" xfId="678" xr:uid="{00000000-0005-0000-0000-0000A5020000}"/>
    <cellStyle name="Colore 5" xfId="679" xr:uid="{00000000-0005-0000-0000-0000A6020000}"/>
    <cellStyle name="Colore 6" xfId="680" xr:uid="{00000000-0005-0000-0000-0000A7020000}"/>
    <cellStyle name="Eingabe 2" xfId="681" xr:uid="{00000000-0005-0000-0000-0000A8020000}"/>
    <cellStyle name="Encabezado 4" xfId="682" xr:uid="{00000000-0005-0000-0000-0000A9020000}"/>
    <cellStyle name="Énfasis1" xfId="683" xr:uid="{00000000-0005-0000-0000-0000AA020000}"/>
    <cellStyle name="Énfasis2" xfId="684" xr:uid="{00000000-0005-0000-0000-0000AB020000}"/>
    <cellStyle name="Énfasis3" xfId="685" xr:uid="{00000000-0005-0000-0000-0000AC020000}"/>
    <cellStyle name="Énfasis4" xfId="686" xr:uid="{00000000-0005-0000-0000-0000AD020000}"/>
    <cellStyle name="Énfasis5" xfId="687" xr:uid="{00000000-0005-0000-0000-0000AE020000}"/>
    <cellStyle name="Énfasis6" xfId="688" xr:uid="{00000000-0005-0000-0000-0000AF020000}"/>
    <cellStyle name="Entrada" xfId="689" xr:uid="{00000000-0005-0000-0000-0000B0020000}"/>
    <cellStyle name="Ergebnis 1" xfId="690" xr:uid="{00000000-0005-0000-0000-0000B1020000}"/>
    <cellStyle name="Ergebnis 1 1" xfId="691" xr:uid="{00000000-0005-0000-0000-0000B2020000}"/>
    <cellStyle name="Ergebnis 1_Anfrage" xfId="692" xr:uid="{00000000-0005-0000-0000-0000B3020000}"/>
    <cellStyle name="Ergebnis 2" xfId="693" xr:uid="{00000000-0005-0000-0000-0000B4020000}"/>
    <cellStyle name="Erklärender Text 2" xfId="694" xr:uid="{00000000-0005-0000-0000-0000B5020000}"/>
    <cellStyle name="Euro" xfId="695" xr:uid="{00000000-0005-0000-0000-0000B6020000}"/>
    <cellStyle name="Euro 2" xfId="696" xr:uid="{00000000-0005-0000-0000-0000B7020000}"/>
    <cellStyle name="Euro_Kalkulation" xfId="697" xr:uid="{00000000-0005-0000-0000-0000B8020000}"/>
    <cellStyle name="Euro_Stecker " xfId="698" xr:uid="{00000000-0005-0000-0000-0000B9020000}"/>
    <cellStyle name="Good" xfId="699" xr:uid="{00000000-0005-0000-0000-0000BA020000}"/>
    <cellStyle name="Gut 2" xfId="700" xr:uid="{00000000-0005-0000-0000-0000BB020000}"/>
    <cellStyle name="Heading 1" xfId="701" xr:uid="{00000000-0005-0000-0000-0000BC020000}"/>
    <cellStyle name="Heading 2" xfId="702" xr:uid="{00000000-0005-0000-0000-0000BD020000}"/>
    <cellStyle name="Heading 3" xfId="703" xr:uid="{00000000-0005-0000-0000-0000BE020000}"/>
    <cellStyle name="Heading 4" xfId="704" xr:uid="{00000000-0005-0000-0000-0000BF020000}"/>
    <cellStyle name="Hyperlink" xfId="707" builtinId="8"/>
    <cellStyle name="Hyperlink 2" xfId="705" xr:uid="{00000000-0005-0000-0000-0000C1020000}"/>
    <cellStyle name="Incorrecto" xfId="706" xr:uid="{00000000-0005-0000-0000-0000C2020000}"/>
    <cellStyle name="Linked Cell" xfId="708" xr:uid="{00000000-0005-0000-0000-0000C3020000}"/>
    <cellStyle name="Neutral 2" xfId="709" xr:uid="{00000000-0005-0000-0000-0000C4020000}"/>
    <cellStyle name="Neutrale" xfId="710" xr:uid="{00000000-0005-0000-0000-0000C5020000}"/>
    <cellStyle name="Normal" xfId="0" builtinId="0"/>
    <cellStyle name="Nota" xfId="711" xr:uid="{00000000-0005-0000-0000-0000C7020000}"/>
    <cellStyle name="Notas" xfId="712" xr:uid="{00000000-0005-0000-0000-0000C8020000}"/>
    <cellStyle name="Note" xfId="713" xr:uid="{00000000-0005-0000-0000-0000C9020000}"/>
    <cellStyle name="Notiz 2" xfId="714" xr:uid="{00000000-0005-0000-0000-0000CA020000}"/>
    <cellStyle name="Salida" xfId="715" xr:uid="{00000000-0005-0000-0000-0000CB020000}"/>
    <cellStyle name="Schlecht 2" xfId="716" xr:uid="{00000000-0005-0000-0000-0000CC020000}"/>
    <cellStyle name="Standard 18" xfId="717" xr:uid="{00000000-0005-0000-0000-0000CD020000}"/>
    <cellStyle name="Standard 2" xfId="718" xr:uid="{00000000-0005-0000-0000-0000CE020000}"/>
    <cellStyle name="Standard 2 2" xfId="719" xr:uid="{00000000-0005-0000-0000-0000CF020000}"/>
    <cellStyle name="Standard 3" xfId="720" xr:uid="{00000000-0005-0000-0000-0000D0020000}"/>
    <cellStyle name="Stil 1" xfId="721" xr:uid="{00000000-0005-0000-0000-0000D1020000}"/>
    <cellStyle name="Testo avviso" xfId="722" xr:uid="{00000000-0005-0000-0000-0000D2020000}"/>
    <cellStyle name="Testo descrittivo" xfId="723" xr:uid="{00000000-0005-0000-0000-0000D3020000}"/>
    <cellStyle name="Texto de advertencia" xfId="724" xr:uid="{00000000-0005-0000-0000-0000D4020000}"/>
    <cellStyle name="Texto explicativo" xfId="725" xr:uid="{00000000-0005-0000-0000-0000D5020000}"/>
    <cellStyle name="Title" xfId="726" xr:uid="{00000000-0005-0000-0000-0000D6020000}"/>
    <cellStyle name="Titolo" xfId="727" xr:uid="{00000000-0005-0000-0000-0000D7020000}"/>
    <cellStyle name="Titolo 1" xfId="728" xr:uid="{00000000-0005-0000-0000-0000D8020000}"/>
    <cellStyle name="Titolo 2" xfId="729" xr:uid="{00000000-0005-0000-0000-0000D9020000}"/>
    <cellStyle name="Titolo 3" xfId="730" xr:uid="{00000000-0005-0000-0000-0000DA020000}"/>
    <cellStyle name="Titolo 4" xfId="731" xr:uid="{00000000-0005-0000-0000-0000DB020000}"/>
    <cellStyle name="Título" xfId="732" xr:uid="{00000000-0005-0000-0000-0000DC020000}"/>
    <cellStyle name="Título 1" xfId="733" xr:uid="{00000000-0005-0000-0000-0000DD020000}"/>
    <cellStyle name="Título 2" xfId="734" xr:uid="{00000000-0005-0000-0000-0000DE020000}"/>
    <cellStyle name="Título 3" xfId="735" xr:uid="{00000000-0005-0000-0000-0000DF020000}"/>
    <cellStyle name="Totale" xfId="736" xr:uid="{00000000-0005-0000-0000-0000E0020000}"/>
    <cellStyle name="Überschrift 1 1" xfId="737" xr:uid="{00000000-0005-0000-0000-0000E1020000}"/>
    <cellStyle name="Überschrift 1 1 1" xfId="738" xr:uid="{00000000-0005-0000-0000-0000E2020000}"/>
    <cellStyle name="Überschrift 1 1_Anfrage" xfId="739" xr:uid="{00000000-0005-0000-0000-0000E3020000}"/>
    <cellStyle name="Überschrift 1 2" xfId="740" xr:uid="{00000000-0005-0000-0000-0000E4020000}"/>
    <cellStyle name="Überschrift 2 2" xfId="741" xr:uid="{00000000-0005-0000-0000-0000E5020000}"/>
    <cellStyle name="Überschrift 3 2" xfId="742" xr:uid="{00000000-0005-0000-0000-0000E6020000}"/>
    <cellStyle name="Überschrift 4 2" xfId="743" xr:uid="{00000000-0005-0000-0000-0000E7020000}"/>
    <cellStyle name="Überschrift 5" xfId="744" xr:uid="{00000000-0005-0000-0000-0000E8020000}"/>
    <cellStyle name="Valore non valido" xfId="745" xr:uid="{00000000-0005-0000-0000-0000E9020000}"/>
    <cellStyle name="Valore valido" xfId="746" xr:uid="{00000000-0005-0000-0000-0000EA020000}"/>
    <cellStyle name="Verknüpfte Zelle 2" xfId="747" xr:uid="{00000000-0005-0000-0000-0000EB020000}"/>
    <cellStyle name="Warnender Text 2" xfId="748" xr:uid="{00000000-0005-0000-0000-0000EC020000}"/>
    <cellStyle name="Zelle überprüfen 2" xfId="749" xr:uid="{00000000-0005-0000-0000-0000ED020000}"/>
  </cellStyles>
  <dxfs count="4"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89259796806964"/>
          <c:y val="3.76470588235294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32801161103047893"/>
          <c:y val="0.27294117647058824"/>
          <c:w val="0.34252539912917274"/>
          <c:h val="0.55529411764705883"/>
        </c:manualLayout>
      </c:layout>
      <c:pieChart>
        <c:varyColors val="1"/>
        <c:ser>
          <c:idx val="0"/>
          <c:order val="0"/>
          <c:tx>
            <c:strRef>
              <c:f>Details!$B$9</c:f>
              <c:strCache>
                <c:ptCount val="1"/>
                <c:pt idx="0">
                  <c:v>Details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2E8-A74C-8ACD-72A3872A206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2E8-A74C-8ACD-72A3872A206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2E8-A74C-8ACD-72A3872A206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2E8-A74C-8ACD-72A3872A20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Details!$B$11:$B$14</c:f>
              <c:strCache>
                <c:ptCount val="4"/>
                <c:pt idx="0">
                  <c:v>Anteil Kette</c:v>
                </c:pt>
                <c:pt idx="1">
                  <c:v>Anteil Chainflex</c:v>
                </c:pt>
                <c:pt idx="2">
                  <c:v>Anteil MAT017xxx</c:v>
                </c:pt>
                <c:pt idx="3">
                  <c:v>Anteil Konf.</c:v>
                </c:pt>
              </c:strCache>
            </c:strRef>
          </c:cat>
          <c:val>
            <c:numRef>
              <c:f>Details!$C$11:$C$14</c:f>
              <c:numCache>
                <c:formatCode>_-* #,##0.00\ [$€-1]_-;\-* #,##0.00\ [$€-1]_-;_-* "-"??\ [$€-1]_-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.00\ [$€-1]_-;\-* #,##0.00\ [$€-1]_-;_-* &quot;-&quot;??\ [$€-1]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8-A74C-8ACD-72A3872A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18" Type="http://schemas.openxmlformats.org/officeDocument/2006/relationships/image" Target="../media/image43.png"/><Relationship Id="rId3" Type="http://schemas.openxmlformats.org/officeDocument/2006/relationships/image" Target="../media/image28.png"/><Relationship Id="rId21" Type="http://schemas.openxmlformats.org/officeDocument/2006/relationships/image" Target="../media/image46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20" Type="http://schemas.openxmlformats.org/officeDocument/2006/relationships/image" Target="../media/image45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10" Type="http://schemas.openxmlformats.org/officeDocument/2006/relationships/image" Target="../media/image35.png"/><Relationship Id="rId19" Type="http://schemas.openxmlformats.org/officeDocument/2006/relationships/image" Target="../media/image44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Relationship Id="rId22" Type="http://schemas.openxmlformats.org/officeDocument/2006/relationships/image" Target="../media/image4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2736" name="Rectangle 12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rrowheads="1"/>
        </xdr:cNvSpPr>
      </xdr:nvSpPr>
      <xdr:spPr bwMode="auto">
        <a:xfrm>
          <a:off x="0" y="1320800"/>
          <a:ext cx="5308600" cy="400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42</xdr:row>
      <xdr:rowOff>12700</xdr:rowOff>
    </xdr:from>
    <xdr:to>
      <xdr:col>8</xdr:col>
      <xdr:colOff>0</xdr:colOff>
      <xdr:row>45</xdr:row>
      <xdr:rowOff>0</xdr:rowOff>
    </xdr:to>
    <xdr:grpSp>
      <xdr:nvGrpSpPr>
        <xdr:cNvPr id="379400" name="Group 30">
          <a:extLst>
            <a:ext uri="{FF2B5EF4-FFF2-40B4-BE49-F238E27FC236}">
              <a16:creationId xmlns:a16="http://schemas.microsoft.com/office/drawing/2014/main" id="{00000000-0008-0000-0200-000008CA0500}"/>
            </a:ext>
          </a:extLst>
        </xdr:cNvPr>
        <xdr:cNvGrpSpPr>
          <a:grpSpLocks/>
        </xdr:cNvGrpSpPr>
      </xdr:nvGrpSpPr>
      <xdr:grpSpPr bwMode="auto">
        <a:xfrm>
          <a:off x="5486400" y="5905500"/>
          <a:ext cx="1790700" cy="419100"/>
          <a:chOff x="444" y="784"/>
          <a:chExt cx="164" cy="4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18" name="OptionButton4" hidden="1">
                <a:extLst>
                  <a:ext uri="{63B3BB69-23CF-44E3-9099-C40C66FF867C}">
                    <a14:compatExt spid="_x0000_s9218"/>
                  </a:ext>
                  <a:ext uri="{FF2B5EF4-FFF2-40B4-BE49-F238E27FC236}">
                    <a16:creationId xmlns:a16="http://schemas.microsoft.com/office/drawing/2014/main" id="{00000000-0008-0000-0200-000002240000}"/>
                  </a:ext>
                </a:extLst>
              </xdr:cNvPr>
              <xdr:cNvSpPr/>
            </xdr:nvSpPr>
            <xdr:spPr bwMode="auto">
              <a:xfrm>
                <a:off x="444" y="805"/>
                <a:ext cx="164" cy="24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000000"/>
                      </a:outerShdw>
                    </a:effectLst>
                  </a14:hiddenEffects>
                </a:ext>
                <a:ext uri="{53640926-AAD7-44D8-BBD7-CCE9431645EC}">
                  <a14:shadowObscured val="1"/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19" name="OptionButton3" hidden="1">
                <a:extLst>
                  <a:ext uri="{63B3BB69-23CF-44E3-9099-C40C66FF867C}">
                    <a14:compatExt spid="_x0000_s9219"/>
                  </a:ext>
                  <a:ext uri="{FF2B5EF4-FFF2-40B4-BE49-F238E27FC236}">
                    <a16:creationId xmlns:a16="http://schemas.microsoft.com/office/drawing/2014/main" id="{00000000-0008-0000-0200-000003240000}"/>
                  </a:ext>
                </a:extLst>
              </xdr:cNvPr>
              <xdr:cNvSpPr/>
            </xdr:nvSpPr>
            <xdr:spPr bwMode="auto">
              <a:xfrm>
                <a:off x="444" y="784"/>
                <a:ext cx="164" cy="2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000000"/>
                      </a:outerShdw>
                    </a:effectLst>
                  </a14:hiddenEffects>
                </a:ext>
                <a:ext uri="{53640926-AAD7-44D8-BBD7-CCE9431645EC}">
                  <a14:shadowObscured val="1"/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0</xdr:col>
      <xdr:colOff>0</xdr:colOff>
      <xdr:row>9</xdr:row>
      <xdr:rowOff>0</xdr:rowOff>
    </xdr:from>
    <xdr:to>
      <xdr:col>5</xdr:col>
      <xdr:colOff>0</xdr:colOff>
      <xdr:row>38</xdr:row>
      <xdr:rowOff>0</xdr:rowOff>
    </xdr:to>
    <xdr:grpSp>
      <xdr:nvGrpSpPr>
        <xdr:cNvPr id="379401" name="Group 4">
          <a:extLst>
            <a:ext uri="{FF2B5EF4-FFF2-40B4-BE49-F238E27FC236}">
              <a16:creationId xmlns:a16="http://schemas.microsoft.com/office/drawing/2014/main" id="{00000000-0008-0000-0200-000009CA0500}"/>
            </a:ext>
          </a:extLst>
        </xdr:cNvPr>
        <xdr:cNvGrpSpPr>
          <a:grpSpLocks/>
        </xdr:cNvGrpSpPr>
      </xdr:nvGrpSpPr>
      <xdr:grpSpPr bwMode="auto">
        <a:xfrm>
          <a:off x="0" y="1320800"/>
          <a:ext cx="5308600" cy="4000500"/>
          <a:chOff x="0" y="136"/>
          <a:chExt cx="487" cy="429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1" name="CheckBox1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200-000005240000}"/>
                  </a:ext>
                </a:extLst>
              </xdr:cNvPr>
              <xdr:cNvSpPr/>
            </xdr:nvSpPr>
            <xdr:spPr bwMode="auto">
              <a:xfrm>
                <a:off x="19" y="219"/>
                <a:ext cx="299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2" name="CheckBox2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200-000006240000}"/>
                  </a:ext>
                </a:extLst>
              </xdr:cNvPr>
              <xdr:cNvSpPr/>
            </xdr:nvSpPr>
            <xdr:spPr bwMode="auto">
              <a:xfrm>
                <a:off x="19" y="249"/>
                <a:ext cx="287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3" name="CheckBox3" hidden="1">
                <a:extLst>
                  <a:ext uri="{63B3BB69-23CF-44E3-9099-C40C66FF867C}">
                    <a14:compatExt spid="_x0000_s9223"/>
                  </a:ext>
                  <a:ext uri="{FF2B5EF4-FFF2-40B4-BE49-F238E27FC236}">
                    <a16:creationId xmlns:a16="http://schemas.microsoft.com/office/drawing/2014/main" id="{00000000-0008-0000-0200-000007240000}"/>
                  </a:ext>
                </a:extLst>
              </xdr:cNvPr>
              <xdr:cNvSpPr/>
            </xdr:nvSpPr>
            <xdr:spPr bwMode="auto">
              <a:xfrm>
                <a:off x="19" y="324"/>
                <a:ext cx="151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4" name="CheckBox4" hidden="1">
                <a:extLst>
                  <a:ext uri="{63B3BB69-23CF-44E3-9099-C40C66FF867C}">
                    <a14:compatExt spid="_x0000_s9224"/>
                  </a:ext>
                  <a:ext uri="{FF2B5EF4-FFF2-40B4-BE49-F238E27FC236}">
                    <a16:creationId xmlns:a16="http://schemas.microsoft.com/office/drawing/2014/main" id="{00000000-0008-0000-0200-000008240000}"/>
                  </a:ext>
                </a:extLst>
              </xdr:cNvPr>
              <xdr:cNvSpPr/>
            </xdr:nvSpPr>
            <xdr:spPr bwMode="auto">
              <a:xfrm>
                <a:off x="26" y="354"/>
                <a:ext cx="130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5" name="CheckBox5" hidden="1">
                <a:extLst>
                  <a:ext uri="{63B3BB69-23CF-44E3-9099-C40C66FF867C}">
                    <a14:compatExt spid="_x0000_s9225"/>
                  </a:ext>
                  <a:ext uri="{FF2B5EF4-FFF2-40B4-BE49-F238E27FC236}">
                    <a16:creationId xmlns:a16="http://schemas.microsoft.com/office/drawing/2014/main" id="{00000000-0008-0000-0200-000009240000}"/>
                  </a:ext>
                </a:extLst>
              </xdr:cNvPr>
              <xdr:cNvSpPr/>
            </xdr:nvSpPr>
            <xdr:spPr bwMode="auto">
              <a:xfrm>
                <a:off x="26" y="384"/>
                <a:ext cx="174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6" name="CheckBox7" hidden="1">
                <a:extLst>
                  <a:ext uri="{63B3BB69-23CF-44E3-9099-C40C66FF867C}">
                    <a14:compatExt spid="_x0000_s9226"/>
                  </a:ext>
                  <a:ext uri="{FF2B5EF4-FFF2-40B4-BE49-F238E27FC236}">
                    <a16:creationId xmlns:a16="http://schemas.microsoft.com/office/drawing/2014/main" id="{00000000-0008-0000-0200-00000A240000}"/>
                  </a:ext>
                </a:extLst>
              </xdr:cNvPr>
              <xdr:cNvSpPr/>
            </xdr:nvSpPr>
            <xdr:spPr bwMode="auto">
              <a:xfrm>
                <a:off x="27" y="414"/>
                <a:ext cx="123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7" name="CheckBox8" hidden="1">
                <a:extLst>
                  <a:ext uri="{63B3BB69-23CF-44E3-9099-C40C66FF867C}">
                    <a14:compatExt spid="_x0000_s9227"/>
                  </a:ext>
                  <a:ext uri="{FF2B5EF4-FFF2-40B4-BE49-F238E27FC236}">
                    <a16:creationId xmlns:a16="http://schemas.microsoft.com/office/drawing/2014/main" id="{00000000-0008-0000-0200-00000B240000}"/>
                  </a:ext>
                </a:extLst>
              </xdr:cNvPr>
              <xdr:cNvSpPr/>
            </xdr:nvSpPr>
            <xdr:spPr bwMode="auto">
              <a:xfrm>
                <a:off x="19" y="279"/>
                <a:ext cx="75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xdr:sp macro="" textlink="">
        <xdr:nvSpPr>
          <xdr:cNvPr id="379406" name="Rectangle 12">
            <a:extLst>
              <a:ext uri="{FF2B5EF4-FFF2-40B4-BE49-F238E27FC236}">
                <a16:creationId xmlns:a16="http://schemas.microsoft.com/office/drawing/2014/main" id="{00000000-0008-0000-0200-00000ECA0500}"/>
              </a:ext>
            </a:extLst>
          </xdr:cNvPr>
          <xdr:cNvSpPr>
            <a:spLocks noChangeArrowheads="1"/>
          </xdr:cNvSpPr>
        </xdr:nvSpPr>
        <xdr:spPr bwMode="auto">
          <a:xfrm>
            <a:off x="0" y="136"/>
            <a:ext cx="487" cy="42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29" name="CheckBox6" hidden="1">
                <a:extLst>
                  <a:ext uri="{63B3BB69-23CF-44E3-9099-C40C66FF867C}">
                    <a14:compatExt spid="_x0000_s9229"/>
                  </a:ext>
                  <a:ext uri="{FF2B5EF4-FFF2-40B4-BE49-F238E27FC236}">
                    <a16:creationId xmlns:a16="http://schemas.microsoft.com/office/drawing/2014/main" id="{00000000-0008-0000-0200-00000D240000}"/>
                  </a:ext>
                </a:extLst>
              </xdr:cNvPr>
              <xdr:cNvSpPr/>
            </xdr:nvSpPr>
            <xdr:spPr bwMode="auto">
              <a:xfrm>
                <a:off x="19" y="459"/>
                <a:ext cx="116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0" name="CheckBox9" hidden="1">
                <a:extLst>
                  <a:ext uri="{63B3BB69-23CF-44E3-9099-C40C66FF867C}">
                    <a14:compatExt spid="_x0000_s9230"/>
                  </a:ext>
                  <a:ext uri="{FF2B5EF4-FFF2-40B4-BE49-F238E27FC236}">
                    <a16:creationId xmlns:a16="http://schemas.microsoft.com/office/drawing/2014/main" id="{00000000-0008-0000-0200-00000E240000}"/>
                  </a:ext>
                </a:extLst>
              </xdr:cNvPr>
              <xdr:cNvSpPr/>
            </xdr:nvSpPr>
            <xdr:spPr bwMode="auto">
              <a:xfrm>
                <a:off x="27" y="490"/>
                <a:ext cx="78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1" name="CheckBox10" hidden="1">
                <a:extLst>
                  <a:ext uri="{63B3BB69-23CF-44E3-9099-C40C66FF867C}">
                    <a14:compatExt spid="_x0000_s9231"/>
                  </a:ext>
                  <a:ext uri="{FF2B5EF4-FFF2-40B4-BE49-F238E27FC236}">
                    <a16:creationId xmlns:a16="http://schemas.microsoft.com/office/drawing/2014/main" id="{00000000-0008-0000-0200-00000F240000}"/>
                  </a:ext>
                </a:extLst>
              </xdr:cNvPr>
              <xdr:cNvSpPr/>
            </xdr:nvSpPr>
            <xdr:spPr bwMode="auto">
              <a:xfrm>
                <a:off x="108" y="490"/>
                <a:ext cx="78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2" name="CheckBox11" hidden="1">
                <a:extLst>
                  <a:ext uri="{63B3BB69-23CF-44E3-9099-C40C66FF867C}">
                    <a14:compatExt spid="_x0000_s9232"/>
                  </a:ext>
                  <a:ext uri="{FF2B5EF4-FFF2-40B4-BE49-F238E27FC236}">
                    <a16:creationId xmlns:a16="http://schemas.microsoft.com/office/drawing/2014/main" id="{00000000-0008-0000-0200-000010240000}"/>
                  </a:ext>
                </a:extLst>
              </xdr:cNvPr>
              <xdr:cNvSpPr/>
            </xdr:nvSpPr>
            <xdr:spPr bwMode="auto">
              <a:xfrm>
                <a:off x="189" y="490"/>
                <a:ext cx="78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3" name="CheckBox12" hidden="1">
                <a:extLst>
                  <a:ext uri="{63B3BB69-23CF-44E3-9099-C40C66FF867C}">
                    <a14:compatExt spid="_x0000_s9233"/>
                  </a:ext>
                  <a:ext uri="{FF2B5EF4-FFF2-40B4-BE49-F238E27FC236}">
                    <a16:creationId xmlns:a16="http://schemas.microsoft.com/office/drawing/2014/main" id="{00000000-0008-0000-0200-000011240000}"/>
                  </a:ext>
                </a:extLst>
              </xdr:cNvPr>
              <xdr:cNvSpPr/>
            </xdr:nvSpPr>
            <xdr:spPr bwMode="auto">
              <a:xfrm>
                <a:off x="270" y="490"/>
                <a:ext cx="78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4" name="CheckBox13" hidden="1">
                <a:extLst>
                  <a:ext uri="{63B3BB69-23CF-44E3-9099-C40C66FF867C}">
                    <a14:compatExt spid="_x0000_s9234"/>
                  </a:ext>
                  <a:ext uri="{FF2B5EF4-FFF2-40B4-BE49-F238E27FC236}">
                    <a16:creationId xmlns:a16="http://schemas.microsoft.com/office/drawing/2014/main" id="{00000000-0008-0000-0200-000012240000}"/>
                  </a:ext>
                </a:extLst>
              </xdr:cNvPr>
              <xdr:cNvSpPr/>
            </xdr:nvSpPr>
            <xdr:spPr bwMode="auto">
              <a:xfrm>
                <a:off x="352" y="490"/>
                <a:ext cx="78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5" name="CheckBox14" hidden="1">
                <a:extLst>
                  <a:ext uri="{63B3BB69-23CF-44E3-9099-C40C66FF867C}">
                    <a14:compatExt spid="_x0000_s9235"/>
                  </a:ext>
                  <a:ext uri="{FF2B5EF4-FFF2-40B4-BE49-F238E27FC236}">
                    <a16:creationId xmlns:a16="http://schemas.microsoft.com/office/drawing/2014/main" id="{00000000-0008-0000-0200-000013240000}"/>
                  </a:ext>
                </a:extLst>
              </xdr:cNvPr>
              <xdr:cNvSpPr/>
            </xdr:nvSpPr>
            <xdr:spPr bwMode="auto">
              <a:xfrm>
                <a:off x="27" y="520"/>
                <a:ext cx="78" cy="2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6" name="CheckBox15" hidden="1">
                <a:extLst>
                  <a:ext uri="{63B3BB69-23CF-44E3-9099-C40C66FF867C}">
                    <a14:compatExt spid="_x0000_s9236"/>
                  </a:ext>
                  <a:ext uri="{FF2B5EF4-FFF2-40B4-BE49-F238E27FC236}">
                    <a16:creationId xmlns:a16="http://schemas.microsoft.com/office/drawing/2014/main" id="{00000000-0008-0000-0200-000014240000}"/>
                  </a:ext>
                </a:extLst>
              </xdr:cNvPr>
              <xdr:cNvSpPr/>
            </xdr:nvSpPr>
            <xdr:spPr bwMode="auto">
              <a:xfrm>
                <a:off x="108" y="520"/>
                <a:ext cx="78" cy="2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7" name="CheckBox16" hidden="1">
                <a:extLst>
                  <a:ext uri="{63B3BB69-23CF-44E3-9099-C40C66FF867C}">
                    <a14:compatExt spid="_x0000_s9237"/>
                  </a:ext>
                  <a:ext uri="{FF2B5EF4-FFF2-40B4-BE49-F238E27FC236}">
                    <a16:creationId xmlns:a16="http://schemas.microsoft.com/office/drawing/2014/main" id="{00000000-0008-0000-0200-000015240000}"/>
                  </a:ext>
                </a:extLst>
              </xdr:cNvPr>
              <xdr:cNvSpPr/>
            </xdr:nvSpPr>
            <xdr:spPr bwMode="auto">
              <a:xfrm>
                <a:off x="189" y="520"/>
                <a:ext cx="78" cy="2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8" name="CheckBox17" hidden="1">
                <a:extLst>
                  <a:ext uri="{63B3BB69-23CF-44E3-9099-C40C66FF867C}">
                    <a14:compatExt spid="_x0000_s9238"/>
                  </a:ext>
                  <a:ext uri="{FF2B5EF4-FFF2-40B4-BE49-F238E27FC236}">
                    <a16:creationId xmlns:a16="http://schemas.microsoft.com/office/drawing/2014/main" id="{00000000-0008-0000-0200-000016240000}"/>
                  </a:ext>
                </a:extLst>
              </xdr:cNvPr>
              <xdr:cNvSpPr/>
            </xdr:nvSpPr>
            <xdr:spPr bwMode="auto">
              <a:xfrm>
                <a:off x="270" y="520"/>
                <a:ext cx="78" cy="2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39" name="CheckBox18" hidden="1">
                <a:extLst>
                  <a:ext uri="{63B3BB69-23CF-44E3-9099-C40C66FF867C}">
                    <a14:compatExt spid="_x0000_s9239"/>
                  </a:ext>
                  <a:ext uri="{FF2B5EF4-FFF2-40B4-BE49-F238E27FC236}">
                    <a16:creationId xmlns:a16="http://schemas.microsoft.com/office/drawing/2014/main" id="{00000000-0008-0000-0200-000017240000}"/>
                  </a:ext>
                </a:extLst>
              </xdr:cNvPr>
              <xdr:cNvSpPr/>
            </xdr:nvSpPr>
            <xdr:spPr bwMode="auto">
              <a:xfrm>
                <a:off x="352" y="520"/>
                <a:ext cx="78" cy="2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240" name="CheckBox19" hidden="1">
                <a:extLst>
                  <a:ext uri="{63B3BB69-23CF-44E3-9099-C40C66FF867C}">
                    <a14:compatExt spid="_x0000_s9240"/>
                  </a:ext>
                  <a:ext uri="{FF2B5EF4-FFF2-40B4-BE49-F238E27FC236}">
                    <a16:creationId xmlns:a16="http://schemas.microsoft.com/office/drawing/2014/main" id="{00000000-0008-0000-0200-000018240000}"/>
                  </a:ext>
                </a:extLst>
              </xdr:cNvPr>
              <xdr:cNvSpPr/>
            </xdr:nvSpPr>
            <xdr:spPr bwMode="auto">
              <a:xfrm>
                <a:off x="139" y="459"/>
                <a:ext cx="76" cy="3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6</xdr:col>
      <xdr:colOff>19050</xdr:colOff>
      <xdr:row>45</xdr:row>
      <xdr:rowOff>38100</xdr:rowOff>
    </xdr:from>
    <xdr:to>
      <xdr:col>8</xdr:col>
      <xdr:colOff>499682</xdr:colOff>
      <xdr:row>47</xdr:row>
      <xdr:rowOff>78163</xdr:rowOff>
    </xdr:to>
    <xdr:sp macro="" textlink="">
      <xdr:nvSpPr>
        <xdr:cNvPr id="9241" name="Text Box 25">
          <a:extLst>
            <a:ext uri="{FF2B5EF4-FFF2-40B4-BE49-F238E27FC236}">
              <a16:creationId xmlns:a16="http://schemas.microsoft.com/office/drawing/2014/main" id="{00000000-0008-0000-0200-000019240000}"/>
            </a:ext>
          </a:extLst>
        </xdr:cNvPr>
        <xdr:cNvSpPr txBox="1">
          <a:spLocks noChangeArrowheads="1"/>
        </xdr:cNvSpPr>
      </xdr:nvSpPr>
      <xdr:spPr bwMode="auto">
        <a:xfrm>
          <a:off x="5353050" y="6438900"/>
          <a:ext cx="1438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Vorlage für DriveCliq</a:t>
          </a:r>
        </a:p>
      </xdr:txBody>
    </xdr:sp>
    <xdr:clientData/>
  </xdr:twoCellAnchor>
  <xdr:twoCellAnchor>
    <xdr:from>
      <xdr:col>6</xdr:col>
      <xdr:colOff>19050</xdr:colOff>
      <xdr:row>78</xdr:row>
      <xdr:rowOff>38100</xdr:rowOff>
    </xdr:from>
    <xdr:to>
      <xdr:col>8</xdr:col>
      <xdr:colOff>499682</xdr:colOff>
      <xdr:row>80</xdr:row>
      <xdr:rowOff>78163</xdr:rowOff>
    </xdr:to>
    <xdr:sp macro="" textlink="">
      <xdr:nvSpPr>
        <xdr:cNvPr id="9242" name="Text Box 26">
          <a:extLst>
            <a:ext uri="{FF2B5EF4-FFF2-40B4-BE49-F238E27FC236}">
              <a16:creationId xmlns:a16="http://schemas.microsoft.com/office/drawing/2014/main" id="{00000000-0008-0000-0200-00001A240000}"/>
            </a:ext>
          </a:extLst>
        </xdr:cNvPr>
        <xdr:cNvSpPr txBox="1">
          <a:spLocks noChangeArrowheads="1"/>
        </xdr:cNvSpPr>
      </xdr:nvSpPr>
      <xdr:spPr bwMode="auto">
        <a:xfrm>
          <a:off x="5353050" y="11163300"/>
          <a:ext cx="1438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Vorlage für CAT5</a:t>
          </a:r>
        </a:p>
      </xdr:txBody>
    </xdr:sp>
    <xdr:clientData/>
  </xdr:twoCellAnchor>
  <xdr:twoCellAnchor>
    <xdr:from>
      <xdr:col>6</xdr:col>
      <xdr:colOff>0</xdr:colOff>
      <xdr:row>111</xdr:row>
      <xdr:rowOff>47625</xdr:rowOff>
    </xdr:from>
    <xdr:to>
      <xdr:col>8</xdr:col>
      <xdr:colOff>480632</xdr:colOff>
      <xdr:row>113</xdr:row>
      <xdr:rowOff>87688</xdr:rowOff>
    </xdr:to>
    <xdr:sp macro="" textlink="">
      <xdr:nvSpPr>
        <xdr:cNvPr id="9243" name="Text Box 27">
          <a:extLst>
            <a:ext uri="{FF2B5EF4-FFF2-40B4-BE49-F238E27FC236}">
              <a16:creationId xmlns:a16="http://schemas.microsoft.com/office/drawing/2014/main" id="{00000000-0008-0000-0200-00001B240000}"/>
            </a:ext>
          </a:extLst>
        </xdr:cNvPr>
        <xdr:cNvSpPr txBox="1">
          <a:spLocks noChangeArrowheads="1"/>
        </xdr:cNvSpPr>
      </xdr:nvSpPr>
      <xdr:spPr bwMode="auto">
        <a:xfrm>
          <a:off x="5334000" y="15897225"/>
          <a:ext cx="1438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Vorlage für CAT6</a:t>
          </a:r>
        </a:p>
      </xdr:txBody>
    </xdr:sp>
    <xdr:clientData/>
  </xdr:twoCellAnchor>
  <xdr:twoCellAnchor>
    <xdr:from>
      <xdr:col>6</xdr:col>
      <xdr:colOff>41275</xdr:colOff>
      <xdr:row>144</xdr:row>
      <xdr:rowOff>47625</xdr:rowOff>
    </xdr:from>
    <xdr:to>
      <xdr:col>12</xdr:col>
      <xdr:colOff>261606</xdr:colOff>
      <xdr:row>146</xdr:row>
      <xdr:rowOff>87688</xdr:rowOff>
    </xdr:to>
    <xdr:sp macro="" textlink="">
      <xdr:nvSpPr>
        <xdr:cNvPr id="9244" name="Text Box 28">
          <a:extLst>
            <a:ext uri="{FF2B5EF4-FFF2-40B4-BE49-F238E27FC236}">
              <a16:creationId xmlns:a16="http://schemas.microsoft.com/office/drawing/2014/main" id="{00000000-0008-0000-0200-00001C240000}"/>
            </a:ext>
          </a:extLst>
        </xdr:cNvPr>
        <xdr:cNvSpPr txBox="1">
          <a:spLocks noChangeArrowheads="1"/>
        </xdr:cNvSpPr>
      </xdr:nvSpPr>
      <xdr:spPr bwMode="auto">
        <a:xfrm>
          <a:off x="5362575" y="20621625"/>
          <a:ext cx="34290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MaschineLine für ALLES (wie im BPR besprochen)</a:t>
          </a:r>
        </a:p>
      </xdr:txBody>
    </xdr:sp>
    <xdr:clientData/>
  </xdr:twoCellAnchor>
  <xdr:twoCellAnchor>
    <xdr:from>
      <xdr:col>0</xdr:col>
      <xdr:colOff>203200</xdr:colOff>
      <xdr:row>15</xdr:row>
      <xdr:rowOff>0</xdr:rowOff>
    </xdr:from>
    <xdr:to>
      <xdr:col>2</xdr:col>
      <xdr:colOff>1130300</xdr:colOff>
      <xdr:row>17</xdr:row>
      <xdr:rowOff>0</xdr:rowOff>
    </xdr:to>
    <xdr:pic>
      <xdr:nvPicPr>
        <xdr:cNvPr id="2" name="CheckBox1">
          <a:extLst>
            <a:ext uri="{FF2B5EF4-FFF2-40B4-BE49-F238E27FC236}">
              <a16:creationId xmlns:a16="http://schemas.microsoft.com/office/drawing/2014/main" id="{E4689515-7E2B-0978-4D88-6AD93B37F87F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095500"/>
          <a:ext cx="3263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203200</xdr:colOff>
      <xdr:row>17</xdr:row>
      <xdr:rowOff>0</xdr:rowOff>
    </xdr:from>
    <xdr:to>
      <xdr:col>2</xdr:col>
      <xdr:colOff>1003300</xdr:colOff>
      <xdr:row>19</xdr:row>
      <xdr:rowOff>0</xdr:rowOff>
    </xdr:to>
    <xdr:pic>
      <xdr:nvPicPr>
        <xdr:cNvPr id="3" name="CheckBox2">
          <a:extLst>
            <a:ext uri="{FF2B5EF4-FFF2-40B4-BE49-F238E27FC236}">
              <a16:creationId xmlns:a16="http://schemas.microsoft.com/office/drawing/2014/main" id="{4DF109C7-1541-16B2-D2E3-D2FF65D0FFD5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374900"/>
          <a:ext cx="3136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203200</xdr:colOff>
      <xdr:row>22</xdr:row>
      <xdr:rowOff>0</xdr:rowOff>
    </xdr:from>
    <xdr:to>
      <xdr:col>1</xdr:col>
      <xdr:colOff>800100</xdr:colOff>
      <xdr:row>24</xdr:row>
      <xdr:rowOff>0</xdr:rowOff>
    </xdr:to>
    <xdr:pic>
      <xdr:nvPicPr>
        <xdr:cNvPr id="4" name="CheckBox3">
          <a:extLst>
            <a:ext uri="{FF2B5EF4-FFF2-40B4-BE49-F238E27FC236}">
              <a16:creationId xmlns:a16="http://schemas.microsoft.com/office/drawing/2014/main" id="{D5CB8062-B8F9-B1CD-F7F8-18D91CD14E0F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3073400"/>
          <a:ext cx="16510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279400</xdr:colOff>
      <xdr:row>24</xdr:row>
      <xdr:rowOff>0</xdr:rowOff>
    </xdr:from>
    <xdr:to>
      <xdr:col>1</xdr:col>
      <xdr:colOff>647700</xdr:colOff>
      <xdr:row>26</xdr:row>
      <xdr:rowOff>0</xdr:rowOff>
    </xdr:to>
    <xdr:pic>
      <xdr:nvPicPr>
        <xdr:cNvPr id="5" name="CheckBox4">
          <a:extLst>
            <a:ext uri="{FF2B5EF4-FFF2-40B4-BE49-F238E27FC236}">
              <a16:creationId xmlns:a16="http://schemas.microsoft.com/office/drawing/2014/main" id="{04A616BF-9BA7-9ECB-6105-E991D56EFEFE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52800"/>
          <a:ext cx="14224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279400</xdr:colOff>
      <xdr:row>26</xdr:row>
      <xdr:rowOff>0</xdr:rowOff>
    </xdr:from>
    <xdr:to>
      <xdr:col>1</xdr:col>
      <xdr:colOff>1130300</xdr:colOff>
      <xdr:row>28</xdr:row>
      <xdr:rowOff>0</xdr:rowOff>
    </xdr:to>
    <xdr:pic>
      <xdr:nvPicPr>
        <xdr:cNvPr id="6" name="CheckBox5">
          <a:extLst>
            <a:ext uri="{FF2B5EF4-FFF2-40B4-BE49-F238E27FC236}">
              <a16:creationId xmlns:a16="http://schemas.microsoft.com/office/drawing/2014/main" id="{0D173389-48D8-54F1-A81A-209E01A4A258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32200"/>
          <a:ext cx="19050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292100</xdr:colOff>
      <xdr:row>28</xdr:row>
      <xdr:rowOff>0</xdr:rowOff>
    </xdr:from>
    <xdr:to>
      <xdr:col>1</xdr:col>
      <xdr:colOff>584200</xdr:colOff>
      <xdr:row>30</xdr:row>
      <xdr:rowOff>0</xdr:rowOff>
    </xdr:to>
    <xdr:pic>
      <xdr:nvPicPr>
        <xdr:cNvPr id="7" name="CheckBox7">
          <a:extLst>
            <a:ext uri="{FF2B5EF4-FFF2-40B4-BE49-F238E27FC236}">
              <a16:creationId xmlns:a16="http://schemas.microsoft.com/office/drawing/2014/main" id="{669B1A86-96FE-3289-69EF-7486E8D783DE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3911600"/>
          <a:ext cx="13462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203200</xdr:colOff>
      <xdr:row>19</xdr:row>
      <xdr:rowOff>0</xdr:rowOff>
    </xdr:from>
    <xdr:to>
      <xdr:col>0</xdr:col>
      <xdr:colOff>1028700</xdr:colOff>
      <xdr:row>21</xdr:row>
      <xdr:rowOff>0</xdr:rowOff>
    </xdr:to>
    <xdr:pic>
      <xdr:nvPicPr>
        <xdr:cNvPr id="8" name="CheckBox8">
          <a:extLst>
            <a:ext uri="{FF2B5EF4-FFF2-40B4-BE49-F238E27FC236}">
              <a16:creationId xmlns:a16="http://schemas.microsoft.com/office/drawing/2014/main" id="{990F7C7C-D3F9-AD3B-E444-165C368A6D2E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654300"/>
          <a:ext cx="8255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203200</xdr:colOff>
      <xdr:row>31</xdr:row>
      <xdr:rowOff>0</xdr:rowOff>
    </xdr:from>
    <xdr:to>
      <xdr:col>1</xdr:col>
      <xdr:colOff>419100</xdr:colOff>
      <xdr:row>33</xdr:row>
      <xdr:rowOff>0</xdr:rowOff>
    </xdr:to>
    <xdr:pic>
      <xdr:nvPicPr>
        <xdr:cNvPr id="9" name="CheckBox6">
          <a:extLst>
            <a:ext uri="{FF2B5EF4-FFF2-40B4-BE49-F238E27FC236}">
              <a16:creationId xmlns:a16="http://schemas.microsoft.com/office/drawing/2014/main" id="{E9F3D3F8-E7F1-24E4-3948-76B242CFFEDD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330700"/>
          <a:ext cx="12700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292100</xdr:colOff>
      <xdr:row>33</xdr:row>
      <xdr:rowOff>12700</xdr:rowOff>
    </xdr:from>
    <xdr:to>
      <xdr:col>1</xdr:col>
      <xdr:colOff>88900</xdr:colOff>
      <xdr:row>35</xdr:row>
      <xdr:rowOff>12700</xdr:rowOff>
    </xdr:to>
    <xdr:pic>
      <xdr:nvPicPr>
        <xdr:cNvPr id="10" name="CheckBox9">
          <a:extLst>
            <a:ext uri="{FF2B5EF4-FFF2-40B4-BE49-F238E27FC236}">
              <a16:creationId xmlns:a16="http://schemas.microsoft.com/office/drawing/2014/main" id="{141F342B-A587-5E37-BEC0-E229E82D68E2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4622800"/>
          <a:ext cx="850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127000</xdr:colOff>
      <xdr:row>33</xdr:row>
      <xdr:rowOff>12700</xdr:rowOff>
    </xdr:from>
    <xdr:to>
      <xdr:col>1</xdr:col>
      <xdr:colOff>977900</xdr:colOff>
      <xdr:row>35</xdr:row>
      <xdr:rowOff>12700</xdr:rowOff>
    </xdr:to>
    <xdr:pic>
      <xdr:nvPicPr>
        <xdr:cNvPr id="11" name="CheckBox10">
          <a:extLst>
            <a:ext uri="{FF2B5EF4-FFF2-40B4-BE49-F238E27FC236}">
              <a16:creationId xmlns:a16="http://schemas.microsoft.com/office/drawing/2014/main" id="{B7A93F88-9443-3734-0FEF-55CDC3AC25E1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22800"/>
          <a:ext cx="850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1003300</xdr:colOff>
      <xdr:row>33</xdr:row>
      <xdr:rowOff>12700</xdr:rowOff>
    </xdr:from>
    <xdr:to>
      <xdr:col>2</xdr:col>
      <xdr:colOff>571500</xdr:colOff>
      <xdr:row>35</xdr:row>
      <xdr:rowOff>12700</xdr:rowOff>
    </xdr:to>
    <xdr:pic>
      <xdr:nvPicPr>
        <xdr:cNvPr id="12" name="CheckBox11">
          <a:extLst>
            <a:ext uri="{FF2B5EF4-FFF2-40B4-BE49-F238E27FC236}">
              <a16:creationId xmlns:a16="http://schemas.microsoft.com/office/drawing/2014/main" id="{532F5582-A667-9ED9-F7B5-7326BCA70B87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622800"/>
          <a:ext cx="850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609600</xdr:colOff>
      <xdr:row>33</xdr:row>
      <xdr:rowOff>12700</xdr:rowOff>
    </xdr:from>
    <xdr:to>
      <xdr:col>3</xdr:col>
      <xdr:colOff>127000</xdr:colOff>
      <xdr:row>35</xdr:row>
      <xdr:rowOff>12700</xdr:rowOff>
    </xdr:to>
    <xdr:pic>
      <xdr:nvPicPr>
        <xdr:cNvPr id="13" name="CheckBox12">
          <a:extLst>
            <a:ext uri="{FF2B5EF4-FFF2-40B4-BE49-F238E27FC236}">
              <a16:creationId xmlns:a16="http://schemas.microsoft.com/office/drawing/2014/main" id="{97AAF7B8-8E3F-2FDA-35CD-4394AE4C1DB5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0" y="4622800"/>
          <a:ext cx="850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165100</xdr:colOff>
      <xdr:row>33</xdr:row>
      <xdr:rowOff>12700</xdr:rowOff>
    </xdr:from>
    <xdr:to>
      <xdr:col>4</xdr:col>
      <xdr:colOff>469900</xdr:colOff>
      <xdr:row>35</xdr:row>
      <xdr:rowOff>12700</xdr:rowOff>
    </xdr:to>
    <xdr:pic>
      <xdr:nvPicPr>
        <xdr:cNvPr id="14" name="CheckBox13">
          <a:extLst>
            <a:ext uri="{FF2B5EF4-FFF2-40B4-BE49-F238E27FC236}">
              <a16:creationId xmlns:a16="http://schemas.microsoft.com/office/drawing/2014/main" id="{95E9E224-AF14-59A7-23D9-68AA0EE3A643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4622800"/>
          <a:ext cx="8509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292100</xdr:colOff>
      <xdr:row>35</xdr:row>
      <xdr:rowOff>12700</xdr:rowOff>
    </xdr:from>
    <xdr:to>
      <xdr:col>1</xdr:col>
      <xdr:colOff>88900</xdr:colOff>
      <xdr:row>37</xdr:row>
      <xdr:rowOff>0</xdr:rowOff>
    </xdr:to>
    <xdr:pic>
      <xdr:nvPicPr>
        <xdr:cNvPr id="15" name="CheckBox14">
          <a:extLst>
            <a:ext uri="{FF2B5EF4-FFF2-40B4-BE49-F238E27FC236}">
              <a16:creationId xmlns:a16="http://schemas.microsoft.com/office/drawing/2014/main" id="{39070A14-B1A3-E8C9-4E15-5468C0E0008C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4902200"/>
          <a:ext cx="8509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127000</xdr:colOff>
      <xdr:row>35</xdr:row>
      <xdr:rowOff>12700</xdr:rowOff>
    </xdr:from>
    <xdr:to>
      <xdr:col>1</xdr:col>
      <xdr:colOff>977900</xdr:colOff>
      <xdr:row>37</xdr:row>
      <xdr:rowOff>0</xdr:rowOff>
    </xdr:to>
    <xdr:pic>
      <xdr:nvPicPr>
        <xdr:cNvPr id="16" name="CheckBox15">
          <a:extLst>
            <a:ext uri="{FF2B5EF4-FFF2-40B4-BE49-F238E27FC236}">
              <a16:creationId xmlns:a16="http://schemas.microsoft.com/office/drawing/2014/main" id="{C3AC7588-61AD-210A-A95A-3A8BEA41598E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902200"/>
          <a:ext cx="8509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1003300</xdr:colOff>
      <xdr:row>35</xdr:row>
      <xdr:rowOff>12700</xdr:rowOff>
    </xdr:from>
    <xdr:to>
      <xdr:col>2</xdr:col>
      <xdr:colOff>571500</xdr:colOff>
      <xdr:row>37</xdr:row>
      <xdr:rowOff>0</xdr:rowOff>
    </xdr:to>
    <xdr:pic>
      <xdr:nvPicPr>
        <xdr:cNvPr id="17" name="CheckBox16">
          <a:extLst>
            <a:ext uri="{FF2B5EF4-FFF2-40B4-BE49-F238E27FC236}">
              <a16:creationId xmlns:a16="http://schemas.microsoft.com/office/drawing/2014/main" id="{12FC7F64-426B-E2A6-AA75-1E435C2317A5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902200"/>
          <a:ext cx="8509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609600</xdr:colOff>
      <xdr:row>35</xdr:row>
      <xdr:rowOff>12700</xdr:rowOff>
    </xdr:from>
    <xdr:to>
      <xdr:col>3</xdr:col>
      <xdr:colOff>127000</xdr:colOff>
      <xdr:row>37</xdr:row>
      <xdr:rowOff>0</xdr:rowOff>
    </xdr:to>
    <xdr:pic>
      <xdr:nvPicPr>
        <xdr:cNvPr id="18" name="CheckBox17">
          <a:extLst>
            <a:ext uri="{FF2B5EF4-FFF2-40B4-BE49-F238E27FC236}">
              <a16:creationId xmlns:a16="http://schemas.microsoft.com/office/drawing/2014/main" id="{053C5A58-FA82-DF03-4B79-23A0E171898B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0" y="4902200"/>
          <a:ext cx="8509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165100</xdr:colOff>
      <xdr:row>35</xdr:row>
      <xdr:rowOff>12700</xdr:rowOff>
    </xdr:from>
    <xdr:to>
      <xdr:col>4</xdr:col>
      <xdr:colOff>469900</xdr:colOff>
      <xdr:row>37</xdr:row>
      <xdr:rowOff>0</xdr:rowOff>
    </xdr:to>
    <xdr:pic>
      <xdr:nvPicPr>
        <xdr:cNvPr id="19" name="CheckBox18">
          <a:extLst>
            <a:ext uri="{FF2B5EF4-FFF2-40B4-BE49-F238E27FC236}">
              <a16:creationId xmlns:a16="http://schemas.microsoft.com/office/drawing/2014/main" id="{1FE902F0-418D-7AC0-9752-4DE035368BE9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4902200"/>
          <a:ext cx="8509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457200</xdr:colOff>
      <xdr:row>31</xdr:row>
      <xdr:rowOff>0</xdr:rowOff>
    </xdr:from>
    <xdr:to>
      <xdr:col>2</xdr:col>
      <xdr:colOff>12700</xdr:colOff>
      <xdr:row>33</xdr:row>
      <xdr:rowOff>0</xdr:rowOff>
    </xdr:to>
    <xdr:pic>
      <xdr:nvPicPr>
        <xdr:cNvPr id="20" name="CheckBox19">
          <a:extLst>
            <a:ext uri="{FF2B5EF4-FFF2-40B4-BE49-F238E27FC236}">
              <a16:creationId xmlns:a16="http://schemas.microsoft.com/office/drawing/2014/main" id="{94163229-FFDF-AE84-A1C6-460727AE49F5}"/>
            </a:ext>
          </a:extLst>
        </xdr:cNvPr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4330700"/>
          <a:ext cx="8382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177800</xdr:colOff>
      <xdr:row>43</xdr:row>
      <xdr:rowOff>63500</xdr:rowOff>
    </xdr:from>
    <xdr:to>
      <xdr:col>8</xdr:col>
      <xdr:colOff>0</xdr:colOff>
      <xdr:row>45</xdr:row>
      <xdr:rowOff>0</xdr:rowOff>
    </xdr:to>
    <xdr:pic>
      <xdr:nvPicPr>
        <xdr:cNvPr id="21" name="OptionButton4">
          <a:extLst>
            <a:ext uri="{FF2B5EF4-FFF2-40B4-BE49-F238E27FC236}">
              <a16:creationId xmlns:a16="http://schemas.microsoft.com/office/drawing/2014/main" id="{AAD4BF01-6170-84FC-4182-A8FAF7535D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96000"/>
          <a:ext cx="1790700" cy="2286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xdr:twoCellAnchor>
    <xdr:from>
      <xdr:col>5</xdr:col>
      <xdr:colOff>177800</xdr:colOff>
      <xdr:row>42</xdr:row>
      <xdr:rowOff>12700</xdr:rowOff>
    </xdr:from>
    <xdr:to>
      <xdr:col>8</xdr:col>
      <xdr:colOff>0</xdr:colOff>
      <xdr:row>43</xdr:row>
      <xdr:rowOff>101600</xdr:rowOff>
    </xdr:to>
    <xdr:pic>
      <xdr:nvPicPr>
        <xdr:cNvPr id="22" name="OptionButton3">
          <a:extLst>
            <a:ext uri="{FF2B5EF4-FFF2-40B4-BE49-F238E27FC236}">
              <a16:creationId xmlns:a16="http://schemas.microsoft.com/office/drawing/2014/main" id="{A0CB951E-9DA7-0894-E33E-E28E80A4B5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05500"/>
          <a:ext cx="1790700" cy="2286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459</xdr:row>
      <xdr:rowOff>9525</xdr:rowOff>
    </xdr:from>
    <xdr:ext cx="937821" cy="665157"/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SpPr txBox="1">
          <a:spLocks noChangeArrowheads="1"/>
        </xdr:cNvSpPr>
      </xdr:nvSpPr>
      <xdr:spPr bwMode="auto">
        <a:xfrm>
          <a:off x="7734300" y="6558915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0</xdr:colOff>
      <xdr:row>448</xdr:row>
      <xdr:rowOff>9525</xdr:rowOff>
    </xdr:from>
    <xdr:ext cx="937821" cy="612988"/>
    <xdr:sp macro="" textlink="">
      <xdr:nvSpPr>
        <xdr:cNvPr id="8194" name="Text Box 2">
          <a:extLst>
            <a:ext uri="{FF2B5EF4-FFF2-40B4-BE49-F238E27FC236}">
              <a16:creationId xmlns:a16="http://schemas.microsoft.com/office/drawing/2014/main" id="{00000000-0008-0000-0400-000002200000}"/>
            </a:ext>
          </a:extLst>
        </xdr:cNvPr>
        <xdr:cNvSpPr txBox="1">
          <a:spLocks noChangeArrowheads="1"/>
        </xdr:cNvSpPr>
      </xdr:nvSpPr>
      <xdr:spPr bwMode="auto">
        <a:xfrm>
          <a:off x="8839200" y="62595125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6</xdr:col>
      <xdr:colOff>213995</xdr:colOff>
      <xdr:row>438</xdr:row>
      <xdr:rowOff>38100</xdr:rowOff>
    </xdr:from>
    <xdr:ext cx="937821" cy="612988"/>
    <xdr:sp macro="" textlink="">
      <xdr:nvSpPr>
        <xdr:cNvPr id="8195" name="Text Box 3">
          <a:extLst>
            <a:ext uri="{FF2B5EF4-FFF2-40B4-BE49-F238E27FC236}">
              <a16:creationId xmlns:a16="http://schemas.microsoft.com/office/drawing/2014/main" id="{00000000-0008-0000-0400-000003200000}"/>
            </a:ext>
          </a:extLst>
        </xdr:cNvPr>
        <xdr:cNvSpPr txBox="1">
          <a:spLocks noChangeArrowheads="1"/>
        </xdr:cNvSpPr>
      </xdr:nvSpPr>
      <xdr:spPr bwMode="auto">
        <a:xfrm>
          <a:off x="8824595" y="612267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0</xdr:colOff>
      <xdr:row>430</xdr:row>
      <xdr:rowOff>38100</xdr:rowOff>
    </xdr:from>
    <xdr:ext cx="937821" cy="612988"/>
    <xdr:sp macro="" textlink="">
      <xdr:nvSpPr>
        <xdr:cNvPr id="8196" name="Text Box 4">
          <a:extLst>
            <a:ext uri="{FF2B5EF4-FFF2-40B4-BE49-F238E27FC236}">
              <a16:creationId xmlns:a16="http://schemas.microsoft.com/office/drawing/2014/main" id="{00000000-0008-0000-0400-000004200000}"/>
            </a:ext>
          </a:extLst>
        </xdr:cNvPr>
        <xdr:cNvSpPr txBox="1">
          <a:spLocks noChangeArrowheads="1"/>
        </xdr:cNvSpPr>
      </xdr:nvSpPr>
      <xdr:spPr bwMode="auto">
        <a:xfrm>
          <a:off x="8839200" y="601091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9525</xdr:colOff>
      <xdr:row>468</xdr:row>
      <xdr:rowOff>38100</xdr:rowOff>
    </xdr:from>
    <xdr:ext cx="937821" cy="665157"/>
    <xdr:sp macro="" textlink="">
      <xdr:nvSpPr>
        <xdr:cNvPr id="8197" name="Text Box 5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 txBox="1">
          <a:spLocks noChangeArrowheads="1"/>
        </xdr:cNvSpPr>
      </xdr:nvSpPr>
      <xdr:spPr bwMode="auto">
        <a:xfrm>
          <a:off x="7734300" y="669036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9525</xdr:colOff>
      <xdr:row>477</xdr:row>
      <xdr:rowOff>38100</xdr:rowOff>
    </xdr:from>
    <xdr:ext cx="937821" cy="665157"/>
    <xdr:sp macro="" textlink="">
      <xdr:nvSpPr>
        <xdr:cNvPr id="8198" name="Text Box 6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 txBox="1">
          <a:spLocks noChangeArrowheads="1"/>
        </xdr:cNvSpPr>
      </xdr:nvSpPr>
      <xdr:spPr bwMode="auto">
        <a:xfrm>
          <a:off x="7734300" y="68189475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twoCellAnchor editAs="oneCell">
    <xdr:from>
      <xdr:col>8</xdr:col>
      <xdr:colOff>9525</xdr:colOff>
      <xdr:row>721</xdr:row>
      <xdr:rowOff>9525</xdr:rowOff>
    </xdr:from>
    <xdr:to>
      <xdr:col>9</xdr:col>
      <xdr:colOff>184111</xdr:colOff>
      <xdr:row>732</xdr:row>
      <xdr:rowOff>9525</xdr:rowOff>
    </xdr:to>
    <xdr:sp macro="" textlink="">
      <xdr:nvSpPr>
        <xdr:cNvPr id="8199" name="Text Box 7">
          <a:extLst>
            <a:ext uri="{FF2B5EF4-FFF2-40B4-BE49-F238E27FC236}">
              <a16:creationId xmlns:a16="http://schemas.microsoft.com/office/drawing/2014/main" id="{00000000-0008-0000-0400-000007200000}"/>
            </a:ext>
          </a:extLst>
        </xdr:cNvPr>
        <xdr:cNvSpPr txBox="1">
          <a:spLocks noChangeArrowheads="1"/>
        </xdr:cNvSpPr>
      </xdr:nvSpPr>
      <xdr:spPr bwMode="auto">
        <a:xfrm>
          <a:off x="8496300" y="95735775"/>
          <a:ext cx="923925" cy="1571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Designhülse,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Druckring,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Fixierring und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Kabeldichtung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9525</xdr:colOff>
      <xdr:row>699</xdr:row>
      <xdr:rowOff>9525</xdr:rowOff>
    </xdr:from>
    <xdr:to>
      <xdr:col>9</xdr:col>
      <xdr:colOff>184111</xdr:colOff>
      <xdr:row>710</xdr:row>
      <xdr:rowOff>9525</xdr:rowOff>
    </xdr:to>
    <xdr:sp macro="" textlink="">
      <xdr:nvSpPr>
        <xdr:cNvPr id="8200" name="Text Box 8">
          <a:extLst>
            <a:ext uri="{FF2B5EF4-FFF2-40B4-BE49-F238E27FC236}">
              <a16:creationId xmlns:a16="http://schemas.microsoft.com/office/drawing/2014/main" id="{00000000-0008-0000-0400-000008200000}"/>
            </a:ext>
          </a:extLst>
        </xdr:cNvPr>
        <xdr:cNvSpPr txBox="1">
          <a:spLocks noChangeArrowheads="1"/>
        </xdr:cNvSpPr>
      </xdr:nvSpPr>
      <xdr:spPr bwMode="auto">
        <a:xfrm>
          <a:off x="8496300" y="92592525"/>
          <a:ext cx="923925" cy="1571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Designhülse,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Druckring,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Fixierring und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Kabeldichtung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9525</xdr:colOff>
      <xdr:row>679</xdr:row>
      <xdr:rowOff>9525</xdr:rowOff>
    </xdr:from>
    <xdr:to>
      <xdr:col>9</xdr:col>
      <xdr:colOff>184111</xdr:colOff>
      <xdr:row>690</xdr:row>
      <xdr:rowOff>9525</xdr:rowOff>
    </xdr:to>
    <xdr:sp macro="" textlink="">
      <xdr:nvSpPr>
        <xdr:cNvPr id="8201" name="Text Box 9">
          <a:extLst>
            <a:ext uri="{FF2B5EF4-FFF2-40B4-BE49-F238E27FC236}">
              <a16:creationId xmlns:a16="http://schemas.microsoft.com/office/drawing/2014/main" id="{00000000-0008-0000-0400-000009200000}"/>
            </a:ext>
          </a:extLst>
        </xdr:cNvPr>
        <xdr:cNvSpPr txBox="1">
          <a:spLocks noChangeArrowheads="1"/>
        </xdr:cNvSpPr>
      </xdr:nvSpPr>
      <xdr:spPr bwMode="auto">
        <a:xfrm>
          <a:off x="8496300" y="89735025"/>
          <a:ext cx="923925" cy="1571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Designhülse,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Druckring,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Fixierring und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Kabeldichtung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9525</xdr:colOff>
      <xdr:row>459</xdr:row>
      <xdr:rowOff>9525</xdr:rowOff>
    </xdr:from>
    <xdr:ext cx="937821" cy="665157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7734300" y="6558915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0</xdr:colOff>
      <xdr:row>448</xdr:row>
      <xdr:rowOff>9525</xdr:rowOff>
    </xdr:from>
    <xdr:ext cx="937821" cy="612988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8839200" y="62595125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6</xdr:col>
      <xdr:colOff>213995</xdr:colOff>
      <xdr:row>438</xdr:row>
      <xdr:rowOff>38100</xdr:rowOff>
    </xdr:from>
    <xdr:ext cx="937821" cy="612988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8824595" y="612267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0</xdr:colOff>
      <xdr:row>430</xdr:row>
      <xdr:rowOff>38100</xdr:rowOff>
    </xdr:from>
    <xdr:ext cx="937821" cy="612988"/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8839200" y="601091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9525</xdr:colOff>
      <xdr:row>468</xdr:row>
      <xdr:rowOff>38100</xdr:rowOff>
    </xdr:from>
    <xdr:ext cx="937821" cy="665157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7734300" y="66903600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oneCellAnchor>
    <xdr:from>
      <xdr:col>7</xdr:col>
      <xdr:colOff>9525</xdr:colOff>
      <xdr:row>477</xdr:row>
      <xdr:rowOff>38100</xdr:rowOff>
    </xdr:from>
    <xdr:ext cx="937821" cy="665157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7734300" y="68189475"/>
          <a:ext cx="937821" cy="6129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passende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Kabelklemmung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und Klemmring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auswählen!!</a:t>
          </a:r>
        </a:p>
      </xdr:txBody>
    </xdr:sp>
    <xdr:clientData/>
  </xdr:oneCellAnchor>
  <xdr:twoCellAnchor editAs="oneCell">
    <xdr:from>
      <xdr:col>7</xdr:col>
      <xdr:colOff>38100</xdr:colOff>
      <xdr:row>422</xdr:row>
      <xdr:rowOff>38100</xdr:rowOff>
    </xdr:from>
    <xdr:to>
      <xdr:col>8</xdr:col>
      <xdr:colOff>850900</xdr:colOff>
      <xdr:row>427</xdr:row>
      <xdr:rowOff>63500</xdr:rowOff>
    </xdr:to>
    <xdr:pic>
      <xdr:nvPicPr>
        <xdr:cNvPr id="560143" name="Grafik 20">
          <a:extLst>
            <a:ext uri="{FF2B5EF4-FFF2-40B4-BE49-F238E27FC236}">
              <a16:creationId xmlns:a16="http://schemas.microsoft.com/office/drawing/2014/main" id="{00000000-0008-0000-0400-00000F8C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58991500"/>
          <a:ext cx="1689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203200</xdr:colOff>
      <xdr:row>422</xdr:row>
      <xdr:rowOff>50800</xdr:rowOff>
    </xdr:from>
    <xdr:to>
      <xdr:col>11</xdr:col>
      <xdr:colOff>152400</xdr:colOff>
      <xdr:row>427</xdr:row>
      <xdr:rowOff>50800</xdr:rowOff>
    </xdr:to>
    <xdr:pic>
      <xdr:nvPicPr>
        <xdr:cNvPr id="560144" name="Grafik 21">
          <a:extLst>
            <a:ext uri="{FF2B5EF4-FFF2-40B4-BE49-F238E27FC236}">
              <a16:creationId xmlns:a16="http://schemas.microsoft.com/office/drawing/2014/main" id="{00000000-0008-0000-0400-0000108C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0" y="59004200"/>
          <a:ext cx="1701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139700</xdr:colOff>
      <xdr:row>312</xdr:row>
      <xdr:rowOff>0</xdr:rowOff>
    </xdr:from>
    <xdr:to>
      <xdr:col>18</xdr:col>
      <xdr:colOff>406400</xdr:colOff>
      <xdr:row>318</xdr:row>
      <xdr:rowOff>114300</xdr:rowOff>
    </xdr:to>
    <xdr:pic>
      <xdr:nvPicPr>
        <xdr:cNvPr id="560145" name="Picture 363">
          <a:extLst>
            <a:ext uri="{FF2B5EF4-FFF2-40B4-BE49-F238E27FC236}">
              <a16:creationId xmlns:a16="http://schemas.microsoft.com/office/drawing/2014/main" id="{00000000-0008-0000-0400-0000118C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1900" y="43586400"/>
          <a:ext cx="11430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863600</xdr:colOff>
      <xdr:row>285</xdr:row>
      <xdr:rowOff>38100</xdr:rowOff>
    </xdr:from>
    <xdr:to>
      <xdr:col>18</xdr:col>
      <xdr:colOff>215900</xdr:colOff>
      <xdr:row>291</xdr:row>
      <xdr:rowOff>127000</xdr:rowOff>
    </xdr:to>
    <xdr:pic>
      <xdr:nvPicPr>
        <xdr:cNvPr id="560146" name="Picture 364">
          <a:extLst>
            <a:ext uri="{FF2B5EF4-FFF2-40B4-BE49-F238E27FC236}">
              <a16:creationId xmlns:a16="http://schemas.microsoft.com/office/drawing/2014/main" id="{00000000-0008-0000-0400-0000128C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0" y="39852600"/>
          <a:ext cx="110490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177800</xdr:colOff>
      <xdr:row>165</xdr:row>
      <xdr:rowOff>50800</xdr:rowOff>
    </xdr:from>
    <xdr:to>
      <xdr:col>9</xdr:col>
      <xdr:colOff>812800</xdr:colOff>
      <xdr:row>168</xdr:row>
      <xdr:rowOff>88900</xdr:rowOff>
    </xdr:to>
    <xdr:grpSp>
      <xdr:nvGrpSpPr>
        <xdr:cNvPr id="560147" name="Gruppieren 3">
          <a:extLst>
            <a:ext uri="{FF2B5EF4-FFF2-40B4-BE49-F238E27FC236}">
              <a16:creationId xmlns:a16="http://schemas.microsoft.com/office/drawing/2014/main" id="{00000000-0008-0000-0400-0000138C0800}"/>
            </a:ext>
          </a:extLst>
        </xdr:cNvPr>
        <xdr:cNvGrpSpPr>
          <a:grpSpLocks/>
        </xdr:cNvGrpSpPr>
      </xdr:nvGrpSpPr>
      <xdr:grpSpPr bwMode="auto">
        <a:xfrm>
          <a:off x="8788400" y="23101300"/>
          <a:ext cx="2616200" cy="457200"/>
          <a:chOff x="7734300" y="23622000"/>
          <a:chExt cx="2276475" cy="457200"/>
        </a:xfrm>
      </xdr:grpSpPr>
      <xdr:sp macro="" textlink="">
        <xdr:nvSpPr>
          <xdr:cNvPr id="2" name="Geschweifte Klammer rechts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>
            <a:off x="7734300" y="23723600"/>
            <a:ext cx="165763" cy="266700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8010571" y="23622000"/>
            <a:ext cx="2000204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Bei</a:t>
            </a:r>
            <a:r>
              <a:rPr lang="de-DE" sz="1100" baseline="0"/>
              <a:t> "mit </a:t>
            </a:r>
            <a:r>
              <a:rPr lang="de-DE" sz="1100"/>
              <a:t>E-Feder</a:t>
            </a:r>
            <a:r>
              <a:rPr lang="de-DE" sz="1100" baseline="0"/>
              <a:t>" haben Pin 12 und Gehäuse Kontakt </a:t>
            </a:r>
            <a:endParaRPr lang="de-DE" sz="1100"/>
          </a:p>
        </xdr:txBody>
      </xdr:sp>
    </xdr:grpSp>
    <xdr:clientData/>
  </xdr:twoCellAnchor>
  <xdr:twoCellAnchor>
    <xdr:from>
      <xdr:col>6</xdr:col>
      <xdr:colOff>165100</xdr:colOff>
      <xdr:row>176</xdr:row>
      <xdr:rowOff>50800</xdr:rowOff>
    </xdr:from>
    <xdr:to>
      <xdr:col>9</xdr:col>
      <xdr:colOff>800100</xdr:colOff>
      <xdr:row>179</xdr:row>
      <xdr:rowOff>76200</xdr:rowOff>
    </xdr:to>
    <xdr:grpSp>
      <xdr:nvGrpSpPr>
        <xdr:cNvPr id="560148" name="Gruppieren 23">
          <a:extLst>
            <a:ext uri="{FF2B5EF4-FFF2-40B4-BE49-F238E27FC236}">
              <a16:creationId xmlns:a16="http://schemas.microsoft.com/office/drawing/2014/main" id="{00000000-0008-0000-0400-0000148C0800}"/>
            </a:ext>
          </a:extLst>
        </xdr:cNvPr>
        <xdr:cNvGrpSpPr>
          <a:grpSpLocks/>
        </xdr:cNvGrpSpPr>
      </xdr:nvGrpSpPr>
      <xdr:grpSpPr bwMode="auto">
        <a:xfrm>
          <a:off x="8775700" y="24638000"/>
          <a:ext cx="2616200" cy="444500"/>
          <a:chOff x="7734300" y="23622000"/>
          <a:chExt cx="2276475" cy="457200"/>
        </a:xfrm>
      </xdr:grpSpPr>
      <xdr:sp macro="" textlink="">
        <xdr:nvSpPr>
          <xdr:cNvPr id="25" name="Geschweifte Klammer recht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734300" y="23713440"/>
            <a:ext cx="165763" cy="274320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/>
        </xdr:nvSpPr>
        <xdr:spPr>
          <a:xfrm>
            <a:off x="8010571" y="23622000"/>
            <a:ext cx="2000204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Bei</a:t>
            </a:r>
            <a:r>
              <a:rPr lang="de-DE" sz="1100" baseline="0"/>
              <a:t> "mit </a:t>
            </a:r>
            <a:r>
              <a:rPr lang="de-DE" sz="1100"/>
              <a:t>E-Feder</a:t>
            </a:r>
            <a:r>
              <a:rPr lang="de-DE" sz="1100" baseline="0"/>
              <a:t>" haben Pin 12 und Gehäuse Kontakt </a:t>
            </a:r>
            <a:endParaRPr lang="de-DE" sz="1100"/>
          </a:p>
        </xdr:txBody>
      </xdr:sp>
    </xdr:grpSp>
    <xdr:clientData/>
  </xdr:twoCellAnchor>
  <xdr:twoCellAnchor>
    <xdr:from>
      <xdr:col>6</xdr:col>
      <xdr:colOff>203200</xdr:colOff>
      <xdr:row>187</xdr:row>
      <xdr:rowOff>50800</xdr:rowOff>
    </xdr:from>
    <xdr:to>
      <xdr:col>9</xdr:col>
      <xdr:colOff>838200</xdr:colOff>
      <xdr:row>190</xdr:row>
      <xdr:rowOff>88900</xdr:rowOff>
    </xdr:to>
    <xdr:grpSp>
      <xdr:nvGrpSpPr>
        <xdr:cNvPr id="560149" name="Gruppieren 26">
          <a:extLst>
            <a:ext uri="{FF2B5EF4-FFF2-40B4-BE49-F238E27FC236}">
              <a16:creationId xmlns:a16="http://schemas.microsoft.com/office/drawing/2014/main" id="{00000000-0008-0000-0400-0000158C0800}"/>
            </a:ext>
          </a:extLst>
        </xdr:cNvPr>
        <xdr:cNvGrpSpPr>
          <a:grpSpLocks/>
        </xdr:cNvGrpSpPr>
      </xdr:nvGrpSpPr>
      <xdr:grpSpPr bwMode="auto">
        <a:xfrm>
          <a:off x="8813800" y="26174700"/>
          <a:ext cx="2616200" cy="457200"/>
          <a:chOff x="7734300" y="23622000"/>
          <a:chExt cx="2276475" cy="457200"/>
        </a:xfrm>
      </xdr:grpSpPr>
      <xdr:sp macro="" textlink="">
        <xdr:nvSpPr>
          <xdr:cNvPr id="28" name="Geschweifte Klammer recht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7734300" y="23723600"/>
            <a:ext cx="165763" cy="266700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29" name="Textfeld 2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 txBox="1"/>
        </xdr:nvSpPr>
        <xdr:spPr>
          <a:xfrm>
            <a:off x="8010571" y="23622000"/>
            <a:ext cx="2000204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Bei</a:t>
            </a:r>
            <a:r>
              <a:rPr lang="de-DE" sz="1100" baseline="0"/>
              <a:t> "mit </a:t>
            </a:r>
            <a:r>
              <a:rPr lang="de-DE" sz="1100"/>
              <a:t>E-Feder</a:t>
            </a:r>
            <a:r>
              <a:rPr lang="de-DE" sz="1100" baseline="0"/>
              <a:t>" haben Pin 12 und Gehäuse Kontakt </a:t>
            </a:r>
            <a:endParaRPr lang="de-DE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14</xdr:row>
      <xdr:rowOff>0</xdr:rowOff>
    </xdr:from>
    <xdr:to>
      <xdr:col>11</xdr:col>
      <xdr:colOff>381000</xdr:colOff>
      <xdr:row>21</xdr:row>
      <xdr:rowOff>0</xdr:rowOff>
    </xdr:to>
    <xdr:pic>
      <xdr:nvPicPr>
        <xdr:cNvPr id="561152" name="Grafik 8">
          <a:extLst>
            <a:ext uri="{FF2B5EF4-FFF2-40B4-BE49-F238E27FC236}">
              <a16:creationId xmlns:a16="http://schemas.microsoft.com/office/drawing/2014/main" id="{00000000-0008-0000-0500-00000090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476500"/>
          <a:ext cx="14097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723900</xdr:colOff>
      <xdr:row>21</xdr:row>
      <xdr:rowOff>25400</xdr:rowOff>
    </xdr:from>
    <xdr:to>
      <xdr:col>11</xdr:col>
      <xdr:colOff>381000</xdr:colOff>
      <xdr:row>28</xdr:row>
      <xdr:rowOff>63500</xdr:rowOff>
    </xdr:to>
    <xdr:pic>
      <xdr:nvPicPr>
        <xdr:cNvPr id="561153" name="Grafik 9">
          <a:extLst>
            <a:ext uri="{FF2B5EF4-FFF2-40B4-BE49-F238E27FC236}">
              <a16:creationId xmlns:a16="http://schemas.microsoft.com/office/drawing/2014/main" id="{00000000-0008-0000-0500-00000190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721100"/>
          <a:ext cx="140970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63500</xdr:colOff>
      <xdr:row>5</xdr:row>
      <xdr:rowOff>12700</xdr:rowOff>
    </xdr:from>
    <xdr:to>
      <xdr:col>7</xdr:col>
      <xdr:colOff>863600</xdr:colOff>
      <xdr:row>8</xdr:row>
      <xdr:rowOff>165100</xdr:rowOff>
    </xdr:to>
    <xdr:pic>
      <xdr:nvPicPr>
        <xdr:cNvPr id="561154" name="Grafik 1">
          <a:extLst>
            <a:ext uri="{FF2B5EF4-FFF2-40B4-BE49-F238E27FC236}">
              <a16:creationId xmlns:a16="http://schemas.microsoft.com/office/drawing/2014/main" id="{00000000-0008-0000-0500-000002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9652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63500</xdr:colOff>
      <xdr:row>10</xdr:row>
      <xdr:rowOff>12700</xdr:rowOff>
    </xdr:from>
    <xdr:to>
      <xdr:col>7</xdr:col>
      <xdr:colOff>863600</xdr:colOff>
      <xdr:row>13</xdr:row>
      <xdr:rowOff>165100</xdr:rowOff>
    </xdr:to>
    <xdr:pic>
      <xdr:nvPicPr>
        <xdr:cNvPr id="561155" name="Grafik 2">
          <a:extLst>
            <a:ext uri="{FF2B5EF4-FFF2-40B4-BE49-F238E27FC236}">
              <a16:creationId xmlns:a16="http://schemas.microsoft.com/office/drawing/2014/main" id="{00000000-0008-0000-0500-000003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18161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10</xdr:row>
      <xdr:rowOff>101600</xdr:rowOff>
    </xdr:from>
    <xdr:to>
      <xdr:col>8</xdr:col>
      <xdr:colOff>533400</xdr:colOff>
      <xdr:row>12</xdr:row>
      <xdr:rowOff>114300</xdr:rowOff>
    </xdr:to>
    <xdr:pic>
      <xdr:nvPicPr>
        <xdr:cNvPr id="561156" name="Grafik 3">
          <a:extLst>
            <a:ext uri="{FF2B5EF4-FFF2-40B4-BE49-F238E27FC236}">
              <a16:creationId xmlns:a16="http://schemas.microsoft.com/office/drawing/2014/main" id="{00000000-0008-0000-0500-000004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905000"/>
          <a:ext cx="4191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101600</xdr:colOff>
      <xdr:row>5</xdr:row>
      <xdr:rowOff>114300</xdr:rowOff>
    </xdr:from>
    <xdr:to>
      <xdr:col>8</xdr:col>
      <xdr:colOff>520700</xdr:colOff>
      <xdr:row>7</xdr:row>
      <xdr:rowOff>127000</xdr:rowOff>
    </xdr:to>
    <xdr:pic>
      <xdr:nvPicPr>
        <xdr:cNvPr id="561157" name="Grafik 4">
          <a:extLst>
            <a:ext uri="{FF2B5EF4-FFF2-40B4-BE49-F238E27FC236}">
              <a16:creationId xmlns:a16="http://schemas.microsoft.com/office/drawing/2014/main" id="{00000000-0008-0000-0500-000005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1066800"/>
          <a:ext cx="4191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63500</xdr:colOff>
      <xdr:row>14</xdr:row>
      <xdr:rowOff>114300</xdr:rowOff>
    </xdr:from>
    <xdr:to>
      <xdr:col>8</xdr:col>
      <xdr:colOff>0</xdr:colOff>
      <xdr:row>18</xdr:row>
      <xdr:rowOff>76200</xdr:rowOff>
    </xdr:to>
    <xdr:pic>
      <xdr:nvPicPr>
        <xdr:cNvPr id="561158" name="Grafik 5">
          <a:extLst>
            <a:ext uri="{FF2B5EF4-FFF2-40B4-BE49-F238E27FC236}">
              <a16:creationId xmlns:a16="http://schemas.microsoft.com/office/drawing/2014/main" id="{00000000-0008-0000-0500-000006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2590800"/>
          <a:ext cx="812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63500</xdr:colOff>
      <xdr:row>22</xdr:row>
      <xdr:rowOff>114300</xdr:rowOff>
    </xdr:from>
    <xdr:to>
      <xdr:col>8</xdr:col>
      <xdr:colOff>12700</xdr:colOff>
      <xdr:row>26</xdr:row>
      <xdr:rowOff>88900</xdr:rowOff>
    </xdr:to>
    <xdr:pic>
      <xdr:nvPicPr>
        <xdr:cNvPr id="561159" name="Grafik 6">
          <a:extLst>
            <a:ext uri="{FF2B5EF4-FFF2-40B4-BE49-F238E27FC236}">
              <a16:creationId xmlns:a16="http://schemas.microsoft.com/office/drawing/2014/main" id="{00000000-0008-0000-0500-000007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3987800"/>
          <a:ext cx="8255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27</xdr:row>
      <xdr:rowOff>114300</xdr:rowOff>
    </xdr:from>
    <xdr:to>
      <xdr:col>7</xdr:col>
      <xdr:colOff>838200</xdr:colOff>
      <xdr:row>31</xdr:row>
      <xdr:rowOff>101600</xdr:rowOff>
    </xdr:to>
    <xdr:pic>
      <xdr:nvPicPr>
        <xdr:cNvPr id="561160" name="Grafik 7">
          <a:extLst>
            <a:ext uri="{FF2B5EF4-FFF2-40B4-BE49-F238E27FC236}">
              <a16:creationId xmlns:a16="http://schemas.microsoft.com/office/drawing/2014/main" id="{00000000-0008-0000-0500-000008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851400"/>
          <a:ext cx="800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25400</xdr:colOff>
      <xdr:row>33</xdr:row>
      <xdr:rowOff>101600</xdr:rowOff>
    </xdr:from>
    <xdr:to>
      <xdr:col>7</xdr:col>
      <xdr:colOff>838200</xdr:colOff>
      <xdr:row>37</xdr:row>
      <xdr:rowOff>76200</xdr:rowOff>
    </xdr:to>
    <xdr:pic>
      <xdr:nvPicPr>
        <xdr:cNvPr id="561161" name="Grafik 8">
          <a:extLst>
            <a:ext uri="{FF2B5EF4-FFF2-40B4-BE49-F238E27FC236}">
              <a16:creationId xmlns:a16="http://schemas.microsoft.com/office/drawing/2014/main" id="{00000000-0008-0000-0500-000009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5867400"/>
          <a:ext cx="812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127000</xdr:colOff>
      <xdr:row>27</xdr:row>
      <xdr:rowOff>38100</xdr:rowOff>
    </xdr:from>
    <xdr:to>
      <xdr:col>8</xdr:col>
      <xdr:colOff>546100</xdr:colOff>
      <xdr:row>29</xdr:row>
      <xdr:rowOff>76200</xdr:rowOff>
    </xdr:to>
    <xdr:pic>
      <xdr:nvPicPr>
        <xdr:cNvPr id="561162" name="Grafik 9">
          <a:extLst>
            <a:ext uri="{FF2B5EF4-FFF2-40B4-BE49-F238E27FC236}">
              <a16:creationId xmlns:a16="http://schemas.microsoft.com/office/drawing/2014/main" id="{00000000-0008-0000-0500-00000A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775200"/>
          <a:ext cx="4191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127000</xdr:colOff>
      <xdr:row>29</xdr:row>
      <xdr:rowOff>114300</xdr:rowOff>
    </xdr:from>
    <xdr:to>
      <xdr:col>8</xdr:col>
      <xdr:colOff>533400</xdr:colOff>
      <xdr:row>31</xdr:row>
      <xdr:rowOff>127000</xdr:rowOff>
    </xdr:to>
    <xdr:pic>
      <xdr:nvPicPr>
        <xdr:cNvPr id="561163" name="Grafik 10">
          <a:extLst>
            <a:ext uri="{FF2B5EF4-FFF2-40B4-BE49-F238E27FC236}">
              <a16:creationId xmlns:a16="http://schemas.microsoft.com/office/drawing/2014/main" id="{00000000-0008-0000-0500-00000B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5181600"/>
          <a:ext cx="4064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127000</xdr:colOff>
      <xdr:row>33</xdr:row>
      <xdr:rowOff>63500</xdr:rowOff>
    </xdr:from>
    <xdr:to>
      <xdr:col>8</xdr:col>
      <xdr:colOff>533400</xdr:colOff>
      <xdr:row>35</xdr:row>
      <xdr:rowOff>63500</xdr:rowOff>
    </xdr:to>
    <xdr:pic>
      <xdr:nvPicPr>
        <xdr:cNvPr id="561164" name="Grafik 11">
          <a:extLst>
            <a:ext uri="{FF2B5EF4-FFF2-40B4-BE49-F238E27FC236}">
              <a16:creationId xmlns:a16="http://schemas.microsoft.com/office/drawing/2014/main" id="{00000000-0008-0000-0500-00000C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5829300"/>
          <a:ext cx="4064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35</xdr:row>
      <xdr:rowOff>88900</xdr:rowOff>
    </xdr:from>
    <xdr:to>
      <xdr:col>8</xdr:col>
      <xdr:colOff>533400</xdr:colOff>
      <xdr:row>37</xdr:row>
      <xdr:rowOff>76200</xdr:rowOff>
    </xdr:to>
    <xdr:pic>
      <xdr:nvPicPr>
        <xdr:cNvPr id="561165" name="Grafik 12">
          <a:extLst>
            <a:ext uri="{FF2B5EF4-FFF2-40B4-BE49-F238E27FC236}">
              <a16:creationId xmlns:a16="http://schemas.microsoft.com/office/drawing/2014/main" id="{00000000-0008-0000-0500-00000D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6184900"/>
          <a:ext cx="4191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50800</xdr:colOff>
      <xdr:row>40</xdr:row>
      <xdr:rowOff>25400</xdr:rowOff>
    </xdr:from>
    <xdr:to>
      <xdr:col>7</xdr:col>
      <xdr:colOff>850900</xdr:colOff>
      <xdr:row>44</xdr:row>
      <xdr:rowOff>0</xdr:rowOff>
    </xdr:to>
    <xdr:pic>
      <xdr:nvPicPr>
        <xdr:cNvPr id="561166" name="Grafik 13">
          <a:extLst>
            <a:ext uri="{FF2B5EF4-FFF2-40B4-BE49-F238E27FC236}">
              <a16:creationId xmlns:a16="http://schemas.microsoft.com/office/drawing/2014/main" id="{00000000-0008-0000-0500-00000E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300" y="69850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45</xdr:row>
      <xdr:rowOff>25400</xdr:rowOff>
    </xdr:from>
    <xdr:to>
      <xdr:col>7</xdr:col>
      <xdr:colOff>838200</xdr:colOff>
      <xdr:row>49</xdr:row>
      <xdr:rowOff>0</xdr:rowOff>
    </xdr:to>
    <xdr:pic>
      <xdr:nvPicPr>
        <xdr:cNvPr id="561167" name="Grafik 14">
          <a:extLst>
            <a:ext uri="{FF2B5EF4-FFF2-40B4-BE49-F238E27FC236}">
              <a16:creationId xmlns:a16="http://schemas.microsoft.com/office/drawing/2014/main" id="{00000000-0008-0000-0500-00000F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8359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25400</xdr:colOff>
      <xdr:row>50</xdr:row>
      <xdr:rowOff>25400</xdr:rowOff>
    </xdr:from>
    <xdr:to>
      <xdr:col>7</xdr:col>
      <xdr:colOff>825500</xdr:colOff>
      <xdr:row>54</xdr:row>
      <xdr:rowOff>0</xdr:rowOff>
    </xdr:to>
    <xdr:pic>
      <xdr:nvPicPr>
        <xdr:cNvPr id="561168" name="Grafik 15">
          <a:extLst>
            <a:ext uri="{FF2B5EF4-FFF2-40B4-BE49-F238E27FC236}">
              <a16:creationId xmlns:a16="http://schemas.microsoft.com/office/drawing/2014/main" id="{00000000-0008-0000-0500-000010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86868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55</xdr:row>
      <xdr:rowOff>25400</xdr:rowOff>
    </xdr:from>
    <xdr:to>
      <xdr:col>7</xdr:col>
      <xdr:colOff>838200</xdr:colOff>
      <xdr:row>59</xdr:row>
      <xdr:rowOff>0</xdr:rowOff>
    </xdr:to>
    <xdr:pic>
      <xdr:nvPicPr>
        <xdr:cNvPr id="561169" name="Grafik 16">
          <a:extLst>
            <a:ext uri="{FF2B5EF4-FFF2-40B4-BE49-F238E27FC236}">
              <a16:creationId xmlns:a16="http://schemas.microsoft.com/office/drawing/2014/main" id="{00000000-0008-0000-0500-000011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37700"/>
          <a:ext cx="800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88900</xdr:colOff>
      <xdr:row>45</xdr:row>
      <xdr:rowOff>139700</xdr:rowOff>
    </xdr:from>
    <xdr:to>
      <xdr:col>8</xdr:col>
      <xdr:colOff>520700</xdr:colOff>
      <xdr:row>48</xdr:row>
      <xdr:rowOff>0</xdr:rowOff>
    </xdr:to>
    <xdr:pic>
      <xdr:nvPicPr>
        <xdr:cNvPr id="561170" name="Grafik 17">
          <a:extLst>
            <a:ext uri="{FF2B5EF4-FFF2-40B4-BE49-F238E27FC236}">
              <a16:creationId xmlns:a16="http://schemas.microsoft.com/office/drawing/2014/main" id="{00000000-0008-0000-0500-000012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7950200"/>
          <a:ext cx="431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101600</xdr:colOff>
      <xdr:row>41</xdr:row>
      <xdr:rowOff>0</xdr:rowOff>
    </xdr:from>
    <xdr:to>
      <xdr:col>8</xdr:col>
      <xdr:colOff>520700</xdr:colOff>
      <xdr:row>43</xdr:row>
      <xdr:rowOff>12700</xdr:rowOff>
    </xdr:to>
    <xdr:pic>
      <xdr:nvPicPr>
        <xdr:cNvPr id="561171" name="Grafik 18">
          <a:extLst>
            <a:ext uri="{FF2B5EF4-FFF2-40B4-BE49-F238E27FC236}">
              <a16:creationId xmlns:a16="http://schemas.microsoft.com/office/drawing/2014/main" id="{00000000-0008-0000-0500-000013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7124700"/>
          <a:ext cx="4191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88900</xdr:colOff>
      <xdr:row>55</xdr:row>
      <xdr:rowOff>139700</xdr:rowOff>
    </xdr:from>
    <xdr:to>
      <xdr:col>8</xdr:col>
      <xdr:colOff>520700</xdr:colOff>
      <xdr:row>58</xdr:row>
      <xdr:rowOff>0</xdr:rowOff>
    </xdr:to>
    <xdr:pic>
      <xdr:nvPicPr>
        <xdr:cNvPr id="561172" name="Grafik 19">
          <a:extLst>
            <a:ext uri="{FF2B5EF4-FFF2-40B4-BE49-F238E27FC236}">
              <a16:creationId xmlns:a16="http://schemas.microsoft.com/office/drawing/2014/main" id="{00000000-0008-0000-0500-000014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9652000"/>
          <a:ext cx="431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101600</xdr:colOff>
      <xdr:row>51</xdr:row>
      <xdr:rowOff>0</xdr:rowOff>
    </xdr:from>
    <xdr:to>
      <xdr:col>8</xdr:col>
      <xdr:colOff>520700</xdr:colOff>
      <xdr:row>53</xdr:row>
      <xdr:rowOff>12700</xdr:rowOff>
    </xdr:to>
    <xdr:pic>
      <xdr:nvPicPr>
        <xdr:cNvPr id="561173" name="Grafik 20">
          <a:extLst>
            <a:ext uri="{FF2B5EF4-FFF2-40B4-BE49-F238E27FC236}">
              <a16:creationId xmlns:a16="http://schemas.microsoft.com/office/drawing/2014/main" id="{00000000-0008-0000-0500-000015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8826500"/>
          <a:ext cx="4191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60</xdr:row>
      <xdr:rowOff>114300</xdr:rowOff>
    </xdr:from>
    <xdr:to>
      <xdr:col>7</xdr:col>
      <xdr:colOff>838200</xdr:colOff>
      <xdr:row>64</xdr:row>
      <xdr:rowOff>101600</xdr:rowOff>
    </xdr:to>
    <xdr:pic>
      <xdr:nvPicPr>
        <xdr:cNvPr id="561174" name="Grafik 21">
          <a:extLst>
            <a:ext uri="{FF2B5EF4-FFF2-40B4-BE49-F238E27FC236}">
              <a16:creationId xmlns:a16="http://schemas.microsoft.com/office/drawing/2014/main" id="{00000000-0008-0000-0500-000016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477500"/>
          <a:ext cx="800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25400</xdr:colOff>
      <xdr:row>66</xdr:row>
      <xdr:rowOff>114300</xdr:rowOff>
    </xdr:from>
    <xdr:to>
      <xdr:col>7</xdr:col>
      <xdr:colOff>838200</xdr:colOff>
      <xdr:row>70</xdr:row>
      <xdr:rowOff>101600</xdr:rowOff>
    </xdr:to>
    <xdr:pic>
      <xdr:nvPicPr>
        <xdr:cNvPr id="561175" name="Grafik 22">
          <a:extLst>
            <a:ext uri="{FF2B5EF4-FFF2-40B4-BE49-F238E27FC236}">
              <a16:creationId xmlns:a16="http://schemas.microsoft.com/office/drawing/2014/main" id="{00000000-0008-0000-0500-000017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11506200"/>
          <a:ext cx="812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127000</xdr:colOff>
      <xdr:row>60</xdr:row>
      <xdr:rowOff>38100</xdr:rowOff>
    </xdr:from>
    <xdr:to>
      <xdr:col>8</xdr:col>
      <xdr:colOff>533400</xdr:colOff>
      <xdr:row>62</xdr:row>
      <xdr:rowOff>76200</xdr:rowOff>
    </xdr:to>
    <xdr:pic>
      <xdr:nvPicPr>
        <xdr:cNvPr id="561176" name="Grafik 23">
          <a:extLst>
            <a:ext uri="{FF2B5EF4-FFF2-40B4-BE49-F238E27FC236}">
              <a16:creationId xmlns:a16="http://schemas.microsoft.com/office/drawing/2014/main" id="{00000000-0008-0000-0500-000018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0401300"/>
          <a:ext cx="4064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127000</xdr:colOff>
      <xdr:row>62</xdr:row>
      <xdr:rowOff>88900</xdr:rowOff>
    </xdr:from>
    <xdr:to>
      <xdr:col>8</xdr:col>
      <xdr:colOff>520700</xdr:colOff>
      <xdr:row>64</xdr:row>
      <xdr:rowOff>114300</xdr:rowOff>
    </xdr:to>
    <xdr:pic>
      <xdr:nvPicPr>
        <xdr:cNvPr id="561177" name="Grafik 24">
          <a:extLst>
            <a:ext uri="{FF2B5EF4-FFF2-40B4-BE49-F238E27FC236}">
              <a16:creationId xmlns:a16="http://schemas.microsoft.com/office/drawing/2014/main" id="{00000000-0008-0000-0500-000019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0782300"/>
          <a:ext cx="3937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66</xdr:row>
      <xdr:rowOff>63500</xdr:rowOff>
    </xdr:from>
    <xdr:to>
      <xdr:col>8</xdr:col>
      <xdr:colOff>520700</xdr:colOff>
      <xdr:row>68</xdr:row>
      <xdr:rowOff>63500</xdr:rowOff>
    </xdr:to>
    <xdr:pic>
      <xdr:nvPicPr>
        <xdr:cNvPr id="561178" name="Grafik 25">
          <a:extLst>
            <a:ext uri="{FF2B5EF4-FFF2-40B4-BE49-F238E27FC236}">
              <a16:creationId xmlns:a16="http://schemas.microsoft.com/office/drawing/2014/main" id="{00000000-0008-0000-0500-00001A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1455400"/>
          <a:ext cx="4064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101600</xdr:colOff>
      <xdr:row>68</xdr:row>
      <xdr:rowOff>88900</xdr:rowOff>
    </xdr:from>
    <xdr:to>
      <xdr:col>8</xdr:col>
      <xdr:colOff>520700</xdr:colOff>
      <xdr:row>70</xdr:row>
      <xdr:rowOff>76200</xdr:rowOff>
    </xdr:to>
    <xdr:pic>
      <xdr:nvPicPr>
        <xdr:cNvPr id="561179" name="Grafik 26">
          <a:extLst>
            <a:ext uri="{FF2B5EF4-FFF2-40B4-BE49-F238E27FC236}">
              <a16:creationId xmlns:a16="http://schemas.microsoft.com/office/drawing/2014/main" id="{00000000-0008-0000-0500-00001B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11811000"/>
          <a:ext cx="4191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63500</xdr:colOff>
      <xdr:row>73</xdr:row>
      <xdr:rowOff>101600</xdr:rowOff>
    </xdr:from>
    <xdr:to>
      <xdr:col>7</xdr:col>
      <xdr:colOff>825500</xdr:colOff>
      <xdr:row>77</xdr:row>
      <xdr:rowOff>76200</xdr:rowOff>
    </xdr:to>
    <xdr:pic>
      <xdr:nvPicPr>
        <xdr:cNvPr id="561180" name="Grafik 27">
          <a:extLst>
            <a:ext uri="{FF2B5EF4-FFF2-40B4-BE49-F238E27FC236}">
              <a16:creationId xmlns:a16="http://schemas.microsoft.com/office/drawing/2014/main" id="{00000000-0008-0000-0500-00001C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12687300"/>
          <a:ext cx="7620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88900</xdr:colOff>
      <xdr:row>79</xdr:row>
      <xdr:rowOff>88900</xdr:rowOff>
    </xdr:from>
    <xdr:to>
      <xdr:col>7</xdr:col>
      <xdr:colOff>850900</xdr:colOff>
      <xdr:row>83</xdr:row>
      <xdr:rowOff>63500</xdr:rowOff>
    </xdr:to>
    <xdr:pic>
      <xdr:nvPicPr>
        <xdr:cNvPr id="561181" name="Grafik 28">
          <a:extLst>
            <a:ext uri="{FF2B5EF4-FFF2-40B4-BE49-F238E27FC236}">
              <a16:creationId xmlns:a16="http://schemas.microsoft.com/office/drawing/2014/main" id="{00000000-0008-0000-0500-00001D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4400" y="13703300"/>
          <a:ext cx="7620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177800</xdr:colOff>
      <xdr:row>73</xdr:row>
      <xdr:rowOff>50800</xdr:rowOff>
    </xdr:from>
    <xdr:to>
      <xdr:col>8</xdr:col>
      <xdr:colOff>596900</xdr:colOff>
      <xdr:row>75</xdr:row>
      <xdr:rowOff>88900</xdr:rowOff>
    </xdr:to>
    <xdr:pic>
      <xdr:nvPicPr>
        <xdr:cNvPr id="561182" name="Grafik 29">
          <a:extLst>
            <a:ext uri="{FF2B5EF4-FFF2-40B4-BE49-F238E27FC236}">
              <a16:creationId xmlns:a16="http://schemas.microsoft.com/office/drawing/2014/main" id="{00000000-0008-0000-0500-00001E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2636500"/>
          <a:ext cx="4191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177800</xdr:colOff>
      <xdr:row>75</xdr:row>
      <xdr:rowOff>101600</xdr:rowOff>
    </xdr:from>
    <xdr:to>
      <xdr:col>8</xdr:col>
      <xdr:colOff>584200</xdr:colOff>
      <xdr:row>77</xdr:row>
      <xdr:rowOff>114300</xdr:rowOff>
    </xdr:to>
    <xdr:pic>
      <xdr:nvPicPr>
        <xdr:cNvPr id="561183" name="Grafik 30">
          <a:extLst>
            <a:ext uri="{FF2B5EF4-FFF2-40B4-BE49-F238E27FC236}">
              <a16:creationId xmlns:a16="http://schemas.microsoft.com/office/drawing/2014/main" id="{00000000-0008-0000-0500-00001F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3017500"/>
          <a:ext cx="4064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165100</xdr:colOff>
      <xdr:row>79</xdr:row>
      <xdr:rowOff>50800</xdr:rowOff>
    </xdr:from>
    <xdr:to>
      <xdr:col>8</xdr:col>
      <xdr:colOff>584200</xdr:colOff>
      <xdr:row>81</xdr:row>
      <xdr:rowOff>50800</xdr:rowOff>
    </xdr:to>
    <xdr:pic>
      <xdr:nvPicPr>
        <xdr:cNvPr id="561184" name="Grafik 31">
          <a:extLst>
            <a:ext uri="{FF2B5EF4-FFF2-40B4-BE49-F238E27FC236}">
              <a16:creationId xmlns:a16="http://schemas.microsoft.com/office/drawing/2014/main" id="{00000000-0008-0000-0500-000020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900" y="13665200"/>
          <a:ext cx="4191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81</xdr:row>
      <xdr:rowOff>63500</xdr:rowOff>
    </xdr:from>
    <xdr:to>
      <xdr:col>8</xdr:col>
      <xdr:colOff>584200</xdr:colOff>
      <xdr:row>83</xdr:row>
      <xdr:rowOff>63500</xdr:rowOff>
    </xdr:to>
    <xdr:pic>
      <xdr:nvPicPr>
        <xdr:cNvPr id="561185" name="Grafik 32">
          <a:extLst>
            <a:ext uri="{FF2B5EF4-FFF2-40B4-BE49-F238E27FC236}">
              <a16:creationId xmlns:a16="http://schemas.microsoft.com/office/drawing/2014/main" id="{00000000-0008-0000-0500-000021900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14008100"/>
          <a:ext cx="431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596900</xdr:colOff>
      <xdr:row>28</xdr:row>
      <xdr:rowOff>114300</xdr:rowOff>
    </xdr:from>
    <xdr:to>
      <xdr:col>12</xdr:col>
      <xdr:colOff>863600</xdr:colOff>
      <xdr:row>30</xdr:row>
      <xdr:rowOff>114300</xdr:rowOff>
    </xdr:to>
    <xdr:grpSp>
      <xdr:nvGrpSpPr>
        <xdr:cNvPr id="561186" name="Gruppieren 35">
          <a:extLst>
            <a:ext uri="{FF2B5EF4-FFF2-40B4-BE49-F238E27FC236}">
              <a16:creationId xmlns:a16="http://schemas.microsoft.com/office/drawing/2014/main" id="{00000000-0008-0000-0500-000022900800}"/>
            </a:ext>
          </a:extLst>
        </xdr:cNvPr>
        <xdr:cNvGrpSpPr>
          <a:grpSpLocks/>
        </xdr:cNvGrpSpPr>
      </xdr:nvGrpSpPr>
      <xdr:grpSpPr bwMode="auto">
        <a:xfrm>
          <a:off x="11188700" y="5016500"/>
          <a:ext cx="3771900" cy="342900"/>
          <a:chOff x="9372600" y="4181476"/>
          <a:chExt cx="3276600" cy="333375"/>
        </a:xfrm>
      </xdr:grpSpPr>
      <xdr:sp macro="" textlink="">
        <xdr:nvSpPr>
          <xdr:cNvPr id="34" name="Geschweifte Klammer rechts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35" name="Textfeld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 txBox="1"/>
        </xdr:nvSpPr>
        <xdr:spPr>
          <a:xfrm>
            <a:off x="9758731" y="4193823"/>
            <a:ext cx="2890469" cy="296333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8</xdr:col>
      <xdr:colOff>596900</xdr:colOff>
      <xdr:row>34</xdr:row>
      <xdr:rowOff>114300</xdr:rowOff>
    </xdr:from>
    <xdr:to>
      <xdr:col>12</xdr:col>
      <xdr:colOff>863600</xdr:colOff>
      <xdr:row>36</xdr:row>
      <xdr:rowOff>127000</xdr:rowOff>
    </xdr:to>
    <xdr:grpSp>
      <xdr:nvGrpSpPr>
        <xdr:cNvPr id="561187" name="Gruppieren 36">
          <a:extLst>
            <a:ext uri="{FF2B5EF4-FFF2-40B4-BE49-F238E27FC236}">
              <a16:creationId xmlns:a16="http://schemas.microsoft.com/office/drawing/2014/main" id="{00000000-0008-0000-0500-000023900800}"/>
            </a:ext>
          </a:extLst>
        </xdr:cNvPr>
        <xdr:cNvGrpSpPr>
          <a:grpSpLocks/>
        </xdr:cNvGrpSpPr>
      </xdr:nvGrpSpPr>
      <xdr:grpSpPr bwMode="auto">
        <a:xfrm>
          <a:off x="11188700" y="6045200"/>
          <a:ext cx="3771900" cy="355600"/>
          <a:chOff x="9372600" y="4181476"/>
          <a:chExt cx="3276600" cy="333375"/>
        </a:xfrm>
      </xdr:grpSpPr>
      <xdr:sp macro="" textlink="">
        <xdr:nvSpPr>
          <xdr:cNvPr id="38" name="Geschweifte Klammer rechts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39" name="Textfeld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 txBox="1"/>
        </xdr:nvSpPr>
        <xdr:spPr>
          <a:xfrm>
            <a:off x="9758731" y="4193382"/>
            <a:ext cx="2890469" cy="297656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8</xdr:col>
      <xdr:colOff>596900</xdr:colOff>
      <xdr:row>61</xdr:row>
      <xdr:rowOff>101600</xdr:rowOff>
    </xdr:from>
    <xdr:to>
      <xdr:col>12</xdr:col>
      <xdr:colOff>863600</xdr:colOff>
      <xdr:row>63</xdr:row>
      <xdr:rowOff>114300</xdr:rowOff>
    </xdr:to>
    <xdr:grpSp>
      <xdr:nvGrpSpPr>
        <xdr:cNvPr id="561188" name="Gruppieren 40">
          <a:extLst>
            <a:ext uri="{FF2B5EF4-FFF2-40B4-BE49-F238E27FC236}">
              <a16:creationId xmlns:a16="http://schemas.microsoft.com/office/drawing/2014/main" id="{00000000-0008-0000-0500-000024900800}"/>
            </a:ext>
          </a:extLst>
        </xdr:cNvPr>
        <xdr:cNvGrpSpPr>
          <a:grpSpLocks/>
        </xdr:cNvGrpSpPr>
      </xdr:nvGrpSpPr>
      <xdr:grpSpPr bwMode="auto">
        <a:xfrm>
          <a:off x="11188700" y="10629900"/>
          <a:ext cx="3771900" cy="355600"/>
          <a:chOff x="9372600" y="4181476"/>
          <a:chExt cx="3276600" cy="333375"/>
        </a:xfrm>
      </xdr:grpSpPr>
      <xdr:sp macro="" textlink="">
        <xdr:nvSpPr>
          <xdr:cNvPr id="42" name="Geschweifte Klammer rechts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43" name="Textfeld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 txBox="1"/>
        </xdr:nvSpPr>
        <xdr:spPr>
          <a:xfrm>
            <a:off x="9758731" y="4193382"/>
            <a:ext cx="2890469" cy="297656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8</xdr:col>
      <xdr:colOff>596900</xdr:colOff>
      <xdr:row>67</xdr:row>
      <xdr:rowOff>63500</xdr:rowOff>
    </xdr:from>
    <xdr:to>
      <xdr:col>12</xdr:col>
      <xdr:colOff>863600</xdr:colOff>
      <xdr:row>69</xdr:row>
      <xdr:rowOff>76200</xdr:rowOff>
    </xdr:to>
    <xdr:grpSp>
      <xdr:nvGrpSpPr>
        <xdr:cNvPr id="561189" name="Gruppieren 43">
          <a:extLst>
            <a:ext uri="{FF2B5EF4-FFF2-40B4-BE49-F238E27FC236}">
              <a16:creationId xmlns:a16="http://schemas.microsoft.com/office/drawing/2014/main" id="{00000000-0008-0000-0500-000025900800}"/>
            </a:ext>
          </a:extLst>
        </xdr:cNvPr>
        <xdr:cNvGrpSpPr>
          <a:grpSpLocks/>
        </xdr:cNvGrpSpPr>
      </xdr:nvGrpSpPr>
      <xdr:grpSpPr bwMode="auto">
        <a:xfrm>
          <a:off x="11188700" y="11620500"/>
          <a:ext cx="3771900" cy="355600"/>
          <a:chOff x="9372600" y="4181476"/>
          <a:chExt cx="3276600" cy="333375"/>
        </a:xfrm>
      </xdr:grpSpPr>
      <xdr:sp macro="" textlink="">
        <xdr:nvSpPr>
          <xdr:cNvPr id="45" name="Geschweifte Klammer rechts 44"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SpPr txBox="1"/>
        </xdr:nvSpPr>
        <xdr:spPr>
          <a:xfrm>
            <a:off x="9758731" y="4193382"/>
            <a:ext cx="2890469" cy="297656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8</xdr:col>
      <xdr:colOff>596900</xdr:colOff>
      <xdr:row>74</xdr:row>
      <xdr:rowOff>114300</xdr:rowOff>
    </xdr:from>
    <xdr:to>
      <xdr:col>12</xdr:col>
      <xdr:colOff>863600</xdr:colOff>
      <xdr:row>76</xdr:row>
      <xdr:rowOff>139700</xdr:rowOff>
    </xdr:to>
    <xdr:grpSp>
      <xdr:nvGrpSpPr>
        <xdr:cNvPr id="561190" name="Gruppieren 46">
          <a:extLst>
            <a:ext uri="{FF2B5EF4-FFF2-40B4-BE49-F238E27FC236}">
              <a16:creationId xmlns:a16="http://schemas.microsoft.com/office/drawing/2014/main" id="{00000000-0008-0000-0500-000026900800}"/>
            </a:ext>
          </a:extLst>
        </xdr:cNvPr>
        <xdr:cNvGrpSpPr>
          <a:grpSpLocks/>
        </xdr:cNvGrpSpPr>
      </xdr:nvGrpSpPr>
      <xdr:grpSpPr bwMode="auto">
        <a:xfrm>
          <a:off x="11188700" y="12865100"/>
          <a:ext cx="3771900" cy="368300"/>
          <a:chOff x="9372600" y="4181476"/>
          <a:chExt cx="3276600" cy="333375"/>
        </a:xfrm>
      </xdr:grpSpPr>
      <xdr:sp macro="" textlink="">
        <xdr:nvSpPr>
          <xdr:cNvPr id="48" name="Geschweifte Klammer rechts 4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00000000-0008-0000-0500-000031000000}"/>
              </a:ext>
            </a:extLst>
          </xdr:cNvPr>
          <xdr:cNvSpPr txBox="1"/>
        </xdr:nvSpPr>
        <xdr:spPr>
          <a:xfrm>
            <a:off x="9758731" y="4192972"/>
            <a:ext cx="2890469" cy="298888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8</xdr:col>
      <xdr:colOff>596900</xdr:colOff>
      <xdr:row>80</xdr:row>
      <xdr:rowOff>63500</xdr:rowOff>
    </xdr:from>
    <xdr:to>
      <xdr:col>12</xdr:col>
      <xdr:colOff>863600</xdr:colOff>
      <xdr:row>82</xdr:row>
      <xdr:rowOff>76200</xdr:rowOff>
    </xdr:to>
    <xdr:grpSp>
      <xdr:nvGrpSpPr>
        <xdr:cNvPr id="561191" name="Gruppieren 49">
          <a:extLst>
            <a:ext uri="{FF2B5EF4-FFF2-40B4-BE49-F238E27FC236}">
              <a16:creationId xmlns:a16="http://schemas.microsoft.com/office/drawing/2014/main" id="{00000000-0008-0000-0500-000027900800}"/>
            </a:ext>
          </a:extLst>
        </xdr:cNvPr>
        <xdr:cNvGrpSpPr>
          <a:grpSpLocks/>
        </xdr:cNvGrpSpPr>
      </xdr:nvGrpSpPr>
      <xdr:grpSpPr bwMode="auto">
        <a:xfrm>
          <a:off x="11188700" y="13843000"/>
          <a:ext cx="3771900" cy="355600"/>
          <a:chOff x="9372600" y="4181476"/>
          <a:chExt cx="3276600" cy="333375"/>
        </a:xfrm>
      </xdr:grpSpPr>
      <xdr:sp macro="" textlink="">
        <xdr:nvSpPr>
          <xdr:cNvPr id="51" name="Geschweifte Klammer rechts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9372600" y="4181476"/>
            <a:ext cx="308905" cy="333375"/>
          </a:xfrm>
          <a:prstGeom prst="rightBrac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52" name="Textfeld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SpPr txBox="1"/>
        </xdr:nvSpPr>
        <xdr:spPr>
          <a:xfrm>
            <a:off x="9758731" y="4193382"/>
            <a:ext cx="2890469" cy="297656"/>
          </a:xfrm>
          <a:prstGeom prst="rect">
            <a:avLst/>
          </a:prstGeom>
          <a:solidFill>
            <a:srgbClr val="FFFF00"/>
          </a:solidFill>
          <a:ln w="1905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de-DE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Passendes Ethernet- Element auswählen!!</a:t>
            </a:r>
            <a:endParaRPr lang="de-DE" b="1">
              <a:effectLst/>
            </a:endParaRPr>
          </a:p>
        </xdr:txBody>
      </xdr:sp>
    </xdr:grpSp>
    <xdr:clientData/>
  </xdr:twoCellAnchor>
  <xdr:twoCellAnchor>
    <xdr:from>
      <xdr:col>7</xdr:col>
      <xdr:colOff>360046</xdr:colOff>
      <xdr:row>107</xdr:row>
      <xdr:rowOff>203200</xdr:rowOff>
    </xdr:from>
    <xdr:to>
      <xdr:col>12</xdr:col>
      <xdr:colOff>487046</xdr:colOff>
      <xdr:row>141</xdr:row>
      <xdr:rowOff>19064</xdr:rowOff>
    </xdr:to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8839201" y="17592675"/>
          <a:ext cx="3924300" cy="5572125"/>
        </a:xfrm>
        <a:prstGeom prst="rect">
          <a:avLst/>
        </a:prstGeom>
        <a:solidFill>
          <a:srgbClr val="FF00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800" b="1"/>
            <a:t>Es werden die Kabelklemmungen</a:t>
          </a:r>
          <a:r>
            <a:rPr lang="de-DE" sz="1800" b="1" baseline="0"/>
            <a:t> vom Leistunsstecker Gr. 1 verwendet!</a:t>
          </a:r>
          <a:endParaRPr lang="de-DE" sz="1800" b="1"/>
        </a:p>
      </xdr:txBody>
    </xdr:sp>
    <xdr:clientData/>
  </xdr:twoCellAnchor>
  <xdr:twoCellAnchor>
    <xdr:from>
      <xdr:col>7</xdr:col>
      <xdr:colOff>96520</xdr:colOff>
      <xdr:row>1</xdr:row>
      <xdr:rowOff>0</xdr:rowOff>
    </xdr:from>
    <xdr:to>
      <xdr:col>12</xdr:col>
      <xdr:colOff>800825</xdr:colOff>
      <xdr:row>3</xdr:row>
      <xdr:rowOff>0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8601075" y="266700"/>
          <a:ext cx="4419600" cy="333375"/>
        </a:xfrm>
        <a:prstGeom prst="rect">
          <a:avLst/>
        </a:prstGeom>
        <a:solidFill>
          <a:srgbClr val="FF00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200" b="1"/>
            <a:t>Es</a:t>
          </a:r>
          <a:r>
            <a:rPr lang="de-DE" sz="1200" b="1" baseline="0"/>
            <a:t> können beide Gehäuse für alle Isolierkörper verwendet werden!</a:t>
          </a:r>
          <a:endParaRPr lang="de-DE" sz="1200" b="1"/>
        </a:p>
      </xdr:txBody>
    </xdr:sp>
    <xdr:clientData/>
  </xdr:twoCellAnchor>
  <xdr:twoCellAnchor>
    <xdr:from>
      <xdr:col>9</xdr:col>
      <xdr:colOff>168275</xdr:colOff>
      <xdr:row>86</xdr:row>
      <xdr:rowOff>126993</xdr:rowOff>
    </xdr:from>
    <xdr:to>
      <xdr:col>12</xdr:col>
      <xdr:colOff>862886</xdr:colOff>
      <xdr:row>104</xdr:row>
      <xdr:rowOff>114299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 bwMode="auto">
        <a:xfrm>
          <a:off x="10182225" y="13830293"/>
          <a:ext cx="2895600" cy="3190881"/>
        </a:xfrm>
        <a:prstGeom prst="rect">
          <a:avLst/>
        </a:prstGeom>
        <a:solidFill>
          <a:srgbClr val="FFFF00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Beim 2-poligem Ethernet- Element </a:t>
          </a:r>
        </a:p>
        <a:p>
          <a:pPr algn="ctr" rtl="0"/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Ø 1mm Kontakte auswählen!!</a:t>
          </a:r>
          <a:endParaRPr lang="de-DE" b="1">
            <a:effectLst/>
          </a:endParaRPr>
        </a:p>
      </xdr:txBody>
    </xdr:sp>
    <xdr:clientData/>
  </xdr:twoCellAnchor>
  <xdr:twoCellAnchor>
    <xdr:from>
      <xdr:col>8</xdr:col>
      <xdr:colOff>708025</xdr:colOff>
      <xdr:row>17</xdr:row>
      <xdr:rowOff>133350</xdr:rowOff>
    </xdr:from>
    <xdr:to>
      <xdr:col>9</xdr:col>
      <xdr:colOff>679450</xdr:colOff>
      <xdr:row>19</xdr:row>
      <xdr:rowOff>85725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9896475" y="3048000"/>
          <a:ext cx="7334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708025</xdr:colOff>
      <xdr:row>21</xdr:row>
      <xdr:rowOff>76200</xdr:rowOff>
    </xdr:from>
    <xdr:to>
      <xdr:col>9</xdr:col>
      <xdr:colOff>679450</xdr:colOff>
      <xdr:row>23</xdr:row>
      <xdr:rowOff>28575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/>
      </xdr:nvCxnSpPr>
      <xdr:spPr>
        <a:xfrm>
          <a:off x="9896475" y="3676650"/>
          <a:ext cx="7334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</xdr:colOff>
      <xdr:row>39</xdr:row>
      <xdr:rowOff>30480</xdr:rowOff>
    </xdr:from>
    <xdr:to>
      <xdr:col>10</xdr:col>
      <xdr:colOff>273354</xdr:colOff>
      <xdr:row>52</xdr:row>
      <xdr:rowOff>120726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722995" y="5621655"/>
          <a:ext cx="230588" cy="194119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410845</xdr:colOff>
      <xdr:row>43</xdr:row>
      <xdr:rowOff>78105</xdr:rowOff>
    </xdr:from>
    <xdr:to>
      <xdr:col>13</xdr:col>
      <xdr:colOff>937359</xdr:colOff>
      <xdr:row>48</xdr:row>
      <xdr:rowOff>106680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9065895" y="6221730"/>
          <a:ext cx="271079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wkahl</a:t>
          </a:r>
          <a:r>
            <a:rPr lang="de-DE" sz="1100" baseline="0"/>
            <a:t> 19.04.2018</a:t>
          </a:r>
          <a:endParaRPr lang="de-DE" sz="1100"/>
        </a:p>
        <a:p>
          <a:r>
            <a:rPr lang="de-DE" sz="1100"/>
            <a:t>Einsätze</a:t>
          </a:r>
          <a:r>
            <a:rPr lang="de-DE" sz="1100" baseline="0"/>
            <a:t> sind </a:t>
          </a:r>
          <a:r>
            <a:rPr lang="de-DE" sz="1100" b="1" baseline="0"/>
            <a:t>nicht</a:t>
          </a:r>
          <a:r>
            <a:rPr lang="de-DE" sz="1100" baseline="0"/>
            <a:t> kompatibel mit den jeweiligen anderen Kontakte</a:t>
          </a:r>
          <a:endParaRPr lang="de-DE" sz="1100"/>
        </a:p>
      </xdr:txBody>
    </xdr:sp>
    <xdr:clientData/>
  </xdr:twoCellAnchor>
  <xdr:twoCellAnchor>
    <xdr:from>
      <xdr:col>9</xdr:col>
      <xdr:colOff>607695</xdr:colOff>
      <xdr:row>53</xdr:row>
      <xdr:rowOff>11430</xdr:rowOff>
    </xdr:from>
    <xdr:to>
      <xdr:col>10</xdr:col>
      <xdr:colOff>266535</xdr:colOff>
      <xdr:row>55</xdr:row>
      <xdr:rowOff>28575</xdr:rowOff>
    </xdr:to>
    <xdr:sp macro="" textlink="">
      <xdr:nvSpPr>
        <xdr:cNvPr id="6" name="Geschweifte Klammer rechts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8703945" y="7583805"/>
          <a:ext cx="230588" cy="30289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412750</xdr:colOff>
      <xdr:row>52</xdr:row>
      <xdr:rowOff>120650</xdr:rowOff>
    </xdr:from>
    <xdr:to>
      <xdr:col>11</xdr:col>
      <xdr:colOff>829194</xdr:colOff>
      <xdr:row>55</xdr:row>
      <xdr:rowOff>67028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9067800" y="7581900"/>
          <a:ext cx="1076326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800"/>
            <a:t>wkahl 18.07.2022</a:t>
          </a:r>
        </a:p>
        <a:p>
          <a:r>
            <a:rPr lang="de-DE" sz="800"/>
            <a:t>bis 0,34qmm²</a:t>
          </a:r>
        </a:p>
        <a:p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142</xdr:row>
      <xdr:rowOff>0</xdr:rowOff>
    </xdr:from>
    <xdr:to>
      <xdr:col>2</xdr:col>
      <xdr:colOff>165100</xdr:colOff>
      <xdr:row>143</xdr:row>
      <xdr:rowOff>0</xdr:rowOff>
    </xdr:to>
    <xdr:pic>
      <xdr:nvPicPr>
        <xdr:cNvPr id="38467" name="Grafik 1">
          <a:extLst>
            <a:ext uri="{FF2B5EF4-FFF2-40B4-BE49-F238E27FC236}">
              <a16:creationId xmlns:a16="http://schemas.microsoft.com/office/drawing/2014/main" id="{00000000-0008-0000-0B00-0000439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19837400"/>
          <a:ext cx="1651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38100</xdr:colOff>
      <xdr:row>133</xdr:row>
      <xdr:rowOff>38100</xdr:rowOff>
    </xdr:to>
    <xdr:pic>
      <xdr:nvPicPr>
        <xdr:cNvPr id="38468" name="Grafik 2">
          <a:extLst>
            <a:ext uri="{FF2B5EF4-FFF2-40B4-BE49-F238E27FC236}">
              <a16:creationId xmlns:a16="http://schemas.microsoft.com/office/drawing/2014/main" id="{00000000-0008-0000-0B00-0000449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1858010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12700</xdr:rowOff>
    </xdr:from>
    <xdr:to>
      <xdr:col>4</xdr:col>
      <xdr:colOff>584200</xdr:colOff>
      <xdr:row>2</xdr:row>
      <xdr:rowOff>12700</xdr:rowOff>
    </xdr:to>
    <xdr:sp macro="" textlink="">
      <xdr:nvSpPr>
        <xdr:cNvPr id="1364" name="Line 1">
          <a:extLst>
            <a:ext uri="{FF2B5EF4-FFF2-40B4-BE49-F238E27FC236}">
              <a16:creationId xmlns:a16="http://schemas.microsoft.com/office/drawing/2014/main" id="{00000000-0008-0000-0F00-000054050000}"/>
            </a:ext>
          </a:extLst>
        </xdr:cNvPr>
        <xdr:cNvSpPr>
          <a:spLocks noChangeShapeType="1"/>
        </xdr:cNvSpPr>
      </xdr:nvSpPr>
      <xdr:spPr bwMode="auto">
        <a:xfrm>
          <a:off x="1879600" y="342900"/>
          <a:ext cx="2781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36517</xdr:colOff>
      <xdr:row>4</xdr:row>
      <xdr:rowOff>107950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0" y="0"/>
          <a:ext cx="8441530" cy="2178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18.02.2022</a:t>
          </a:r>
          <a:r>
            <a:rPr lang="de-DE" sz="1100" baseline="0"/>
            <a:t> - SNiesen: Preise aktualisiert</a:t>
          </a:r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0</xdr:rowOff>
    </xdr:from>
    <xdr:to>
      <xdr:col>6</xdr:col>
      <xdr:colOff>1422400</xdr:colOff>
      <xdr:row>39</xdr:row>
      <xdr:rowOff>0</xdr:rowOff>
    </xdr:to>
    <xdr:graphicFrame macro="">
      <xdr:nvGraphicFramePr>
        <xdr:cNvPr id="7789" name="Diagramm 1">
          <a:extLst>
            <a:ext uri="{FF2B5EF4-FFF2-40B4-BE49-F238E27FC236}">
              <a16:creationId xmlns:a16="http://schemas.microsoft.com/office/drawing/2014/main" id="{00000000-0008-0000-1000-00006D1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433070</xdr:colOff>
      <xdr:row>16</xdr:row>
      <xdr:rowOff>66675</xdr:rowOff>
    </xdr:from>
    <xdr:to>
      <xdr:col>4</xdr:col>
      <xdr:colOff>478829</xdr:colOff>
      <xdr:row>17</xdr:row>
      <xdr:rowOff>66675</xdr:rowOff>
    </xdr:to>
    <xdr:sp macro="" textlink="$C$10">
      <xdr:nvSpPr>
        <xdr:cNvPr id="7170" name="Text Box 2">
          <a:extLst>
            <a:ext uri="{FF2B5EF4-FFF2-40B4-BE49-F238E27FC236}">
              <a16:creationId xmlns:a16="http://schemas.microsoft.com/office/drawing/2014/main" id="{00000000-0008-0000-1000-0000021C0000}"/>
            </a:ext>
          </a:extLst>
        </xdr:cNvPr>
        <xdr:cNvSpPr txBox="1">
          <a:spLocks noChangeArrowheads="1" noTextEdit="1"/>
        </xdr:cNvSpPr>
      </xdr:nvSpPr>
      <xdr:spPr bwMode="auto">
        <a:xfrm>
          <a:off x="2943225" y="2657475"/>
          <a:ext cx="8096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fld id="{8696A355-D560-994A-B413-6B2165100565}" type="TxLink"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#VALUE!</a:t>
          </a:fld>
          <a:endParaRPr lang="de-D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ket_d" backgroundRefresh="0" refreshOnLoad="1" connectionId="1" xr16:uid="{00000000-0016-0000-1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205"/>
  <sheetViews>
    <sheetView tabSelected="1" view="pageBreakPreview" zoomScale="134" zoomScaleNormal="100" zoomScaleSheetLayoutView="134" workbookViewId="0">
      <pane ySplit="1180" topLeftCell="A41" activePane="bottomLeft"/>
      <selection activeCell="N2" sqref="N2"/>
      <selection pane="bottomLeft" activeCell="B58" sqref="B58"/>
    </sheetView>
  </sheetViews>
  <sheetFormatPr baseColWidth="10" defaultColWidth="11.5" defaultRowHeight="11"/>
  <cols>
    <col min="1" max="1" width="13.83203125" style="132" customWidth="1"/>
    <col min="2" max="2" width="16.83203125" style="132" bestFit="1" customWidth="1"/>
    <col min="3" max="3" width="17.5" style="128" customWidth="1"/>
    <col min="4" max="4" width="7.1640625" style="130" customWidth="1"/>
    <col min="5" max="5" width="14.33203125" style="131" customWidth="1"/>
    <col min="6" max="6" width="10.5" style="129" customWidth="1"/>
    <col min="7" max="7" width="7.33203125" style="130" customWidth="1"/>
    <col min="8" max="8" width="8" style="130" customWidth="1"/>
    <col min="9" max="9" width="9.1640625" style="131" customWidth="1"/>
    <col min="10" max="10" width="10.1640625" style="129" customWidth="1"/>
    <col min="11" max="11" width="13.6640625" style="135" customWidth="1"/>
    <col min="12" max="12" width="7.1640625" style="132" hidden="1" customWidth="1"/>
    <col min="13" max="13" width="8.6640625" style="135" customWidth="1"/>
    <col min="14" max="14" width="14.33203125" style="132" bestFit="1" customWidth="1"/>
    <col min="15" max="16" width="11.5" style="132"/>
    <col min="17" max="17" width="22.6640625" style="132" bestFit="1" customWidth="1"/>
    <col min="18" max="18" width="11" style="132" bestFit="1" customWidth="1"/>
    <col min="19" max="16384" width="11.5" style="132"/>
  </cols>
  <sheetData>
    <row r="1" spans="1:30" s="184" customFormat="1" ht="11.25" customHeight="1">
      <c r="A1" s="259" t="s">
        <v>967</v>
      </c>
      <c r="B1" s="260" t="s">
        <v>775</v>
      </c>
      <c r="C1" s="261" t="s">
        <v>667</v>
      </c>
      <c r="D1" s="261" t="s">
        <v>777</v>
      </c>
      <c r="E1" s="261" t="s">
        <v>778</v>
      </c>
      <c r="F1" s="262" t="s">
        <v>779</v>
      </c>
      <c r="G1" s="259" t="s">
        <v>770</v>
      </c>
      <c r="H1" s="259" t="s">
        <v>771</v>
      </c>
      <c r="I1" s="259" t="s">
        <v>772</v>
      </c>
      <c r="J1" s="262" t="s">
        <v>773</v>
      </c>
      <c r="K1" s="263" t="s">
        <v>780</v>
      </c>
      <c r="L1" s="184" t="s">
        <v>966</v>
      </c>
      <c r="M1" s="263" t="s">
        <v>787</v>
      </c>
      <c r="N1" s="184" t="s">
        <v>27</v>
      </c>
      <c r="O1" s="184" t="s">
        <v>717</v>
      </c>
      <c r="P1" s="184" t="s">
        <v>11</v>
      </c>
      <c r="Q1" s="559" t="s">
        <v>715</v>
      </c>
      <c r="R1" s="559" t="s">
        <v>2627</v>
      </c>
    </row>
    <row r="2" spans="1:30" s="184" customFormat="1" ht="11.25" customHeight="1">
      <c r="A2" s="264" t="s">
        <v>774</v>
      </c>
      <c r="B2" s="265" t="s">
        <v>666</v>
      </c>
      <c r="C2" s="266" t="s">
        <v>668</v>
      </c>
      <c r="D2" s="266" t="s">
        <v>777</v>
      </c>
      <c r="E2" s="266" t="s">
        <v>669</v>
      </c>
      <c r="F2" s="267" t="s">
        <v>670</v>
      </c>
      <c r="G2" s="264" t="s">
        <v>671</v>
      </c>
      <c r="H2" s="264" t="s">
        <v>672</v>
      </c>
      <c r="I2" s="264" t="s">
        <v>673</v>
      </c>
      <c r="J2" s="267" t="s">
        <v>674</v>
      </c>
      <c r="K2" s="268" t="s">
        <v>713</v>
      </c>
      <c r="L2" s="184" t="s">
        <v>966</v>
      </c>
      <c r="M2" s="268" t="s">
        <v>714</v>
      </c>
      <c r="N2" s="269" t="s">
        <v>856</v>
      </c>
      <c r="O2" s="269" t="s">
        <v>718</v>
      </c>
      <c r="Q2" s="560" t="s">
        <v>716</v>
      </c>
      <c r="R2" s="560" t="s">
        <v>2628</v>
      </c>
    </row>
    <row r="3" spans="1:30" s="124" customFormat="1" ht="12" thickBot="1">
      <c r="A3" s="668"/>
      <c r="B3" s="120"/>
      <c r="C3" s="121"/>
      <c r="D3" s="121"/>
      <c r="E3" s="121"/>
      <c r="F3" s="122"/>
      <c r="G3" s="119"/>
      <c r="H3" s="125"/>
      <c r="I3" s="119"/>
      <c r="J3" s="122"/>
      <c r="K3" s="122"/>
      <c r="M3" s="123"/>
      <c r="Q3" s="561"/>
      <c r="R3" s="562"/>
    </row>
    <row r="4" spans="1:30" s="124" customFormat="1">
      <c r="A4" s="126" t="s">
        <v>144</v>
      </c>
      <c r="B4" s="318"/>
      <c r="C4" s="128"/>
      <c r="D4" s="128"/>
      <c r="E4" s="128"/>
      <c r="F4" s="129"/>
      <c r="G4" s="130"/>
      <c r="H4" s="131"/>
      <c r="I4" s="130"/>
      <c r="L4" s="132"/>
      <c r="M4" s="123"/>
      <c r="O4" s="555"/>
      <c r="Q4" s="563" t="s">
        <v>2629</v>
      </c>
      <c r="R4" s="564"/>
    </row>
    <row r="5" spans="1:30" s="124" customFormat="1" ht="12" thickBot="1">
      <c r="A5" s="126" t="s">
        <v>145</v>
      </c>
      <c r="B5" s="318"/>
      <c r="C5" s="128"/>
      <c r="D5" s="128"/>
      <c r="E5" s="128"/>
      <c r="F5" s="129"/>
      <c r="G5" s="130"/>
      <c r="H5" s="131"/>
      <c r="I5" s="130"/>
      <c r="J5" s="129"/>
      <c r="K5" s="129"/>
      <c r="L5" s="132"/>
      <c r="M5" s="123"/>
      <c r="Q5" s="565" t="str">
        <f>'DEL-Notiz'!A76</f>
        <v>Datum</v>
      </c>
      <c r="R5" s="564"/>
    </row>
    <row r="6" spans="1:30" s="124" customFormat="1" ht="12" thickBot="1">
      <c r="A6" s="126" t="s">
        <v>146</v>
      </c>
      <c r="B6" s="127"/>
      <c r="C6" s="128"/>
      <c r="D6" s="128"/>
      <c r="E6" s="128"/>
      <c r="F6" s="129"/>
      <c r="G6" s="130"/>
      <c r="H6" s="131"/>
      <c r="I6" s="130"/>
      <c r="J6" s="129"/>
      <c r="K6" s="129"/>
      <c r="L6" s="132"/>
      <c r="M6" s="123"/>
      <c r="Q6" s="566">
        <f>SUBSTITUTE('DEL-Notiz'!C77,".",",")/100</f>
        <v>73.946600000000004</v>
      </c>
      <c r="R6" s="564"/>
    </row>
    <row r="7" spans="1:30" s="124" customFormat="1" ht="12" thickBot="1">
      <c r="A7" s="126" t="s">
        <v>147</v>
      </c>
      <c r="B7" s="318"/>
      <c r="C7" s="128"/>
      <c r="D7" s="128"/>
      <c r="E7" s="128"/>
      <c r="F7" s="129"/>
      <c r="G7" s="130"/>
      <c r="H7" s="131"/>
      <c r="I7" s="130"/>
      <c r="J7" s="129"/>
      <c r="K7" s="129"/>
      <c r="L7" s="132"/>
      <c r="M7" s="123"/>
      <c r="P7" s="258"/>
      <c r="Q7" s="119"/>
      <c r="R7" s="564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</row>
    <row r="8" spans="1:30" s="124" customFormat="1">
      <c r="A8" s="133" t="s">
        <v>766</v>
      </c>
      <c r="B8" s="134"/>
      <c r="C8" s="128"/>
      <c r="D8" s="128"/>
      <c r="E8" s="128"/>
      <c r="F8" s="129"/>
      <c r="G8" s="130"/>
      <c r="H8" s="131"/>
      <c r="I8" s="130"/>
      <c r="J8" s="129"/>
      <c r="K8" s="129"/>
      <c r="L8" s="132"/>
      <c r="M8" s="123"/>
      <c r="Q8" s="563" t="s">
        <v>2630</v>
      </c>
      <c r="R8" s="564"/>
    </row>
    <row r="9" spans="1:30" s="124" customFormat="1" ht="12" thickBot="1">
      <c r="A9" s="234" t="s">
        <v>767</v>
      </c>
      <c r="B9" s="134"/>
      <c r="C9" s="128"/>
      <c r="D9" s="128"/>
      <c r="E9" s="128"/>
      <c r="F9" s="129"/>
      <c r="G9" s="130"/>
      <c r="H9" s="131"/>
      <c r="I9" s="130"/>
      <c r="J9" s="129"/>
      <c r="K9" s="129"/>
      <c r="L9" s="132"/>
      <c r="M9" s="123"/>
      <c r="Q9" s="567"/>
      <c r="R9" s="564"/>
    </row>
    <row r="10" spans="1:30" s="124" customFormat="1">
      <c r="A10" s="235" t="s">
        <v>634</v>
      </c>
      <c r="B10" s="236"/>
      <c r="C10" s="237"/>
      <c r="D10" s="237"/>
      <c r="E10" s="238"/>
      <c r="F10" s="129"/>
      <c r="G10" s="130"/>
      <c r="H10" s="131"/>
      <c r="I10" s="130"/>
      <c r="J10" s="129"/>
      <c r="K10" s="129"/>
      <c r="L10" s="132"/>
      <c r="M10" s="123"/>
      <c r="Q10" s="561"/>
      <c r="R10" s="562"/>
    </row>
    <row r="11" spans="1:30" s="124" customFormat="1">
      <c r="A11" s="239" t="s">
        <v>769</v>
      </c>
      <c r="B11" s="240"/>
      <c r="C11" s="241"/>
      <c r="D11" s="241"/>
      <c r="E11" s="242"/>
      <c r="F11" s="129"/>
      <c r="G11" s="130"/>
      <c r="H11" s="131"/>
      <c r="I11" s="130"/>
      <c r="J11" s="129"/>
      <c r="K11" s="129"/>
      <c r="L11" s="132"/>
      <c r="M11" s="123"/>
      <c r="Q11" s="561"/>
      <c r="R11" s="562"/>
    </row>
    <row r="12" spans="1:30" s="124" customFormat="1">
      <c r="A12" s="243" t="s">
        <v>763</v>
      </c>
      <c r="B12" s="240"/>
      <c r="C12" s="244"/>
      <c r="D12" s="245" t="s">
        <v>340</v>
      </c>
      <c r="E12" s="246" t="s">
        <v>764</v>
      </c>
      <c r="F12" s="129"/>
      <c r="G12" s="130"/>
      <c r="H12" s="131"/>
      <c r="I12" s="130"/>
      <c r="J12" s="129"/>
      <c r="K12" s="129"/>
      <c r="L12" s="132"/>
      <c r="M12" s="123"/>
      <c r="Q12" s="561"/>
      <c r="R12" s="562"/>
    </row>
    <row r="13" spans="1:30" s="124" customFormat="1">
      <c r="A13" s="243" t="s">
        <v>765</v>
      </c>
      <c r="B13" s="240"/>
      <c r="C13" s="241"/>
      <c r="D13" s="245" t="s">
        <v>340</v>
      </c>
      <c r="E13" s="246" t="s">
        <v>764</v>
      </c>
      <c r="F13" s="129"/>
      <c r="G13" s="130"/>
      <c r="H13" s="131"/>
      <c r="I13" s="130"/>
      <c r="J13" s="129"/>
      <c r="K13" s="129"/>
      <c r="L13" s="132"/>
      <c r="M13" s="123"/>
      <c r="Q13" s="561"/>
      <c r="R13" s="562"/>
    </row>
    <row r="14" spans="1:30" s="124" customFormat="1" ht="6" customHeight="1">
      <c r="A14" s="247"/>
      <c r="B14" s="240"/>
      <c r="C14" s="241"/>
      <c r="D14" s="241"/>
      <c r="E14" s="242"/>
      <c r="F14" s="129"/>
      <c r="G14" s="130"/>
      <c r="H14" s="131"/>
      <c r="I14" s="130"/>
      <c r="J14" s="129"/>
      <c r="K14" s="129"/>
      <c r="L14" s="132"/>
      <c r="M14" s="123"/>
      <c r="Q14" s="561"/>
      <c r="R14" s="562"/>
    </row>
    <row r="15" spans="1:30" s="124" customFormat="1">
      <c r="A15" s="239" t="s">
        <v>768</v>
      </c>
      <c r="B15" s="240"/>
      <c r="C15" s="241"/>
      <c r="D15" s="241"/>
      <c r="E15" s="242"/>
      <c r="F15" s="129"/>
      <c r="G15" s="130"/>
      <c r="H15" s="131"/>
      <c r="I15" s="130"/>
      <c r="J15" s="129"/>
      <c r="K15" s="129"/>
      <c r="L15" s="132"/>
      <c r="M15" s="123"/>
    </row>
    <row r="16" spans="1:30" s="124" customFormat="1">
      <c r="A16" s="247"/>
      <c r="B16" s="240"/>
      <c r="C16" s="241"/>
      <c r="D16" s="241"/>
      <c r="E16" s="242"/>
      <c r="F16" s="129"/>
      <c r="G16" s="130"/>
      <c r="H16" s="131"/>
      <c r="I16" s="130"/>
      <c r="J16" s="129"/>
      <c r="K16" s="129"/>
      <c r="L16" s="132"/>
      <c r="M16" s="123"/>
    </row>
    <row r="17" spans="1:13" s="124" customFormat="1">
      <c r="A17" s="247"/>
      <c r="B17" s="240"/>
      <c r="C17" s="241"/>
      <c r="D17" s="241"/>
      <c r="E17" s="242"/>
      <c r="F17" s="129"/>
      <c r="G17" s="130"/>
      <c r="H17" s="131"/>
      <c r="I17" s="130"/>
      <c r="J17" s="129"/>
      <c r="K17" s="129"/>
      <c r="L17" s="132"/>
      <c r="M17" s="123"/>
    </row>
    <row r="18" spans="1:13" s="124" customFormat="1">
      <c r="A18" s="247"/>
      <c r="B18" s="240"/>
      <c r="C18" s="241"/>
      <c r="D18" s="241"/>
      <c r="E18" s="242"/>
      <c r="F18" s="129"/>
      <c r="G18" s="130"/>
      <c r="H18" s="131"/>
      <c r="I18" s="130"/>
      <c r="J18" s="129"/>
      <c r="K18" s="129"/>
      <c r="L18" s="132"/>
      <c r="M18" s="123"/>
    </row>
    <row r="19" spans="1:13" s="124" customFormat="1">
      <c r="A19" s="248"/>
      <c r="B19" s="249"/>
      <c r="C19" s="250"/>
      <c r="D19" s="241"/>
      <c r="E19" s="242"/>
      <c r="F19" s="129"/>
      <c r="G19" s="130"/>
      <c r="H19" s="131"/>
      <c r="I19" s="130"/>
      <c r="J19" s="129"/>
      <c r="K19" s="129"/>
      <c r="L19" s="132"/>
      <c r="M19" s="123"/>
    </row>
    <row r="20" spans="1:13" s="124" customFormat="1">
      <c r="A20" s="248"/>
      <c r="B20" s="251"/>
      <c r="C20" s="251"/>
      <c r="D20" s="241"/>
      <c r="E20" s="242"/>
      <c r="F20" s="129"/>
      <c r="G20" s="130"/>
      <c r="H20" s="131"/>
      <c r="I20" s="130"/>
      <c r="J20" s="129"/>
      <c r="K20" s="129"/>
      <c r="L20" s="132"/>
      <c r="M20" s="123"/>
    </row>
    <row r="21" spans="1:13" s="124" customFormat="1">
      <c r="A21" s="248"/>
      <c r="B21" s="251"/>
      <c r="C21" s="251"/>
      <c r="D21" s="241"/>
      <c r="E21" s="242"/>
      <c r="F21" s="129"/>
      <c r="G21" s="130"/>
      <c r="H21" s="131"/>
      <c r="I21" s="130"/>
      <c r="J21" s="129"/>
      <c r="K21" s="129"/>
      <c r="L21" s="132"/>
      <c r="M21" s="123"/>
    </row>
    <row r="22" spans="1:13" s="124" customFormat="1">
      <c r="A22" s="247"/>
      <c r="B22" s="240"/>
      <c r="C22" s="241"/>
      <c r="D22" s="241"/>
      <c r="E22" s="242"/>
      <c r="F22" s="129"/>
      <c r="G22" s="130"/>
      <c r="H22" s="131"/>
      <c r="I22" s="130"/>
      <c r="J22" s="129"/>
      <c r="K22" s="129"/>
      <c r="L22" s="132"/>
      <c r="M22" s="123"/>
    </row>
    <row r="23" spans="1:13" s="124" customFormat="1">
      <c r="A23" s="247"/>
      <c r="B23" s="240"/>
      <c r="C23" s="241"/>
      <c r="D23" s="241"/>
      <c r="E23" s="242"/>
      <c r="F23" s="129"/>
      <c r="G23" s="130"/>
      <c r="H23" s="131"/>
      <c r="I23" s="130"/>
      <c r="J23" s="129"/>
      <c r="K23" s="129"/>
      <c r="L23" s="132"/>
      <c r="M23" s="123"/>
    </row>
    <row r="24" spans="1:13" s="124" customFormat="1">
      <c r="A24" s="247"/>
      <c r="B24" s="240"/>
      <c r="C24" s="241"/>
      <c r="D24" s="241"/>
      <c r="E24" s="242"/>
      <c r="F24" s="129"/>
      <c r="G24" s="130"/>
      <c r="H24" s="131"/>
      <c r="I24" s="130"/>
      <c r="J24" s="129"/>
      <c r="K24" s="129"/>
      <c r="L24" s="132"/>
      <c r="M24" s="123"/>
    </row>
    <row r="25" spans="1:13" s="124" customFormat="1">
      <c r="A25" s="247"/>
      <c r="B25" s="240"/>
      <c r="C25" s="241"/>
      <c r="D25" s="241"/>
      <c r="E25" s="242"/>
      <c r="F25" s="129"/>
      <c r="G25" s="130"/>
      <c r="H25" s="131"/>
      <c r="I25" s="130"/>
      <c r="J25" s="129"/>
      <c r="K25" s="129"/>
      <c r="L25" s="132"/>
      <c r="M25" s="123"/>
    </row>
    <row r="26" spans="1:13" s="124" customFormat="1">
      <c r="A26" s="247"/>
      <c r="B26" s="240"/>
      <c r="C26" s="241"/>
      <c r="D26" s="241"/>
      <c r="E26" s="242"/>
      <c r="F26" s="129"/>
      <c r="G26" s="130"/>
      <c r="H26" s="131"/>
      <c r="I26" s="130"/>
      <c r="J26" s="129"/>
      <c r="K26" s="129"/>
      <c r="L26" s="132"/>
      <c r="M26" s="123"/>
    </row>
    <row r="27" spans="1:13" s="124" customFormat="1">
      <c r="A27" s="247"/>
      <c r="B27" s="249"/>
      <c r="C27" s="250"/>
      <c r="D27" s="241"/>
      <c r="E27" s="242"/>
      <c r="F27" s="129"/>
      <c r="G27" s="130"/>
      <c r="H27" s="131"/>
      <c r="I27" s="130"/>
      <c r="J27" s="129"/>
      <c r="K27" s="129"/>
      <c r="L27" s="132"/>
      <c r="M27" s="123"/>
    </row>
    <row r="28" spans="1:13" s="124" customFormat="1">
      <c r="A28" s="247"/>
      <c r="B28" s="249"/>
      <c r="C28" s="250"/>
      <c r="D28" s="241"/>
      <c r="E28" s="242"/>
      <c r="F28" s="129"/>
      <c r="G28" s="130"/>
      <c r="H28" s="131"/>
      <c r="I28" s="130"/>
      <c r="J28" s="129"/>
      <c r="K28" s="129"/>
      <c r="L28" s="132"/>
      <c r="M28" s="123"/>
    </row>
    <row r="29" spans="1:13" s="124" customFormat="1">
      <c r="A29" s="247"/>
      <c r="B29" s="252"/>
      <c r="C29" s="251"/>
      <c r="D29" s="241"/>
      <c r="E29" s="242"/>
      <c r="F29" s="129"/>
      <c r="G29" s="130"/>
      <c r="H29" s="131"/>
      <c r="I29" s="130"/>
      <c r="J29" s="129"/>
      <c r="K29" s="129"/>
      <c r="L29" s="132"/>
      <c r="M29" s="123"/>
    </row>
    <row r="30" spans="1:13" s="124" customFormat="1">
      <c r="A30" s="247"/>
      <c r="B30" s="278"/>
      <c r="C30" s="279"/>
      <c r="D30" s="241"/>
      <c r="E30" s="242"/>
      <c r="F30" s="129"/>
      <c r="G30" s="130"/>
      <c r="H30" s="131"/>
      <c r="I30" s="130"/>
      <c r="J30" s="129"/>
      <c r="K30" s="129"/>
      <c r="L30" s="132"/>
      <c r="M30" s="123"/>
    </row>
    <row r="31" spans="1:13" s="124" customFormat="1">
      <c r="A31" s="247"/>
      <c r="B31" s="249"/>
      <c r="C31" s="250"/>
      <c r="D31" s="241"/>
      <c r="E31" s="242"/>
      <c r="F31" s="129"/>
      <c r="G31" s="130"/>
      <c r="H31" s="131"/>
      <c r="I31" s="130"/>
      <c r="J31" s="129"/>
      <c r="K31" s="129"/>
      <c r="L31" s="132"/>
      <c r="M31" s="123"/>
    </row>
    <row r="32" spans="1:13" s="124" customFormat="1">
      <c r="A32" s="247"/>
      <c r="B32" s="249"/>
      <c r="C32" s="250"/>
      <c r="D32" s="241"/>
      <c r="E32" s="242"/>
      <c r="F32" s="129"/>
      <c r="G32" s="130"/>
      <c r="H32" s="131"/>
      <c r="I32" s="130"/>
      <c r="J32" s="129"/>
      <c r="K32" s="129"/>
      <c r="L32" s="132"/>
      <c r="M32" s="123"/>
    </row>
    <row r="33" spans="1:13" s="124" customFormat="1">
      <c r="A33" s="247"/>
      <c r="B33" s="249"/>
      <c r="C33" s="251"/>
      <c r="D33" s="241"/>
      <c r="E33" s="242"/>
      <c r="F33" s="129"/>
      <c r="G33" s="130"/>
      <c r="H33" s="131"/>
      <c r="I33" s="130"/>
      <c r="J33" s="129"/>
      <c r="K33" s="129"/>
      <c r="L33" s="132"/>
      <c r="M33" s="123"/>
    </row>
    <row r="34" spans="1:13" s="124" customFormat="1">
      <c r="A34" s="247"/>
      <c r="B34" s="249"/>
      <c r="C34" s="250"/>
      <c r="D34" s="241"/>
      <c r="E34" s="242"/>
      <c r="F34" s="129"/>
      <c r="G34" s="130"/>
      <c r="H34" s="131"/>
      <c r="I34" s="130"/>
      <c r="J34" s="129"/>
      <c r="K34" s="129"/>
      <c r="L34" s="132"/>
      <c r="M34" s="123"/>
    </row>
    <row r="35" spans="1:13" s="124" customFormat="1">
      <c r="A35" s="247"/>
      <c r="B35" s="249"/>
      <c r="C35" s="250"/>
      <c r="D35" s="241"/>
      <c r="E35" s="242"/>
      <c r="F35" s="129"/>
      <c r="G35" s="130"/>
      <c r="H35" s="131"/>
      <c r="I35" s="130"/>
      <c r="J35" s="129"/>
      <c r="K35" s="129"/>
      <c r="L35" s="132"/>
      <c r="M35" s="123"/>
    </row>
    <row r="36" spans="1:13" s="124" customFormat="1">
      <c r="A36" s="247"/>
      <c r="B36" s="249"/>
      <c r="C36" s="250"/>
      <c r="D36" s="241"/>
      <c r="E36" s="242"/>
      <c r="F36" s="129"/>
      <c r="G36" s="130"/>
      <c r="H36" s="131"/>
      <c r="I36" s="130"/>
      <c r="J36" s="129"/>
      <c r="K36" s="333"/>
      <c r="L36" s="208"/>
      <c r="M36" s="123"/>
    </row>
    <row r="37" spans="1:13" s="124" customFormat="1">
      <c r="A37" s="247"/>
      <c r="B37" s="249"/>
      <c r="C37" s="250"/>
      <c r="D37" s="241"/>
      <c r="E37" s="242"/>
      <c r="F37" s="129"/>
      <c r="G37" s="130"/>
      <c r="H37" s="131"/>
      <c r="I37" s="130"/>
      <c r="J37" s="129"/>
      <c r="K37" s="115"/>
      <c r="L37" s="115"/>
      <c r="M37" s="123"/>
    </row>
    <row r="38" spans="1:13" s="124" customFormat="1" ht="12" thickBot="1">
      <c r="A38" s="253"/>
      <c r="B38" s="254"/>
      <c r="C38" s="254"/>
      <c r="D38" s="254"/>
      <c r="E38" s="255"/>
      <c r="F38" s="129"/>
      <c r="G38" s="130"/>
      <c r="H38" s="131"/>
      <c r="I38" s="130"/>
      <c r="J38" s="129"/>
      <c r="K38" s="171"/>
      <c r="L38" s="171"/>
      <c r="M38" s="123"/>
    </row>
    <row r="39" spans="1:13" s="124" customFormat="1">
      <c r="A39" s="132"/>
      <c r="B39" s="127"/>
      <c r="C39" s="128"/>
      <c r="D39" s="130"/>
      <c r="E39" s="132"/>
      <c r="F39" s="135"/>
      <c r="G39" s="132"/>
      <c r="H39" s="132"/>
      <c r="I39" s="132"/>
      <c r="J39" s="135"/>
      <c r="K39" s="135"/>
      <c r="L39" s="132"/>
      <c r="M39" s="123"/>
    </row>
    <row r="40" spans="1:13" s="124" customFormat="1">
      <c r="A40" s="136" t="s">
        <v>781</v>
      </c>
      <c r="B40" s="137" t="s">
        <v>782</v>
      </c>
      <c r="C40" s="138"/>
      <c r="D40" s="139" t="s">
        <v>783</v>
      </c>
      <c r="E40" s="138"/>
      <c r="F40" s="140" t="s">
        <v>789</v>
      </c>
      <c r="G40" s="141" t="s">
        <v>770</v>
      </c>
      <c r="H40" s="141" t="s">
        <v>771</v>
      </c>
      <c r="I40" s="142"/>
      <c r="J40" s="143" t="s">
        <v>788</v>
      </c>
      <c r="K40" s="140" t="s">
        <v>784</v>
      </c>
      <c r="L40" s="135"/>
      <c r="M40" s="123"/>
    </row>
    <row r="41" spans="1:13" s="124" customFormat="1">
      <c r="A41" s="136" t="s">
        <v>785</v>
      </c>
      <c r="B41" s="127"/>
      <c r="C41" s="128"/>
      <c r="D41" s="130"/>
      <c r="E41" s="131"/>
      <c r="F41" s="129"/>
      <c r="G41" s="130"/>
      <c r="H41" s="130"/>
      <c r="I41" s="131"/>
      <c r="J41" s="129"/>
      <c r="K41" s="135"/>
      <c r="L41" s="132"/>
      <c r="M41" s="123"/>
    </row>
    <row r="42" spans="1:13" s="153" customFormat="1" ht="12" thickBot="1">
      <c r="A42" s="144"/>
      <c r="B42" s="145"/>
      <c r="C42" s="146"/>
      <c r="D42" s="147"/>
      <c r="E42" s="148"/>
      <c r="F42" s="149"/>
      <c r="G42" s="702"/>
      <c r="H42" s="702"/>
      <c r="I42" s="148"/>
      <c r="J42" s="149"/>
      <c r="K42" s="150"/>
      <c r="L42" s="151"/>
      <c r="M42" s="152"/>
    </row>
    <row r="43" spans="1:13" s="124" customFormat="1">
      <c r="A43" s="136"/>
      <c r="B43" s="127"/>
      <c r="C43" s="128"/>
      <c r="D43" s="130"/>
      <c r="E43" s="694"/>
      <c r="F43" s="509"/>
      <c r="G43" s="703"/>
      <c r="H43" s="704"/>
      <c r="I43" s="699" t="s">
        <v>1777</v>
      </c>
      <c r="J43" s="671" t="s">
        <v>3035</v>
      </c>
      <c r="K43" s="671" t="s">
        <v>3043</v>
      </c>
      <c r="L43" s="132"/>
      <c r="M43" s="123"/>
    </row>
    <row r="44" spans="1:13" s="124" customFormat="1">
      <c r="A44" s="132"/>
      <c r="B44" s="127"/>
      <c r="C44" s="128"/>
      <c r="D44" s="130"/>
      <c r="E44" s="694"/>
      <c r="F44" s="509"/>
      <c r="G44" s="705" t="str">
        <f>Data!B9</f>
        <v>Serienkunde</v>
      </c>
      <c r="H44" s="700"/>
      <c r="I44" s="700"/>
      <c r="J44" s="672"/>
      <c r="K44" s="672"/>
      <c r="L44" s="132"/>
      <c r="M44" s="123"/>
    </row>
    <row r="45" spans="1:13" s="153" customFormat="1" ht="12" thickBot="1">
      <c r="A45" s="151"/>
      <c r="B45" s="151"/>
      <c r="C45" s="146"/>
      <c r="D45" s="147"/>
      <c r="E45" s="695"/>
      <c r="F45" s="696"/>
      <c r="G45" s="706"/>
      <c r="H45" s="707"/>
      <c r="I45" s="701">
        <f>Data!B10</f>
        <v>0</v>
      </c>
      <c r="J45" s="673">
        <v>1.1200000000000001</v>
      </c>
      <c r="K45" s="673">
        <v>1.0580000000000001</v>
      </c>
      <c r="L45" s="151"/>
      <c r="M45" s="152"/>
    </row>
    <row r="46" spans="1:13" s="124" customFormat="1">
      <c r="A46" s="132"/>
      <c r="B46" s="132"/>
      <c r="C46" s="128"/>
      <c r="D46" s="130"/>
      <c r="E46" s="697"/>
      <c r="F46" s="698"/>
      <c r="G46" s="208"/>
      <c r="H46" s="208"/>
      <c r="I46" s="130"/>
      <c r="J46" s="129"/>
      <c r="K46" s="135"/>
      <c r="L46" s="132"/>
      <c r="M46" s="123"/>
    </row>
    <row r="47" spans="1:13" s="124" customFormat="1">
      <c r="A47" s="176" t="s">
        <v>790</v>
      </c>
      <c r="B47" s="127"/>
      <c r="C47" s="128"/>
      <c r="D47" s="130"/>
      <c r="E47" s="131"/>
      <c r="F47" s="129"/>
      <c r="G47" s="668" t="str">
        <f>Data!B2</f>
        <v>Loßgröße</v>
      </c>
      <c r="H47" s="130"/>
      <c r="I47" s="131"/>
      <c r="J47" s="129"/>
      <c r="K47" s="135"/>
      <c r="L47" s="132"/>
      <c r="M47" s="123"/>
    </row>
    <row r="48" spans="1:13" s="124" customFormat="1" ht="12">
      <c r="A48" s="503" t="str">
        <f>Data!B3</f>
        <v xml:space="preserve">IB: </v>
      </c>
      <c r="B48" s="425"/>
      <c r="C48" s="426"/>
      <c r="D48" s="130"/>
      <c r="E48" s="131"/>
      <c r="F48" s="129"/>
      <c r="G48" s="130"/>
      <c r="H48" s="130"/>
      <c r="I48" s="131"/>
      <c r="J48" s="129"/>
      <c r="K48" s="135"/>
      <c r="L48" s="158"/>
    </row>
    <row r="49" spans="1:18" s="124" customFormat="1">
      <c r="B49" s="433" t="str">
        <f>Data!B4</f>
        <v>CF</v>
      </c>
      <c r="C49" s="101">
        <f>Data!B7</f>
        <v>0</v>
      </c>
      <c r="D49" s="118"/>
      <c r="E49" s="118">
        <f>Data!B8</f>
        <v>0</v>
      </c>
      <c r="F49" s="637" t="str">
        <f>Data!B5</f>
        <v>CF-EK</v>
      </c>
      <c r="G49" s="160" t="str">
        <f>Data!B6</f>
        <v>CF Länge</v>
      </c>
      <c r="H49" s="670" t="s">
        <v>790</v>
      </c>
      <c r="I49" s="161">
        <f>I$45</f>
        <v>0</v>
      </c>
      <c r="J49" s="116" t="e">
        <f>ROUND(F49*H49*I49,2)</f>
        <v>#VALUE!</v>
      </c>
      <c r="K49" s="116" t="e">
        <f>ROUND(G49*J49,2)</f>
        <v>#VALUE!</v>
      </c>
      <c r="L49" s="132"/>
      <c r="M49" s="162" t="e">
        <f>SUM(K49)</f>
        <v>#VALUE!</v>
      </c>
      <c r="N49" s="114" t="e">
        <v>#N/A</v>
      </c>
      <c r="O49" s="114" t="e">
        <v>#N/A</v>
      </c>
      <c r="P49" s="123" t="e">
        <f>SUM(M49:M50)</f>
        <v>#VALUE!</v>
      </c>
      <c r="Q49" s="561" t="e">
        <f>O49/1000*G49</f>
        <v>#N/A</v>
      </c>
      <c r="R49" s="562" t="e">
        <f>(IF($Q$9&gt;0,$Q$9,$Q$6)-1.5)*Q49</f>
        <v>#N/A</v>
      </c>
    </row>
    <row r="50" spans="1:18" s="124" customFormat="1">
      <c r="A50" s="163" t="str">
        <f>Data!B11</f>
        <v>MAT904xxx</v>
      </c>
      <c r="B50" s="117"/>
      <c r="C50" s="159"/>
      <c r="D50" s="117"/>
      <c r="E50" s="117"/>
      <c r="F50" s="116"/>
      <c r="G50" s="164"/>
      <c r="H50" s="165"/>
      <c r="I50" s="164"/>
      <c r="J50" s="116"/>
      <c r="K50" s="116"/>
      <c r="L50" s="132"/>
      <c r="M50" s="162">
        <f>SUM(K53:K106)</f>
        <v>0</v>
      </c>
    </row>
    <row r="51" spans="1:18" s="124" customFormat="1">
      <c r="A51" s="166" t="s">
        <v>564</v>
      </c>
      <c r="B51" s="117"/>
      <c r="C51" s="159"/>
      <c r="D51" s="117"/>
      <c r="E51" s="117"/>
      <c r="F51" s="116"/>
      <c r="G51" s="164"/>
      <c r="H51" s="165"/>
      <c r="I51" s="164"/>
      <c r="J51" s="116"/>
      <c r="K51" s="116"/>
      <c r="L51" s="132"/>
      <c r="M51" s="162"/>
    </row>
    <row r="52" spans="1:18" s="124" customFormat="1">
      <c r="A52" s="127"/>
      <c r="B52" s="117"/>
      <c r="C52" s="159"/>
      <c r="D52" s="117"/>
      <c r="E52" s="117"/>
      <c r="F52" s="116"/>
      <c r="G52" s="164"/>
      <c r="H52" s="165"/>
      <c r="I52" s="164"/>
      <c r="J52" s="116"/>
      <c r="K52" s="116"/>
      <c r="L52" s="132"/>
      <c r="M52" s="135"/>
    </row>
    <row r="53" spans="1:18" s="124" customFormat="1">
      <c r="A53" s="719" t="str">
        <f>IF(Data!A32="","",Data!A32)</f>
        <v/>
      </c>
      <c r="B53" s="719" t="str">
        <f>IF(Data!B32="","",Data!B32)</f>
        <v/>
      </c>
      <c r="C53" s="117"/>
      <c r="D53" s="117"/>
      <c r="E53" s="117"/>
      <c r="F53" s="116" t="str">
        <f>IF(Data!C32="","0",Data!C32)</f>
        <v>0</v>
      </c>
      <c r="G53" s="164" t="str">
        <f>IF(Data!D32="","0",Data!D32)</f>
        <v>0</v>
      </c>
      <c r="H53" s="669">
        <f>$J$45*$K$45</f>
        <v>1.1849600000000002</v>
      </c>
      <c r="I53" s="161">
        <f t="shared" ref="I53:I88" si="0">I$45</f>
        <v>0</v>
      </c>
      <c r="J53" s="116">
        <f t="shared" ref="J53:J88" si="1">ROUND(F53*H53*I53,2)</f>
        <v>0</v>
      </c>
      <c r="K53" s="116">
        <f>ROUND(G53*J53,2)</f>
        <v>0</v>
      </c>
      <c r="L53" s="132"/>
      <c r="M53" s="135"/>
    </row>
    <row r="54" spans="1:18" s="124" customFormat="1">
      <c r="A54" s="719" t="str">
        <f>IF(Data!A33="","",Data!A33)</f>
        <v/>
      </c>
      <c r="B54" s="719" t="str">
        <f>IF(Data!B33="","",Data!B33)</f>
        <v/>
      </c>
      <c r="C54" s="117"/>
      <c r="D54" s="117"/>
      <c r="E54" s="117"/>
      <c r="F54" s="320" t="str">
        <f>IF(Data!C33="","0",Data!C33)</f>
        <v>0</v>
      </c>
      <c r="G54" s="164" t="str">
        <f>IF(Data!D33="","0",Data!D33)</f>
        <v>0</v>
      </c>
      <c r="H54" s="669">
        <f t="shared" ref="H54:H88" si="2">$J$45*$K$45</f>
        <v>1.1849600000000002</v>
      </c>
      <c r="I54" s="161">
        <f t="shared" si="0"/>
        <v>0</v>
      </c>
      <c r="J54" s="116">
        <f t="shared" si="1"/>
        <v>0</v>
      </c>
      <c r="K54" s="116">
        <f>ROUND(G54*J54,2)</f>
        <v>0</v>
      </c>
      <c r="L54" s="132"/>
      <c r="M54" s="135"/>
    </row>
    <row r="55" spans="1:18" s="124" customFormat="1">
      <c r="A55" s="719" t="str">
        <f>IF(Data!A34="","",Data!A34)</f>
        <v/>
      </c>
      <c r="B55" s="719" t="str">
        <f>IF(Data!B34="","",Data!B34)</f>
        <v/>
      </c>
      <c r="C55" s="117"/>
      <c r="D55" s="117"/>
      <c r="E55" s="117"/>
      <c r="F55" s="116" t="str">
        <f>IF(Data!C34="","0",Data!C34)</f>
        <v>0</v>
      </c>
      <c r="G55" s="164" t="str">
        <f>IF(Data!D34="","0",Data!D34)</f>
        <v>0</v>
      </c>
      <c r="H55" s="669">
        <f t="shared" si="2"/>
        <v>1.1849600000000002</v>
      </c>
      <c r="I55" s="161">
        <f t="shared" si="0"/>
        <v>0</v>
      </c>
      <c r="J55" s="116">
        <f t="shared" si="1"/>
        <v>0</v>
      </c>
      <c r="K55" s="116">
        <f t="shared" ref="K55:K88" si="3">ROUND(G55*J55,2)</f>
        <v>0</v>
      </c>
      <c r="L55" s="132"/>
      <c r="M55" s="135"/>
    </row>
    <row r="56" spans="1:18" s="124" customFormat="1">
      <c r="A56" s="719" t="str">
        <f>IF(Data!A35="","",Data!A35)</f>
        <v/>
      </c>
      <c r="B56" s="719" t="str">
        <f>IF(Data!B35="","",Data!B35)</f>
        <v/>
      </c>
      <c r="C56" s="117"/>
      <c r="D56" s="117"/>
      <c r="E56" s="117"/>
      <c r="F56" s="116" t="str">
        <f>IF(Data!C35="","0",Data!C35)</f>
        <v>0</v>
      </c>
      <c r="G56" s="164" t="str">
        <f>IF(Data!D35="","0",Data!D35)</f>
        <v>0</v>
      </c>
      <c r="H56" s="669">
        <f t="shared" si="2"/>
        <v>1.1849600000000002</v>
      </c>
      <c r="I56" s="161">
        <f t="shared" si="0"/>
        <v>0</v>
      </c>
      <c r="J56" s="116">
        <f t="shared" si="1"/>
        <v>0</v>
      </c>
      <c r="K56" s="116">
        <f t="shared" si="3"/>
        <v>0</v>
      </c>
      <c r="L56" s="132"/>
      <c r="M56" s="135"/>
    </row>
    <row r="57" spans="1:18" s="124" customFormat="1">
      <c r="A57" s="719" t="str">
        <f>IF(Data!A36="","",Data!A36)</f>
        <v/>
      </c>
      <c r="B57" s="719" t="str">
        <f>IF(Data!B36="","",Data!B36)</f>
        <v/>
      </c>
      <c r="C57" s="117"/>
      <c r="D57" s="117"/>
      <c r="E57" s="117"/>
      <c r="F57" s="116" t="str">
        <f>IF(Data!C36="","0",Data!C36)</f>
        <v>0</v>
      </c>
      <c r="G57" s="164" t="str">
        <f>IF(Data!D36="","0",Data!D36)</f>
        <v>0</v>
      </c>
      <c r="H57" s="669">
        <f t="shared" si="2"/>
        <v>1.1849600000000002</v>
      </c>
      <c r="I57" s="161">
        <f t="shared" si="0"/>
        <v>0</v>
      </c>
      <c r="J57" s="116">
        <f t="shared" si="1"/>
        <v>0</v>
      </c>
      <c r="K57" s="116">
        <f t="shared" si="3"/>
        <v>0</v>
      </c>
      <c r="L57" s="132"/>
      <c r="M57" s="135"/>
    </row>
    <row r="58" spans="1:18" s="124" customFormat="1">
      <c r="A58" s="719" t="str">
        <f>IF(Data!A37="","",Data!A37)</f>
        <v/>
      </c>
      <c r="B58" s="719" t="str">
        <f>IF(Data!B37="","",Data!B37)</f>
        <v/>
      </c>
      <c r="C58" s="117"/>
      <c r="D58" s="117"/>
      <c r="E58" s="117"/>
      <c r="F58" s="116" t="str">
        <f>IF(Data!C37="","0",Data!C37)</f>
        <v>0</v>
      </c>
      <c r="G58" s="164" t="str">
        <f>IF(Data!D37="","0",Data!D37)</f>
        <v>0</v>
      </c>
      <c r="H58" s="669">
        <f t="shared" si="2"/>
        <v>1.1849600000000002</v>
      </c>
      <c r="I58" s="161">
        <f t="shared" si="0"/>
        <v>0</v>
      </c>
      <c r="J58" s="116">
        <f t="shared" si="1"/>
        <v>0</v>
      </c>
      <c r="K58" s="116">
        <f t="shared" si="3"/>
        <v>0</v>
      </c>
      <c r="L58" s="132"/>
      <c r="M58" s="167"/>
    </row>
    <row r="59" spans="1:18" s="124" customFormat="1">
      <c r="A59" s="719" t="str">
        <f>IF(Data!A38="","",Data!A38)</f>
        <v/>
      </c>
      <c r="B59" s="719" t="str">
        <f>IF(Data!B38="","",Data!B38)</f>
        <v/>
      </c>
      <c r="C59" s="117"/>
      <c r="D59" s="117"/>
      <c r="E59" s="117"/>
      <c r="F59" s="116" t="str">
        <f>IF(Data!C38="","0",Data!C38)</f>
        <v>0</v>
      </c>
      <c r="G59" s="164" t="str">
        <f>IF(Data!D38="","0",Data!D38)</f>
        <v>0</v>
      </c>
      <c r="H59" s="669">
        <f t="shared" si="2"/>
        <v>1.1849600000000002</v>
      </c>
      <c r="I59" s="161">
        <f t="shared" si="0"/>
        <v>0</v>
      </c>
      <c r="J59" s="116">
        <f t="shared" si="1"/>
        <v>0</v>
      </c>
      <c r="K59" s="116">
        <f t="shared" si="3"/>
        <v>0</v>
      </c>
      <c r="L59" s="132"/>
      <c r="M59" s="135"/>
    </row>
    <row r="60" spans="1:18" s="124" customFormat="1">
      <c r="A60" s="719" t="str">
        <f>IF(Data!A39="","",Data!A39)</f>
        <v/>
      </c>
      <c r="B60" s="719" t="str">
        <f>IF(Data!B39="","",Data!B39)</f>
        <v/>
      </c>
      <c r="C60" s="117"/>
      <c r="D60" s="117"/>
      <c r="E60" s="117"/>
      <c r="F60" s="116" t="str">
        <f>IF(Data!C39="","0",Data!C39)</f>
        <v>0</v>
      </c>
      <c r="G60" s="164" t="str">
        <f>IF(Data!D39="","0",Data!D39)</f>
        <v>0</v>
      </c>
      <c r="H60" s="669">
        <f t="shared" si="2"/>
        <v>1.1849600000000002</v>
      </c>
      <c r="I60" s="161">
        <f t="shared" si="0"/>
        <v>0</v>
      </c>
      <c r="J60" s="116">
        <f t="shared" si="1"/>
        <v>0</v>
      </c>
      <c r="K60" s="116">
        <f t="shared" si="3"/>
        <v>0</v>
      </c>
      <c r="L60" s="132"/>
      <c r="M60" s="135"/>
    </row>
    <row r="61" spans="1:18" s="124" customFormat="1">
      <c r="A61" s="719" t="str">
        <f>IF(Data!A40="","",Data!A40)</f>
        <v/>
      </c>
      <c r="B61" s="719" t="str">
        <f>IF(Data!B40="","",Data!B40)</f>
        <v/>
      </c>
      <c r="C61" s="117"/>
      <c r="D61" s="117"/>
      <c r="E61" s="117"/>
      <c r="F61" s="116" t="str">
        <f>IF(Data!C40="","0",Data!C40)</f>
        <v>0</v>
      </c>
      <c r="G61" s="164" t="str">
        <f>IF(Data!D40="","0",Data!D40)</f>
        <v>0</v>
      </c>
      <c r="H61" s="669">
        <f t="shared" si="2"/>
        <v>1.1849600000000002</v>
      </c>
      <c r="I61" s="161">
        <f t="shared" si="0"/>
        <v>0</v>
      </c>
      <c r="J61" s="116">
        <f t="shared" si="1"/>
        <v>0</v>
      </c>
      <c r="K61" s="116">
        <f t="shared" si="3"/>
        <v>0</v>
      </c>
      <c r="L61" s="132"/>
      <c r="M61" s="135"/>
    </row>
    <row r="62" spans="1:18" s="124" customFormat="1">
      <c r="A62" s="719" t="str">
        <f>IF(Data!A41="","",Data!A41)</f>
        <v/>
      </c>
      <c r="B62" s="719" t="str">
        <f>IF(Data!B41="","",Data!B41)</f>
        <v/>
      </c>
      <c r="C62" s="117"/>
      <c r="D62" s="117"/>
      <c r="E62" s="117"/>
      <c r="F62" s="116" t="str">
        <f>IF(Data!C41="","0",Data!C41)</f>
        <v>0</v>
      </c>
      <c r="G62" s="164" t="str">
        <f>IF(Data!D41="","0",Data!D41)</f>
        <v>0</v>
      </c>
      <c r="H62" s="669">
        <f t="shared" si="2"/>
        <v>1.1849600000000002</v>
      </c>
      <c r="I62" s="161">
        <f t="shared" si="0"/>
        <v>0</v>
      </c>
      <c r="J62" s="116">
        <f t="shared" si="1"/>
        <v>0</v>
      </c>
      <c r="K62" s="116">
        <f t="shared" si="3"/>
        <v>0</v>
      </c>
      <c r="L62" s="132"/>
      <c r="M62" s="135"/>
    </row>
    <row r="63" spans="1:18" s="124" customFormat="1">
      <c r="A63" s="719" t="str">
        <f>IF(Data!A42="","",Data!A42)</f>
        <v/>
      </c>
      <c r="B63" s="719" t="str">
        <f>IF(Data!B42="","",Data!B42)</f>
        <v/>
      </c>
      <c r="C63" s="117"/>
      <c r="D63" s="117"/>
      <c r="E63" s="117"/>
      <c r="F63" s="116" t="str">
        <f>IF(Data!C42="","0",Data!C42)</f>
        <v>0</v>
      </c>
      <c r="G63" s="164" t="str">
        <f>IF(Data!D42="","0",Data!D42)</f>
        <v>0</v>
      </c>
      <c r="H63" s="669">
        <f t="shared" si="2"/>
        <v>1.1849600000000002</v>
      </c>
      <c r="I63" s="161">
        <f t="shared" si="0"/>
        <v>0</v>
      </c>
      <c r="J63" s="116">
        <f t="shared" si="1"/>
        <v>0</v>
      </c>
      <c r="K63" s="116">
        <f t="shared" si="3"/>
        <v>0</v>
      </c>
      <c r="L63" s="132"/>
      <c r="M63" s="167"/>
    </row>
    <row r="64" spans="1:18" s="124" customFormat="1">
      <c r="A64" s="719" t="str">
        <f>IF(Data!A43="","",Data!A43)</f>
        <v/>
      </c>
      <c r="B64" s="719" t="str">
        <f>IF(Data!B43="","",Data!B43)</f>
        <v/>
      </c>
      <c r="C64" s="117"/>
      <c r="D64" s="117"/>
      <c r="E64" s="117"/>
      <c r="F64" s="116" t="str">
        <f>IF(Data!C43="","0",Data!C43)</f>
        <v>0</v>
      </c>
      <c r="G64" s="164" t="str">
        <f>IF(Data!D43="","0",Data!D43)</f>
        <v>0</v>
      </c>
      <c r="H64" s="669">
        <f t="shared" si="2"/>
        <v>1.1849600000000002</v>
      </c>
      <c r="I64" s="161">
        <f t="shared" si="0"/>
        <v>0</v>
      </c>
      <c r="J64" s="116">
        <f t="shared" si="1"/>
        <v>0</v>
      </c>
      <c r="K64" s="116">
        <f t="shared" si="3"/>
        <v>0</v>
      </c>
      <c r="L64" s="132"/>
      <c r="M64" s="135"/>
    </row>
    <row r="65" spans="1:13" s="124" customFormat="1">
      <c r="A65" s="719" t="str">
        <f>IF(Data!A44="","",Data!A44)</f>
        <v/>
      </c>
      <c r="B65" s="719" t="str">
        <f>IF(Data!B44="","",Data!B44)</f>
        <v/>
      </c>
      <c r="C65" s="117"/>
      <c r="D65" s="117"/>
      <c r="E65" s="117"/>
      <c r="F65" s="116" t="str">
        <f>IF(Data!C44="","0",Data!C44)</f>
        <v>0</v>
      </c>
      <c r="G65" s="164" t="str">
        <f>IF(Data!D44="","0",Data!D44)</f>
        <v>0</v>
      </c>
      <c r="H65" s="669">
        <f t="shared" si="2"/>
        <v>1.1849600000000002</v>
      </c>
      <c r="I65" s="161">
        <f t="shared" si="0"/>
        <v>0</v>
      </c>
      <c r="J65" s="116">
        <f t="shared" si="1"/>
        <v>0</v>
      </c>
      <c r="K65" s="116">
        <f t="shared" si="3"/>
        <v>0</v>
      </c>
      <c r="L65" s="132"/>
      <c r="M65" s="135"/>
    </row>
    <row r="66" spans="1:13" s="124" customFormat="1">
      <c r="A66" s="719" t="str">
        <f>IF(Data!A45="","",Data!A45)</f>
        <v/>
      </c>
      <c r="B66" s="719" t="str">
        <f>IF(Data!B45="","",Data!B45)</f>
        <v/>
      </c>
      <c r="C66" s="117"/>
      <c r="D66" s="117"/>
      <c r="E66" s="117"/>
      <c r="F66" s="116" t="str">
        <f>IF(Data!C45="","0",Data!C45)</f>
        <v>0</v>
      </c>
      <c r="G66" s="164" t="str">
        <f>IF(Data!D45="","0",Data!D45)</f>
        <v>0</v>
      </c>
      <c r="H66" s="669">
        <f t="shared" si="2"/>
        <v>1.1849600000000002</v>
      </c>
      <c r="I66" s="161">
        <f t="shared" si="0"/>
        <v>0</v>
      </c>
      <c r="J66" s="116">
        <f t="shared" si="1"/>
        <v>0</v>
      </c>
      <c r="K66" s="116">
        <f t="shared" si="3"/>
        <v>0</v>
      </c>
      <c r="L66" s="132"/>
      <c r="M66" s="135"/>
    </row>
    <row r="67" spans="1:13" s="124" customFormat="1">
      <c r="A67" s="719" t="str">
        <f>IF(Data!A46="","",Data!A46)</f>
        <v/>
      </c>
      <c r="B67" s="719" t="str">
        <f>IF(Data!B46="","",Data!B46)</f>
        <v/>
      </c>
      <c r="C67" s="117"/>
      <c r="D67" s="117"/>
      <c r="E67" s="117"/>
      <c r="F67" s="116" t="str">
        <f>IF(Data!C46="","0",Data!C46)</f>
        <v>0</v>
      </c>
      <c r="G67" s="164" t="str">
        <f>IF(Data!D46="","0",Data!D46)</f>
        <v>0</v>
      </c>
      <c r="H67" s="669">
        <f t="shared" si="2"/>
        <v>1.1849600000000002</v>
      </c>
      <c r="I67" s="161">
        <f t="shared" si="0"/>
        <v>0</v>
      </c>
      <c r="J67" s="116">
        <f t="shared" si="1"/>
        <v>0</v>
      </c>
      <c r="K67" s="116">
        <f t="shared" si="3"/>
        <v>0</v>
      </c>
      <c r="L67" s="132"/>
      <c r="M67" s="135"/>
    </row>
    <row r="68" spans="1:13" s="124" customFormat="1">
      <c r="A68" s="719" t="str">
        <f>IF(Data!A47="","",Data!A47)</f>
        <v/>
      </c>
      <c r="B68" s="719" t="str">
        <f>IF(Data!B47="","",Data!B47)</f>
        <v/>
      </c>
      <c r="C68" s="117"/>
      <c r="D68" s="117"/>
      <c r="E68" s="117"/>
      <c r="F68" s="116" t="str">
        <f>IF(Data!C47="","0",Data!C47)</f>
        <v>0</v>
      </c>
      <c r="G68" s="164" t="str">
        <f>IF(Data!D47="","0",Data!D47)</f>
        <v>0</v>
      </c>
      <c r="H68" s="669">
        <f t="shared" si="2"/>
        <v>1.1849600000000002</v>
      </c>
      <c r="I68" s="161">
        <f t="shared" si="0"/>
        <v>0</v>
      </c>
      <c r="J68" s="116">
        <f t="shared" si="1"/>
        <v>0</v>
      </c>
      <c r="K68" s="116">
        <f t="shared" si="3"/>
        <v>0</v>
      </c>
      <c r="L68" s="132"/>
      <c r="M68" s="135"/>
    </row>
    <row r="69" spans="1:13" s="124" customFormat="1">
      <c r="A69" s="719" t="str">
        <f>IF(Data!A48="","",Data!A48)</f>
        <v/>
      </c>
      <c r="B69" s="719" t="str">
        <f>IF(Data!B48="","",Data!B48)</f>
        <v/>
      </c>
      <c r="C69" s="117"/>
      <c r="D69" s="117"/>
      <c r="E69" s="117"/>
      <c r="F69" s="116" t="str">
        <f>IF(Data!C48="","0",Data!C48)</f>
        <v>0</v>
      </c>
      <c r="G69" s="164" t="str">
        <f>IF(Data!D48="","0",Data!D48)</f>
        <v>0</v>
      </c>
      <c r="H69" s="669">
        <f t="shared" si="2"/>
        <v>1.1849600000000002</v>
      </c>
      <c r="I69" s="161">
        <f t="shared" si="0"/>
        <v>0</v>
      </c>
      <c r="J69" s="116">
        <f t="shared" si="1"/>
        <v>0</v>
      </c>
      <c r="K69" s="116">
        <f t="shared" si="3"/>
        <v>0</v>
      </c>
      <c r="L69" s="132"/>
      <c r="M69" s="135"/>
    </row>
    <row r="70" spans="1:13" s="124" customFormat="1">
      <c r="A70" s="719" t="str">
        <f>IF(Data!A49="","",Data!A49)</f>
        <v/>
      </c>
      <c r="B70" s="719" t="str">
        <f>IF(Data!B49="","",Data!B49)</f>
        <v/>
      </c>
      <c r="C70" s="117"/>
      <c r="D70" s="117"/>
      <c r="E70" s="117"/>
      <c r="F70" s="116" t="str">
        <f>IF(Data!C49="","0",Data!C49)</f>
        <v>0</v>
      </c>
      <c r="G70" s="164" t="str">
        <f>IF(Data!D49="","0",Data!D49)</f>
        <v>0</v>
      </c>
      <c r="H70" s="669">
        <f t="shared" si="2"/>
        <v>1.1849600000000002</v>
      </c>
      <c r="I70" s="161">
        <f t="shared" si="0"/>
        <v>0</v>
      </c>
      <c r="J70" s="116">
        <f t="shared" si="1"/>
        <v>0</v>
      </c>
      <c r="K70" s="116">
        <f t="shared" si="3"/>
        <v>0</v>
      </c>
      <c r="L70" s="132"/>
      <c r="M70" s="167"/>
    </row>
    <row r="71" spans="1:13" s="124" customFormat="1">
      <c r="A71" s="719" t="str">
        <f>IF(Data!A50="","",Data!A50)</f>
        <v/>
      </c>
      <c r="B71" s="719" t="str">
        <f>IF(Data!B50="","",Data!B50)</f>
        <v/>
      </c>
      <c r="C71" s="117"/>
      <c r="D71" s="117"/>
      <c r="E71" s="117"/>
      <c r="F71" s="116" t="str">
        <f>IF(Data!C50="","0",Data!C50)</f>
        <v>0</v>
      </c>
      <c r="G71" s="164" t="str">
        <f>IF(Data!D50="","0",Data!D50)</f>
        <v>0</v>
      </c>
      <c r="H71" s="669">
        <f t="shared" si="2"/>
        <v>1.1849600000000002</v>
      </c>
      <c r="I71" s="161">
        <f t="shared" si="0"/>
        <v>0</v>
      </c>
      <c r="J71" s="116">
        <f t="shared" si="1"/>
        <v>0</v>
      </c>
      <c r="K71" s="116">
        <f t="shared" si="3"/>
        <v>0</v>
      </c>
      <c r="L71" s="132"/>
      <c r="M71" s="135"/>
    </row>
    <row r="72" spans="1:13" s="124" customFormat="1">
      <c r="A72" s="719" t="str">
        <f>IF(Data!A51="","",Data!A51)</f>
        <v/>
      </c>
      <c r="B72" s="719" t="str">
        <f>IF(Data!B51="","",Data!B51)</f>
        <v/>
      </c>
      <c r="C72" s="117"/>
      <c r="D72" s="117"/>
      <c r="E72" s="117"/>
      <c r="F72" s="116" t="str">
        <f>IF(Data!C51="","0",Data!C51)</f>
        <v>0</v>
      </c>
      <c r="G72" s="164" t="str">
        <f>IF(Data!D51="","0",Data!D51)</f>
        <v>0</v>
      </c>
      <c r="H72" s="669">
        <f t="shared" si="2"/>
        <v>1.1849600000000002</v>
      </c>
      <c r="I72" s="161">
        <f t="shared" si="0"/>
        <v>0</v>
      </c>
      <c r="J72" s="116">
        <f t="shared" si="1"/>
        <v>0</v>
      </c>
      <c r="K72" s="116">
        <f t="shared" si="3"/>
        <v>0</v>
      </c>
      <c r="L72" s="132"/>
      <c r="M72" s="135"/>
    </row>
    <row r="73" spans="1:13" s="124" customFormat="1">
      <c r="A73" s="719" t="str">
        <f>IF(Data!A52="","",Data!A52)</f>
        <v/>
      </c>
      <c r="B73" s="719" t="str">
        <f>IF(Data!B52="","",Data!B52)</f>
        <v/>
      </c>
      <c r="C73" s="117"/>
      <c r="D73" s="117"/>
      <c r="E73" s="117"/>
      <c r="F73" s="116" t="str">
        <f>IF(Data!C52="","0",Data!C52)</f>
        <v>0</v>
      </c>
      <c r="G73" s="164" t="str">
        <f>IF(Data!D52="","0",Data!D52)</f>
        <v>0</v>
      </c>
      <c r="H73" s="669">
        <f t="shared" si="2"/>
        <v>1.1849600000000002</v>
      </c>
      <c r="I73" s="161">
        <f t="shared" si="0"/>
        <v>0</v>
      </c>
      <c r="J73" s="116">
        <f t="shared" si="1"/>
        <v>0</v>
      </c>
      <c r="K73" s="116">
        <f t="shared" si="3"/>
        <v>0</v>
      </c>
      <c r="L73" s="132"/>
      <c r="M73" s="135"/>
    </row>
    <row r="74" spans="1:13" s="124" customFormat="1">
      <c r="A74" s="719" t="str">
        <f>IF(Data!A53="","",Data!A53)</f>
        <v/>
      </c>
      <c r="B74" s="719" t="str">
        <f>IF(Data!B53="","",Data!B53)</f>
        <v/>
      </c>
      <c r="C74" s="117"/>
      <c r="D74" s="117"/>
      <c r="E74" s="117"/>
      <c r="F74" s="116" t="str">
        <f>IF(Data!C53="","0",Data!C53)</f>
        <v>0</v>
      </c>
      <c r="G74" s="164" t="str">
        <f>IF(Data!D53="","0",Data!D53)</f>
        <v>0</v>
      </c>
      <c r="H74" s="669">
        <f t="shared" si="2"/>
        <v>1.1849600000000002</v>
      </c>
      <c r="I74" s="161">
        <f t="shared" si="0"/>
        <v>0</v>
      </c>
      <c r="J74" s="116">
        <f t="shared" si="1"/>
        <v>0</v>
      </c>
      <c r="K74" s="116">
        <f t="shared" si="3"/>
        <v>0</v>
      </c>
      <c r="L74" s="132"/>
      <c r="M74" s="135"/>
    </row>
    <row r="75" spans="1:13" s="124" customFormat="1">
      <c r="A75" s="719" t="str">
        <f>IF(Data!A54="","",Data!A54)</f>
        <v/>
      </c>
      <c r="B75" s="719" t="str">
        <f>IF(Data!B54="","",Data!B54)</f>
        <v/>
      </c>
      <c r="C75" s="117"/>
      <c r="D75" s="117"/>
      <c r="E75" s="117"/>
      <c r="F75" s="116" t="str">
        <f>IF(Data!C54="","0",Data!C54)</f>
        <v>0</v>
      </c>
      <c r="G75" s="164" t="str">
        <f>IF(Data!D54="","0",Data!D54)</f>
        <v>0</v>
      </c>
      <c r="H75" s="669">
        <f t="shared" si="2"/>
        <v>1.1849600000000002</v>
      </c>
      <c r="I75" s="161">
        <f t="shared" si="0"/>
        <v>0</v>
      </c>
      <c r="J75" s="116">
        <f t="shared" si="1"/>
        <v>0</v>
      </c>
      <c r="K75" s="116">
        <f t="shared" si="3"/>
        <v>0</v>
      </c>
      <c r="L75" s="132"/>
      <c r="M75" s="135"/>
    </row>
    <row r="76" spans="1:13" s="124" customFormat="1">
      <c r="A76" s="719" t="str">
        <f>IF(Data!A55="","",Data!A55)</f>
        <v/>
      </c>
      <c r="B76" s="719" t="str">
        <f>IF(Data!B55="","",Data!B55)</f>
        <v/>
      </c>
      <c r="C76" s="117"/>
      <c r="D76" s="117"/>
      <c r="E76" s="117"/>
      <c r="F76" s="116" t="str">
        <f>IF(Data!C55="","0",Data!C55)</f>
        <v>0</v>
      </c>
      <c r="G76" s="164" t="str">
        <f>IF(Data!D55="","0",Data!D55)</f>
        <v>0</v>
      </c>
      <c r="H76" s="669">
        <f t="shared" si="2"/>
        <v>1.1849600000000002</v>
      </c>
      <c r="I76" s="161">
        <f t="shared" si="0"/>
        <v>0</v>
      </c>
      <c r="J76" s="116">
        <f t="shared" si="1"/>
        <v>0</v>
      </c>
      <c r="K76" s="116">
        <f t="shared" si="3"/>
        <v>0</v>
      </c>
      <c r="L76" s="132"/>
      <c r="M76" s="135"/>
    </row>
    <row r="77" spans="1:13" s="124" customFormat="1">
      <c r="A77" s="719" t="str">
        <f>IF(Data!A56="","",Data!A56)</f>
        <v/>
      </c>
      <c r="B77" s="719" t="str">
        <f>IF(Data!B56="","",Data!B56)</f>
        <v/>
      </c>
      <c r="C77" s="117"/>
      <c r="D77" s="117"/>
      <c r="E77" s="117"/>
      <c r="F77" s="116" t="str">
        <f>IF(Data!C56="","0",Data!C56)</f>
        <v>0</v>
      </c>
      <c r="G77" s="164" t="str">
        <f>IF(Data!D56="","0",Data!D56)</f>
        <v>0</v>
      </c>
      <c r="H77" s="669">
        <f t="shared" si="2"/>
        <v>1.1849600000000002</v>
      </c>
      <c r="I77" s="161">
        <f t="shared" si="0"/>
        <v>0</v>
      </c>
      <c r="J77" s="116">
        <f t="shared" si="1"/>
        <v>0</v>
      </c>
      <c r="K77" s="116">
        <f t="shared" si="3"/>
        <v>0</v>
      </c>
      <c r="L77" s="132"/>
      <c r="M77" s="135"/>
    </row>
    <row r="78" spans="1:13" s="124" customFormat="1">
      <c r="A78" s="719" t="str">
        <f>IF(Data!A57="","",Data!A57)</f>
        <v/>
      </c>
      <c r="B78" s="719" t="str">
        <f>IF(Data!B57="","",Data!B57)</f>
        <v/>
      </c>
      <c r="C78" s="117"/>
      <c r="D78" s="117"/>
      <c r="E78" s="117"/>
      <c r="F78" s="116" t="str">
        <f>IF(Data!C57="","0",Data!C57)</f>
        <v>0</v>
      </c>
      <c r="G78" s="164" t="str">
        <f>IF(Data!D57="","0",Data!D57)</f>
        <v>0</v>
      </c>
      <c r="H78" s="669">
        <f t="shared" si="2"/>
        <v>1.1849600000000002</v>
      </c>
      <c r="I78" s="161">
        <f t="shared" si="0"/>
        <v>0</v>
      </c>
      <c r="J78" s="116">
        <f t="shared" si="1"/>
        <v>0</v>
      </c>
      <c r="K78" s="116">
        <f t="shared" si="3"/>
        <v>0</v>
      </c>
      <c r="L78" s="132"/>
      <c r="M78" s="135"/>
    </row>
    <row r="79" spans="1:13" s="124" customFormat="1">
      <c r="A79" s="719" t="str">
        <f>IF(Data!A58="","",Data!A58)</f>
        <v/>
      </c>
      <c r="B79" s="719" t="str">
        <f>IF(Data!B58="","",Data!B58)</f>
        <v/>
      </c>
      <c r="C79" s="117"/>
      <c r="D79" s="117"/>
      <c r="E79" s="117"/>
      <c r="F79" s="116" t="str">
        <f>IF(Data!C58="","0",Data!C58)</f>
        <v>0</v>
      </c>
      <c r="G79" s="164" t="str">
        <f>IF(Data!D58="","0",Data!D58)</f>
        <v>0</v>
      </c>
      <c r="H79" s="669">
        <f t="shared" si="2"/>
        <v>1.1849600000000002</v>
      </c>
      <c r="I79" s="161">
        <f t="shared" si="0"/>
        <v>0</v>
      </c>
      <c r="J79" s="116">
        <f t="shared" si="1"/>
        <v>0</v>
      </c>
      <c r="K79" s="116">
        <f t="shared" si="3"/>
        <v>0</v>
      </c>
      <c r="L79" s="132"/>
      <c r="M79" s="135"/>
    </row>
    <row r="80" spans="1:13" s="124" customFormat="1">
      <c r="A80" s="719" t="str">
        <f>IF(Data!A59="","",Data!A59)</f>
        <v/>
      </c>
      <c r="B80" s="719" t="str">
        <f>IF(Data!B59="","",Data!B59)</f>
        <v/>
      </c>
      <c r="C80" s="117"/>
      <c r="D80" s="117"/>
      <c r="E80" s="117"/>
      <c r="F80" s="116" t="str">
        <f>IF(Data!C59="","0",Data!C59)</f>
        <v>0</v>
      </c>
      <c r="G80" s="164" t="str">
        <f>IF(Data!D59="","0",Data!D59)</f>
        <v>0</v>
      </c>
      <c r="H80" s="669">
        <f t="shared" si="2"/>
        <v>1.1849600000000002</v>
      </c>
      <c r="I80" s="161">
        <f t="shared" si="0"/>
        <v>0</v>
      </c>
      <c r="J80" s="116">
        <f t="shared" si="1"/>
        <v>0</v>
      </c>
      <c r="K80" s="116">
        <f t="shared" si="3"/>
        <v>0</v>
      </c>
      <c r="L80" s="132"/>
      <c r="M80" s="135"/>
    </row>
    <row r="81" spans="1:17" s="124" customFormat="1">
      <c r="A81" s="719" t="str">
        <f>IF(Data!A60="","",Data!A60)</f>
        <v/>
      </c>
      <c r="B81" s="719" t="str">
        <f>IF(Data!B60="","",Data!B60)</f>
        <v/>
      </c>
      <c r="C81" s="117"/>
      <c r="D81" s="117"/>
      <c r="E81" s="117"/>
      <c r="F81" s="116" t="str">
        <f>IF(Data!C60="","0",Data!C60)</f>
        <v>0</v>
      </c>
      <c r="G81" s="164" t="str">
        <f>IF(Data!D60="","0",Data!D60)</f>
        <v>0</v>
      </c>
      <c r="H81" s="669">
        <f t="shared" si="2"/>
        <v>1.1849600000000002</v>
      </c>
      <c r="I81" s="161">
        <f t="shared" si="0"/>
        <v>0</v>
      </c>
      <c r="J81" s="116">
        <f t="shared" si="1"/>
        <v>0</v>
      </c>
      <c r="K81" s="116">
        <f t="shared" si="3"/>
        <v>0</v>
      </c>
      <c r="L81" s="132"/>
      <c r="M81" s="135"/>
    </row>
    <row r="82" spans="1:17" s="124" customFormat="1">
      <c r="A82" s="719" t="str">
        <f>IF(Data!A61="","",Data!A61)</f>
        <v/>
      </c>
      <c r="B82" s="719" t="str">
        <f>IF(Data!B61="","",Data!B61)</f>
        <v/>
      </c>
      <c r="C82" s="117"/>
      <c r="D82" s="117"/>
      <c r="E82" s="117"/>
      <c r="F82" s="116" t="str">
        <f>IF(Data!C61="","0",Data!C61)</f>
        <v>0</v>
      </c>
      <c r="G82" s="164" t="str">
        <f>IF(Data!D61="","0",Data!D61)</f>
        <v>0</v>
      </c>
      <c r="H82" s="669">
        <f t="shared" si="2"/>
        <v>1.1849600000000002</v>
      </c>
      <c r="I82" s="161">
        <f t="shared" si="0"/>
        <v>0</v>
      </c>
      <c r="J82" s="116">
        <f t="shared" si="1"/>
        <v>0</v>
      </c>
      <c r="K82" s="116">
        <f t="shared" si="3"/>
        <v>0</v>
      </c>
      <c r="L82" s="132"/>
      <c r="M82" s="135"/>
    </row>
    <row r="83" spans="1:17" s="124" customFormat="1">
      <c r="A83" s="719" t="str">
        <f>IF(Data!A62="","",Data!A62)</f>
        <v/>
      </c>
      <c r="B83" s="719" t="str">
        <f>IF(Data!B62="","",Data!B62)</f>
        <v/>
      </c>
      <c r="C83" s="117"/>
      <c r="D83" s="117"/>
      <c r="E83" s="117"/>
      <c r="F83" s="116" t="str">
        <f>IF(Data!C62="","0",Data!C62)</f>
        <v>0</v>
      </c>
      <c r="G83" s="164" t="str">
        <f>IF(Data!D62="","0",Data!D62)</f>
        <v>0</v>
      </c>
      <c r="H83" s="669">
        <f t="shared" si="2"/>
        <v>1.1849600000000002</v>
      </c>
      <c r="I83" s="161">
        <f t="shared" si="0"/>
        <v>0</v>
      </c>
      <c r="J83" s="116">
        <f t="shared" si="1"/>
        <v>0</v>
      </c>
      <c r="K83" s="116">
        <f t="shared" si="3"/>
        <v>0</v>
      </c>
      <c r="L83" s="132"/>
      <c r="M83" s="135"/>
    </row>
    <row r="84" spans="1:17" s="124" customFormat="1">
      <c r="A84" s="719" t="str">
        <f>IF(Data!A63="","",Data!A63)</f>
        <v/>
      </c>
      <c r="B84" s="719" t="str">
        <f>IF(Data!B63="","",Data!B63)</f>
        <v/>
      </c>
      <c r="C84" s="117"/>
      <c r="D84" s="117"/>
      <c r="E84" s="117"/>
      <c r="F84" s="116" t="str">
        <f>IF(Data!C63="","0",Data!C63)</f>
        <v>0</v>
      </c>
      <c r="G84" s="164" t="str">
        <f>IF(Data!D63="","0",Data!D63)</f>
        <v>0</v>
      </c>
      <c r="H84" s="669">
        <f t="shared" si="2"/>
        <v>1.1849600000000002</v>
      </c>
      <c r="I84" s="161">
        <f t="shared" si="0"/>
        <v>0</v>
      </c>
      <c r="J84" s="116">
        <f t="shared" si="1"/>
        <v>0</v>
      </c>
      <c r="K84" s="116">
        <f t="shared" si="3"/>
        <v>0</v>
      </c>
      <c r="L84" s="132"/>
      <c r="M84" s="135"/>
    </row>
    <row r="85" spans="1:17" s="124" customFormat="1">
      <c r="A85" s="719" t="str">
        <f>IF(Data!A64="","",Data!A64)</f>
        <v/>
      </c>
      <c r="B85" s="719" t="str">
        <f>IF(Data!B64="","",Data!B64)</f>
        <v/>
      </c>
      <c r="C85" s="117"/>
      <c r="D85" s="117"/>
      <c r="E85" s="117"/>
      <c r="F85" s="116" t="str">
        <f>IF(Data!C64="","0",Data!C64)</f>
        <v>0</v>
      </c>
      <c r="G85" s="164" t="str">
        <f>IF(Data!D64="","0",Data!D64)</f>
        <v>0</v>
      </c>
      <c r="H85" s="669">
        <f t="shared" si="2"/>
        <v>1.1849600000000002</v>
      </c>
      <c r="I85" s="161">
        <f t="shared" si="0"/>
        <v>0</v>
      </c>
      <c r="J85" s="116">
        <f t="shared" si="1"/>
        <v>0</v>
      </c>
      <c r="K85" s="116">
        <f t="shared" si="3"/>
        <v>0</v>
      </c>
      <c r="L85" s="132"/>
      <c r="M85" s="135"/>
    </row>
    <row r="86" spans="1:17" s="124" customFormat="1">
      <c r="A86" s="719" t="str">
        <f>IF(Data!A65="","",Data!A65)</f>
        <v/>
      </c>
      <c r="B86" s="719" t="str">
        <f>IF(Data!B65="","",Data!B65)</f>
        <v/>
      </c>
      <c r="C86" s="117"/>
      <c r="D86" s="117"/>
      <c r="E86" s="117"/>
      <c r="F86" s="116" t="str">
        <f>IF(Data!C65="","0",Data!C65)</f>
        <v>0</v>
      </c>
      <c r="G86" s="164" t="str">
        <f>IF(Data!D65="","0",Data!D65)</f>
        <v>0</v>
      </c>
      <c r="H86" s="669">
        <f t="shared" si="2"/>
        <v>1.1849600000000002</v>
      </c>
      <c r="I86" s="161">
        <f t="shared" si="0"/>
        <v>0</v>
      </c>
      <c r="J86" s="116">
        <f t="shared" si="1"/>
        <v>0</v>
      </c>
      <c r="K86" s="116">
        <f t="shared" si="3"/>
        <v>0</v>
      </c>
      <c r="L86" s="132"/>
      <c r="M86" s="135"/>
    </row>
    <row r="87" spans="1:17" s="124" customFormat="1">
      <c r="A87" s="719" t="str">
        <f>IF(Data!A66="","",Data!A66)</f>
        <v/>
      </c>
      <c r="B87" s="719" t="str">
        <f>IF(Data!B66="","",Data!B66)</f>
        <v/>
      </c>
      <c r="C87" s="117"/>
      <c r="D87" s="117"/>
      <c r="E87" s="117"/>
      <c r="F87" s="116" t="str">
        <f>IF(Data!C66="","0",Data!C66)</f>
        <v>0</v>
      </c>
      <c r="G87" s="164" t="str">
        <f>IF(Data!D66="","0",Data!D66)</f>
        <v>0</v>
      </c>
      <c r="H87" s="669">
        <f t="shared" si="2"/>
        <v>1.1849600000000002</v>
      </c>
      <c r="I87" s="161">
        <f t="shared" si="0"/>
        <v>0</v>
      </c>
      <c r="J87" s="116">
        <f t="shared" si="1"/>
        <v>0</v>
      </c>
      <c r="K87" s="116">
        <f t="shared" si="3"/>
        <v>0</v>
      </c>
      <c r="L87" s="132"/>
      <c r="M87" s="135"/>
    </row>
    <row r="88" spans="1:17" s="124" customFormat="1">
      <c r="A88" s="719" t="str">
        <f>IF(Data!A67="","",Data!A67)</f>
        <v/>
      </c>
      <c r="B88" s="719" t="str">
        <f>IF(Data!B67="","",Data!B67)</f>
        <v/>
      </c>
      <c r="C88" s="117"/>
      <c r="D88" s="117"/>
      <c r="E88" s="117"/>
      <c r="F88" s="116" t="str">
        <f>IF(Data!C67="","0",Data!C67)</f>
        <v>0</v>
      </c>
      <c r="G88" s="164" t="str">
        <f>IF(Data!D67="","0",Data!D67)</f>
        <v>0</v>
      </c>
      <c r="H88" s="669">
        <f t="shared" si="2"/>
        <v>1.1849600000000002</v>
      </c>
      <c r="I88" s="161">
        <f t="shared" si="0"/>
        <v>0</v>
      </c>
      <c r="J88" s="116">
        <f t="shared" si="1"/>
        <v>0</v>
      </c>
      <c r="K88" s="116">
        <f t="shared" si="3"/>
        <v>0</v>
      </c>
      <c r="L88" s="132"/>
      <c r="M88" s="135"/>
    </row>
    <row r="89" spans="1:17" s="124" customFormat="1">
      <c r="A89" s="191"/>
      <c r="B89" s="190"/>
      <c r="C89" s="190"/>
      <c r="D89" s="190"/>
      <c r="E89" s="190"/>
      <c r="F89" s="192"/>
      <c r="G89" s="193"/>
      <c r="H89" s="194"/>
      <c r="I89" s="194"/>
      <c r="J89" s="192"/>
      <c r="K89" s="192"/>
      <c r="L89" s="132"/>
      <c r="M89" s="135"/>
    </row>
    <row r="90" spans="1:17" s="124" customFormat="1">
      <c r="B90" s="179" t="s">
        <v>644</v>
      </c>
      <c r="C90" s="180"/>
      <c r="D90" s="180"/>
      <c r="E90" s="180"/>
      <c r="F90" s="181">
        <v>5.63</v>
      </c>
      <c r="G90" s="182">
        <v>1</v>
      </c>
      <c r="H90" s="636">
        <f>K$45</f>
        <v>1.0580000000000001</v>
      </c>
      <c r="I90" s="183">
        <f>I$45</f>
        <v>0</v>
      </c>
      <c r="J90" s="181">
        <f t="shared" ref="J90:J106" si="4">ROUND(F90*H90*I90,2)</f>
        <v>0</v>
      </c>
      <c r="K90" s="181">
        <f>ROUND(G90*J90,2)</f>
        <v>0</v>
      </c>
      <c r="L90" s="132"/>
      <c r="M90" s="135"/>
      <c r="Q90" s="124" t="s">
        <v>3044</v>
      </c>
    </row>
    <row r="91" spans="1:17" s="124" customFormat="1">
      <c r="B91" s="179" t="s">
        <v>14</v>
      </c>
      <c r="C91" s="180"/>
      <c r="D91" s="180"/>
      <c r="E91" s="180"/>
      <c r="F91" s="181">
        <v>3.38</v>
      </c>
      <c r="G91" s="182">
        <v>1</v>
      </c>
      <c r="H91" s="636">
        <f t="shared" ref="H91:H106" si="5">K$45</f>
        <v>1.0580000000000001</v>
      </c>
      <c r="I91" s="183">
        <f>I$45</f>
        <v>0</v>
      </c>
      <c r="J91" s="181">
        <f t="shared" si="4"/>
        <v>0</v>
      </c>
      <c r="K91" s="181">
        <f>ROUND(G91*J91,2)</f>
        <v>0</v>
      </c>
      <c r="L91" s="132"/>
      <c r="M91" s="135"/>
    </row>
    <row r="92" spans="1:17" s="124" customFormat="1">
      <c r="B92" s="179" t="s">
        <v>15</v>
      </c>
      <c r="C92" s="180"/>
      <c r="D92" s="180"/>
      <c r="E92" s="180"/>
      <c r="F92" s="181">
        <v>2.25</v>
      </c>
      <c r="G92" s="182">
        <v>1</v>
      </c>
      <c r="H92" s="636">
        <f t="shared" si="5"/>
        <v>1.0580000000000001</v>
      </c>
      <c r="I92" s="183">
        <f>I$45</f>
        <v>0</v>
      </c>
      <c r="J92" s="181">
        <f t="shared" si="4"/>
        <v>0</v>
      </c>
      <c r="K92" s="181">
        <f>ROUND(G92*J92,2)</f>
        <v>0</v>
      </c>
      <c r="L92" s="132"/>
      <c r="M92" s="135"/>
    </row>
    <row r="93" spans="1:17" s="124" customFormat="1">
      <c r="A93" s="186"/>
      <c r="B93" s="185" t="s">
        <v>1889</v>
      </c>
      <c r="C93" s="186"/>
      <c r="D93" s="186"/>
      <c r="E93" s="186"/>
      <c r="F93" s="187">
        <v>2.25</v>
      </c>
      <c r="G93" s="188">
        <v>1</v>
      </c>
      <c r="H93" s="636">
        <f t="shared" si="5"/>
        <v>1.0580000000000001</v>
      </c>
      <c r="I93" s="189">
        <f>I$45</f>
        <v>0</v>
      </c>
      <c r="J93" s="187">
        <f t="shared" si="4"/>
        <v>0</v>
      </c>
      <c r="K93" s="187">
        <f>ROUND(G93*J93,2)</f>
        <v>0</v>
      </c>
      <c r="L93" s="132"/>
      <c r="M93" s="135"/>
    </row>
    <row r="94" spans="1:17" s="124" customFormat="1">
      <c r="B94" s="117" t="s">
        <v>1878</v>
      </c>
      <c r="C94" s="117"/>
      <c r="D94" s="117"/>
      <c r="E94" s="117"/>
      <c r="F94" s="116">
        <f>IF($G$44="Serienkunde",0.08,0.11)</f>
        <v>0.08</v>
      </c>
      <c r="G94" s="164">
        <f>SUM(G53:G88)</f>
        <v>0</v>
      </c>
      <c r="H94" s="636">
        <f t="shared" si="5"/>
        <v>1.0580000000000001</v>
      </c>
      <c r="I94" s="161">
        <f t="shared" ref="I94:I106" si="6">I$45</f>
        <v>0</v>
      </c>
      <c r="J94" s="116">
        <f t="shared" si="4"/>
        <v>0</v>
      </c>
      <c r="K94" s="116">
        <f t="shared" ref="K94:K104" si="7">ROUND(G94*J94,2)</f>
        <v>0</v>
      </c>
      <c r="L94" s="132"/>
      <c r="M94" s="135"/>
      <c r="N94" s="116"/>
      <c r="O94" s="117"/>
    </row>
    <row r="95" spans="1:17" s="124" customFormat="1">
      <c r="B95" s="117" t="s">
        <v>1879</v>
      </c>
      <c r="C95" s="117"/>
      <c r="D95" s="117"/>
      <c r="E95" s="117"/>
      <c r="F95" s="116">
        <f>IF($G$44="Serienkunde",1.91,2.81)</f>
        <v>1.91</v>
      </c>
      <c r="G95" s="164">
        <f>Data!C17</f>
        <v>0</v>
      </c>
      <c r="H95" s="636">
        <f t="shared" si="5"/>
        <v>1.0580000000000001</v>
      </c>
      <c r="I95" s="161">
        <f t="shared" si="6"/>
        <v>0</v>
      </c>
      <c r="J95" s="116">
        <f t="shared" si="4"/>
        <v>0</v>
      </c>
      <c r="K95" s="116">
        <f t="shared" si="7"/>
        <v>0</v>
      </c>
      <c r="L95" s="132"/>
      <c r="M95" s="135"/>
      <c r="N95" s="116"/>
      <c r="O95" s="117"/>
    </row>
    <row r="96" spans="1:17">
      <c r="B96" s="117" t="s">
        <v>1880</v>
      </c>
      <c r="C96" s="117"/>
      <c r="D96" s="117"/>
      <c r="E96" s="117"/>
      <c r="F96" s="116">
        <f>IF($G$44="Serienkunde",1.35,3.38)</f>
        <v>1.35</v>
      </c>
      <c r="G96" s="164">
        <f>Data!C18</f>
        <v>0</v>
      </c>
      <c r="H96" s="636">
        <f t="shared" si="5"/>
        <v>1.0580000000000001</v>
      </c>
      <c r="I96" s="161">
        <f t="shared" si="6"/>
        <v>0</v>
      </c>
      <c r="J96" s="116">
        <f t="shared" si="4"/>
        <v>0</v>
      </c>
      <c r="K96" s="116">
        <f t="shared" si="7"/>
        <v>0</v>
      </c>
      <c r="N96" s="116"/>
      <c r="O96" s="117"/>
      <c r="Q96" s="124"/>
    </row>
    <row r="97" spans="2:17">
      <c r="B97" s="117" t="s">
        <v>1881</v>
      </c>
      <c r="C97" s="117"/>
      <c r="D97" s="117"/>
      <c r="E97" s="117"/>
      <c r="F97" s="116">
        <f>IF($G$44="Serienkunde",0.2,0.28)</f>
        <v>0.2</v>
      </c>
      <c r="G97" s="164">
        <f>Data!C19</f>
        <v>0</v>
      </c>
      <c r="H97" s="636">
        <f t="shared" si="5"/>
        <v>1.0580000000000001</v>
      </c>
      <c r="I97" s="161">
        <f t="shared" si="6"/>
        <v>0</v>
      </c>
      <c r="J97" s="116">
        <f t="shared" si="4"/>
        <v>0</v>
      </c>
      <c r="K97" s="116">
        <f t="shared" si="7"/>
        <v>0</v>
      </c>
      <c r="N97" s="116"/>
      <c r="O97" s="117"/>
      <c r="Q97" s="124"/>
    </row>
    <row r="98" spans="2:17">
      <c r="B98" s="117" t="s">
        <v>1882</v>
      </c>
      <c r="C98" s="117"/>
      <c r="D98" s="117"/>
      <c r="E98" s="117"/>
      <c r="F98" s="116">
        <f>IF($G$44="Serienkunde",0.32,0.56)</f>
        <v>0.32</v>
      </c>
      <c r="G98" s="164">
        <f>Data!C20</f>
        <v>0</v>
      </c>
      <c r="H98" s="636">
        <f t="shared" si="5"/>
        <v>1.0580000000000001</v>
      </c>
      <c r="I98" s="161">
        <f t="shared" si="6"/>
        <v>0</v>
      </c>
      <c r="J98" s="116">
        <f t="shared" si="4"/>
        <v>0</v>
      </c>
      <c r="K98" s="116">
        <f t="shared" si="7"/>
        <v>0</v>
      </c>
      <c r="N98" s="116"/>
      <c r="O98" s="117"/>
      <c r="Q98" s="124"/>
    </row>
    <row r="99" spans="2:17">
      <c r="B99" s="117" t="s">
        <v>1883</v>
      </c>
      <c r="C99" s="117"/>
      <c r="D99" s="117"/>
      <c r="E99" s="117"/>
      <c r="F99" s="116">
        <f>IF($G$44="Serienkunde",0.68,2.25)</f>
        <v>0.68</v>
      </c>
      <c r="G99" s="164">
        <f>Data!C21</f>
        <v>0</v>
      </c>
      <c r="H99" s="636">
        <f t="shared" si="5"/>
        <v>1.0580000000000001</v>
      </c>
      <c r="I99" s="161">
        <f t="shared" si="6"/>
        <v>0</v>
      </c>
      <c r="J99" s="116">
        <f t="shared" si="4"/>
        <v>0</v>
      </c>
      <c r="K99" s="116">
        <f t="shared" si="7"/>
        <v>0</v>
      </c>
      <c r="N99" s="116"/>
      <c r="O99" s="117"/>
      <c r="Q99" s="124"/>
    </row>
    <row r="100" spans="2:17">
      <c r="B100" s="117" t="s">
        <v>1884</v>
      </c>
      <c r="C100" s="117"/>
      <c r="D100" s="117"/>
      <c r="E100" s="117"/>
      <c r="F100" s="116">
        <v>45</v>
      </c>
      <c r="G100" s="164">
        <f>Data!C22</f>
        <v>0</v>
      </c>
      <c r="H100" s="636">
        <f t="shared" si="5"/>
        <v>1.0580000000000001</v>
      </c>
      <c r="I100" s="161">
        <f t="shared" si="6"/>
        <v>0</v>
      </c>
      <c r="J100" s="116">
        <f t="shared" si="4"/>
        <v>0</v>
      </c>
      <c r="K100" s="116">
        <f t="shared" si="7"/>
        <v>0</v>
      </c>
      <c r="N100" s="116"/>
      <c r="O100" s="117"/>
      <c r="Q100" s="124"/>
    </row>
    <row r="101" spans="2:17">
      <c r="B101" s="117" t="s">
        <v>1885</v>
      </c>
      <c r="C101" s="117"/>
      <c r="D101" s="117"/>
      <c r="E101" s="117"/>
      <c r="F101" s="116">
        <f>IF($G$44="Serienkunde",4.28,5.63)</f>
        <v>4.28</v>
      </c>
      <c r="G101" s="164">
        <f>Data!C23</f>
        <v>0</v>
      </c>
      <c r="H101" s="636">
        <f t="shared" si="5"/>
        <v>1.0580000000000001</v>
      </c>
      <c r="I101" s="161">
        <f t="shared" si="6"/>
        <v>0</v>
      </c>
      <c r="J101" s="116">
        <f t="shared" si="4"/>
        <v>0</v>
      </c>
      <c r="K101" s="116">
        <f t="shared" si="7"/>
        <v>0</v>
      </c>
      <c r="N101" s="116"/>
      <c r="O101" s="117"/>
      <c r="Q101" s="124"/>
    </row>
    <row r="102" spans="2:17">
      <c r="B102" s="117" t="s">
        <v>1886</v>
      </c>
      <c r="C102" s="117"/>
      <c r="D102" s="117"/>
      <c r="E102" s="117"/>
      <c r="F102" s="116">
        <v>1.1299999999999999</v>
      </c>
      <c r="G102" s="164">
        <f>Data!C24</f>
        <v>0</v>
      </c>
      <c r="H102" s="636">
        <f t="shared" si="5"/>
        <v>1.0580000000000001</v>
      </c>
      <c r="I102" s="161">
        <f t="shared" si="6"/>
        <v>0</v>
      </c>
      <c r="J102" s="116">
        <f t="shared" si="4"/>
        <v>0</v>
      </c>
      <c r="K102" s="116">
        <f t="shared" si="7"/>
        <v>0</v>
      </c>
      <c r="Q102" s="124"/>
    </row>
    <row r="103" spans="2:17">
      <c r="B103" s="117" t="s">
        <v>1887</v>
      </c>
      <c r="C103" s="507" t="s">
        <v>0</v>
      </c>
      <c r="D103" s="117"/>
      <c r="E103" s="117"/>
      <c r="F103" s="116">
        <v>1.69</v>
      </c>
      <c r="G103" s="164">
        <f>IF(C49 &lt; 19.9, 1, 0)</f>
        <v>1</v>
      </c>
      <c r="H103" s="636">
        <f t="shared" si="5"/>
        <v>1.0580000000000001</v>
      </c>
      <c r="I103" s="161">
        <f t="shared" si="6"/>
        <v>0</v>
      </c>
      <c r="J103" s="116">
        <f t="shared" si="4"/>
        <v>0</v>
      </c>
      <c r="K103" s="116">
        <f t="shared" si="7"/>
        <v>0</v>
      </c>
    </row>
    <row r="104" spans="2:17">
      <c r="B104" s="117" t="s">
        <v>1887</v>
      </c>
      <c r="C104" s="507" t="s">
        <v>1</v>
      </c>
      <c r="D104" s="117"/>
      <c r="E104" s="117"/>
      <c r="F104" s="116">
        <v>2.25</v>
      </c>
      <c r="G104" s="164">
        <f>IF(C49 &gt; 19.9, 1, 0)</f>
        <v>0</v>
      </c>
      <c r="H104" s="636">
        <f t="shared" si="5"/>
        <v>1.0580000000000001</v>
      </c>
      <c r="I104" s="161">
        <f t="shared" si="6"/>
        <v>0</v>
      </c>
      <c r="J104" s="116">
        <f t="shared" si="4"/>
        <v>0</v>
      </c>
      <c r="K104" s="116">
        <f t="shared" si="7"/>
        <v>0</v>
      </c>
    </row>
    <row r="105" spans="2:17">
      <c r="B105" s="507" t="s">
        <v>2219</v>
      </c>
      <c r="C105" s="117"/>
      <c r="D105" s="117"/>
      <c r="E105" s="117"/>
      <c r="F105" s="116">
        <v>1.69</v>
      </c>
      <c r="G105" s="164">
        <f>Data!C25</f>
        <v>0</v>
      </c>
      <c r="H105" s="636">
        <f t="shared" si="5"/>
        <v>1.0580000000000001</v>
      </c>
      <c r="I105" s="161">
        <f t="shared" si="6"/>
        <v>0</v>
      </c>
      <c r="J105" s="116">
        <f t="shared" si="4"/>
        <v>0</v>
      </c>
      <c r="K105" s="116">
        <f>ROUND(G105*J105,2)</f>
        <v>0</v>
      </c>
    </row>
    <row r="106" spans="2:17">
      <c r="B106" s="117" t="s">
        <v>1888</v>
      </c>
      <c r="C106" s="117"/>
      <c r="D106" s="117"/>
      <c r="E106" s="117"/>
      <c r="F106" s="116">
        <v>1.1299999999999999</v>
      </c>
      <c r="G106" s="164">
        <f>Data!C26</f>
        <v>0</v>
      </c>
      <c r="H106" s="636">
        <f t="shared" si="5"/>
        <v>1.0580000000000001</v>
      </c>
      <c r="I106" s="161">
        <f t="shared" si="6"/>
        <v>0</v>
      </c>
      <c r="J106" s="116">
        <f t="shared" si="4"/>
        <v>0</v>
      </c>
      <c r="K106" s="116">
        <f>ROUND(G106*J106,2)</f>
        <v>0</v>
      </c>
    </row>
    <row r="107" spans="2:17">
      <c r="B107" s="117"/>
      <c r="C107" s="117"/>
      <c r="D107" s="117"/>
      <c r="E107" s="117"/>
      <c r="F107" s="116"/>
      <c r="G107" s="164"/>
      <c r="H107" s="165"/>
      <c r="I107" s="165"/>
      <c r="J107" s="168"/>
      <c r="K107" s="168"/>
    </row>
    <row r="108" spans="2:17">
      <c r="B108" s="117"/>
      <c r="C108" s="117"/>
      <c r="D108" s="117"/>
      <c r="E108" s="117"/>
      <c r="F108" s="116"/>
      <c r="G108" s="164"/>
      <c r="H108" s="165"/>
      <c r="I108" s="165"/>
      <c r="J108" s="116" t="s">
        <v>794</v>
      </c>
      <c r="K108" s="116" t="e">
        <f>SUM(M49:M50)</f>
        <v>#VALUE!</v>
      </c>
    </row>
    <row r="109" spans="2:17" s="151" customFormat="1" ht="12" thickBot="1">
      <c r="B109" s="169"/>
      <c r="C109" s="169"/>
      <c r="D109" s="169"/>
      <c r="E109" s="169"/>
      <c r="F109" s="170"/>
      <c r="G109" s="171"/>
      <c r="H109" s="172"/>
      <c r="I109" s="172"/>
      <c r="J109" s="170"/>
      <c r="K109" s="170"/>
      <c r="M109" s="152"/>
    </row>
    <row r="111" spans="2:17">
      <c r="D111" s="132"/>
      <c r="E111" s="132"/>
      <c r="F111" s="135"/>
      <c r="G111" s="132"/>
      <c r="H111" s="132"/>
      <c r="I111" s="132"/>
      <c r="J111" s="135"/>
      <c r="K111" s="162"/>
    </row>
    <row r="112" spans="2:17">
      <c r="D112" s="132"/>
      <c r="E112" s="132"/>
      <c r="F112" s="135"/>
      <c r="G112" s="132"/>
      <c r="H112" s="132"/>
      <c r="I112" s="132"/>
      <c r="J112" s="135"/>
    </row>
    <row r="113" spans="2:11">
      <c r="D113" s="132"/>
      <c r="E113" s="132"/>
      <c r="F113" s="135"/>
      <c r="G113" s="132"/>
      <c r="H113" s="132"/>
      <c r="I113" s="132"/>
      <c r="J113" s="135"/>
    </row>
    <row r="114" spans="2:11">
      <c r="D114" s="132"/>
      <c r="E114" s="132"/>
      <c r="F114" s="135"/>
      <c r="G114" s="132"/>
      <c r="H114" s="132"/>
      <c r="I114" s="132"/>
      <c r="J114" s="135"/>
      <c r="K114" s="173"/>
    </row>
    <row r="115" spans="2:11">
      <c r="B115" s="134"/>
      <c r="H115" s="174"/>
    </row>
    <row r="123" spans="2:11">
      <c r="B123" s="127"/>
    </row>
    <row r="127" spans="2:11">
      <c r="D127" s="132"/>
      <c r="E127" s="132"/>
      <c r="F127" s="135"/>
      <c r="G127" s="132"/>
      <c r="H127" s="132"/>
      <c r="I127" s="132"/>
      <c r="J127" s="135"/>
      <c r="K127" s="162"/>
    </row>
    <row r="128" spans="2:11">
      <c r="D128" s="132"/>
      <c r="E128" s="132"/>
      <c r="F128" s="135"/>
      <c r="G128" s="132"/>
      <c r="H128" s="132"/>
      <c r="I128" s="132"/>
      <c r="J128" s="135"/>
    </row>
    <row r="129" spans="1:12">
      <c r="D129" s="132"/>
      <c r="E129" s="132"/>
      <c r="F129" s="135"/>
      <c r="G129" s="132"/>
      <c r="H129" s="132"/>
      <c r="I129" s="132"/>
      <c r="J129" s="135"/>
      <c r="L129" s="158"/>
    </row>
    <row r="130" spans="1:12">
      <c r="D130" s="132"/>
      <c r="E130" s="132"/>
      <c r="F130" s="135"/>
      <c r="G130" s="132"/>
      <c r="H130" s="132"/>
      <c r="I130" s="132"/>
      <c r="J130" s="135"/>
    </row>
    <row r="131" spans="1:12">
      <c r="D131" s="132"/>
      <c r="E131" s="132"/>
      <c r="F131" s="135"/>
      <c r="G131" s="132"/>
      <c r="H131" s="132"/>
      <c r="I131" s="132"/>
      <c r="J131" s="135"/>
      <c r="K131" s="173"/>
    </row>
    <row r="132" spans="1:12">
      <c r="D132" s="132"/>
      <c r="E132" s="132"/>
      <c r="F132" s="135"/>
      <c r="G132" s="132"/>
      <c r="H132" s="132"/>
      <c r="I132" s="132"/>
      <c r="J132" s="135"/>
    </row>
    <row r="133" spans="1:12">
      <c r="D133" s="132"/>
      <c r="E133" s="132"/>
      <c r="F133" s="135"/>
      <c r="G133" s="175"/>
      <c r="H133" s="132"/>
      <c r="I133" s="132"/>
      <c r="J133" s="135"/>
    </row>
    <row r="134" spans="1:12">
      <c r="D134" s="132"/>
      <c r="E134" s="132"/>
      <c r="F134" s="135"/>
      <c r="G134" s="132"/>
      <c r="H134" s="132"/>
      <c r="I134" s="132"/>
      <c r="J134" s="135"/>
    </row>
    <row r="135" spans="1:12">
      <c r="D135" s="132"/>
      <c r="E135" s="132"/>
      <c r="F135" s="135"/>
      <c r="G135" s="132"/>
      <c r="H135" s="132"/>
      <c r="I135" s="132"/>
      <c r="J135" s="135"/>
    </row>
    <row r="136" spans="1:12">
      <c r="D136" s="132"/>
      <c r="E136" s="132"/>
      <c r="F136" s="135"/>
      <c r="G136" s="132"/>
      <c r="H136" s="132"/>
      <c r="I136" s="132"/>
      <c r="J136" s="135"/>
    </row>
    <row r="137" spans="1:12">
      <c r="B137" s="134"/>
      <c r="H137" s="174"/>
    </row>
    <row r="138" spans="1:12">
      <c r="B138" s="134"/>
      <c r="H138" s="174"/>
    </row>
    <row r="139" spans="1:12">
      <c r="A139" s="126"/>
    </row>
    <row r="141" spans="1:12">
      <c r="A141" s="126"/>
    </row>
    <row r="146" spans="2:12">
      <c r="B146" s="127"/>
      <c r="L146" s="158"/>
    </row>
    <row r="150" spans="2:12">
      <c r="D150" s="132"/>
      <c r="E150" s="132"/>
      <c r="F150" s="135"/>
      <c r="G150" s="132"/>
      <c r="H150" s="132"/>
      <c r="I150" s="132"/>
      <c r="J150" s="135"/>
      <c r="K150" s="162"/>
    </row>
    <row r="151" spans="2:12">
      <c r="D151" s="132"/>
      <c r="E151" s="132"/>
      <c r="F151" s="135"/>
      <c r="G151" s="132"/>
      <c r="H151" s="132"/>
      <c r="I151" s="132"/>
      <c r="J151" s="135"/>
      <c r="K151" s="173"/>
    </row>
    <row r="152" spans="2:12">
      <c r="B152" s="134"/>
      <c r="K152" s="157"/>
    </row>
    <row r="153" spans="2:12">
      <c r="B153" s="134"/>
      <c r="K153" s="157"/>
    </row>
    <row r="154" spans="2:12">
      <c r="B154" s="134"/>
      <c r="H154" s="174"/>
    </row>
    <row r="155" spans="2:12">
      <c r="B155" s="134"/>
      <c r="H155" s="174"/>
    </row>
    <row r="163" spans="2:12">
      <c r="B163" s="127"/>
      <c r="L163" s="158"/>
    </row>
    <row r="167" spans="2:12">
      <c r="D167" s="132"/>
      <c r="E167" s="132"/>
      <c r="F167" s="135"/>
      <c r="G167" s="132"/>
      <c r="H167" s="132"/>
      <c r="I167" s="132"/>
      <c r="J167" s="135"/>
      <c r="K167" s="162"/>
    </row>
    <row r="168" spans="2:12">
      <c r="D168" s="132"/>
      <c r="E168" s="132"/>
      <c r="F168" s="135"/>
      <c r="G168" s="132"/>
      <c r="H168" s="132"/>
      <c r="I168" s="132"/>
      <c r="J168" s="135"/>
      <c r="K168" s="173"/>
    </row>
    <row r="169" spans="2:12">
      <c r="B169" s="134"/>
      <c r="K169" s="157"/>
    </row>
    <row r="170" spans="2:12">
      <c r="B170" s="134"/>
      <c r="K170" s="157"/>
    </row>
    <row r="171" spans="2:12">
      <c r="B171" s="134"/>
      <c r="H171" s="174"/>
    </row>
    <row r="172" spans="2:12">
      <c r="B172" s="134"/>
      <c r="H172" s="174"/>
    </row>
    <row r="180" spans="2:12">
      <c r="B180" s="127"/>
      <c r="L180" s="158"/>
    </row>
    <row r="184" spans="2:12">
      <c r="D184" s="132"/>
      <c r="E184" s="132"/>
      <c r="F184" s="135"/>
      <c r="G184" s="132"/>
      <c r="H184" s="132"/>
      <c r="I184" s="132"/>
      <c r="J184" s="135"/>
      <c r="K184" s="162"/>
    </row>
    <row r="185" spans="2:12">
      <c r="D185" s="132"/>
      <c r="E185" s="132"/>
      <c r="F185" s="135"/>
      <c r="G185" s="132"/>
      <c r="H185" s="132"/>
      <c r="I185" s="132"/>
      <c r="J185" s="135"/>
      <c r="K185" s="173"/>
    </row>
    <row r="186" spans="2:12">
      <c r="B186" s="134"/>
      <c r="K186" s="157"/>
    </row>
    <row r="187" spans="2:12">
      <c r="B187" s="134"/>
      <c r="K187" s="157"/>
    </row>
    <row r="188" spans="2:12">
      <c r="B188" s="134"/>
      <c r="H188" s="174"/>
    </row>
    <row r="189" spans="2:12">
      <c r="B189" s="134"/>
      <c r="H189" s="174"/>
    </row>
    <row r="197" spans="2:11">
      <c r="B197" s="127"/>
    </row>
    <row r="201" spans="2:11">
      <c r="D201" s="132"/>
      <c r="E201" s="132"/>
      <c r="F201" s="135"/>
      <c r="G201" s="132"/>
      <c r="H201" s="132"/>
      <c r="I201" s="132"/>
      <c r="J201" s="135"/>
      <c r="K201" s="162"/>
    </row>
    <row r="202" spans="2:11">
      <c r="D202" s="132"/>
      <c r="E202" s="132"/>
      <c r="F202" s="135"/>
      <c r="G202" s="132"/>
      <c r="H202" s="132"/>
      <c r="I202" s="132"/>
      <c r="J202" s="135"/>
    </row>
    <row r="203" spans="2:11">
      <c r="D203" s="132"/>
      <c r="E203" s="132"/>
      <c r="F203" s="135"/>
      <c r="G203" s="132"/>
      <c r="H203" s="132"/>
      <c r="I203" s="132"/>
      <c r="J203" s="135"/>
    </row>
    <row r="204" spans="2:11">
      <c r="D204" s="132"/>
      <c r="E204" s="132"/>
      <c r="F204" s="135"/>
      <c r="G204" s="132"/>
      <c r="H204" s="132"/>
      <c r="I204" s="132"/>
      <c r="J204" s="135"/>
      <c r="K204" s="173"/>
    </row>
    <row r="205" spans="2:11">
      <c r="D205" s="132"/>
      <c r="E205" s="132"/>
      <c r="F205" s="135"/>
      <c r="G205" s="132"/>
      <c r="H205" s="132"/>
      <c r="I205" s="132"/>
      <c r="J205" s="135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58" orientation="portrait" horizontalDpi="360" verticalDpi="200"/>
  <headerFooter alignWithMargins="0">
    <oddHeader>&amp;CErstellt von 
&amp;D&amp;RSeite &amp;P von &amp;N</oddHeader>
    <oddFooter>&amp;L&amp;A&amp;C&amp;F</oddFooter>
  </headerFooter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1"/>
  <dimension ref="A1:I87"/>
  <sheetViews>
    <sheetView workbookViewId="0"/>
  </sheetViews>
  <sheetFormatPr baseColWidth="10" defaultColWidth="11.5" defaultRowHeight="11"/>
  <cols>
    <col min="1" max="1" width="14.33203125" style="24" customWidth="1"/>
    <col min="2" max="2" width="24.6640625" style="24" customWidth="1"/>
    <col min="3" max="3" width="37.5" style="24" customWidth="1"/>
    <col min="4" max="4" width="9.33203125" style="24" customWidth="1"/>
    <col min="5" max="5" width="14.1640625" style="24" bestFit="1" customWidth="1"/>
    <col min="6" max="6" width="12" style="22" customWidth="1"/>
    <col min="7" max="7" width="2" style="24" bestFit="1" customWidth="1"/>
    <col min="8" max="8" width="9" style="24" customWidth="1"/>
    <col min="9" max="9" width="22.1640625" style="24" bestFit="1" customWidth="1"/>
    <col min="10" max="10" width="5.33203125" style="24" bestFit="1" customWidth="1"/>
    <col min="11" max="11" width="2" style="24" bestFit="1" customWidth="1"/>
    <col min="12" max="16384" width="11.5" style="24"/>
  </cols>
  <sheetData>
    <row r="1" spans="1:9">
      <c r="A1" s="27"/>
      <c r="B1" s="4"/>
      <c r="C1" s="4"/>
      <c r="D1" s="4"/>
      <c r="E1" s="4"/>
      <c r="H1" s="28"/>
      <c r="I1" s="29"/>
    </row>
    <row r="2" spans="1:9">
      <c r="A2" s="226" t="s">
        <v>661</v>
      </c>
      <c r="B2" s="31"/>
      <c r="C2" s="4"/>
      <c r="D2" s="4"/>
      <c r="E2" s="4"/>
      <c r="H2" s="28"/>
      <c r="I2" s="29"/>
    </row>
    <row r="3" spans="1:9">
      <c r="A3" s="27"/>
      <c r="B3" s="4"/>
      <c r="C3" s="4"/>
      <c r="D3" s="4"/>
      <c r="E3" s="4"/>
      <c r="H3" s="28"/>
      <c r="I3" s="29"/>
    </row>
    <row r="4" spans="1:9">
      <c r="A4" s="30" t="s">
        <v>660</v>
      </c>
      <c r="B4" s="31" t="s">
        <v>661</v>
      </c>
      <c r="C4" s="31" t="s">
        <v>2738</v>
      </c>
      <c r="D4" s="31" t="s">
        <v>1775</v>
      </c>
      <c r="E4" s="31" t="s">
        <v>2267</v>
      </c>
      <c r="F4" s="32">
        <v>0.57899999999999996</v>
      </c>
      <c r="G4" s="227">
        <v>6</v>
      </c>
      <c r="H4" s="33"/>
      <c r="I4" s="29"/>
    </row>
    <row r="5" spans="1:9">
      <c r="A5" s="30" t="s">
        <v>993</v>
      </c>
      <c r="B5" s="31" t="s">
        <v>661</v>
      </c>
      <c r="C5" s="31" t="s">
        <v>994</v>
      </c>
      <c r="D5" s="31" t="s">
        <v>1775</v>
      </c>
      <c r="E5" s="31" t="s">
        <v>2273</v>
      </c>
      <c r="F5" s="32">
        <v>0.94200000000000006</v>
      </c>
      <c r="G5" s="227">
        <v>1030.75</v>
      </c>
      <c r="H5" s="33"/>
      <c r="I5" s="29"/>
    </row>
    <row r="6" spans="1:9">
      <c r="A6" s="30" t="s">
        <v>995</v>
      </c>
      <c r="B6" s="31" t="s">
        <v>661</v>
      </c>
      <c r="C6" s="31" t="s">
        <v>996</v>
      </c>
      <c r="D6" s="31" t="s">
        <v>1775</v>
      </c>
      <c r="E6" s="31" t="s">
        <v>2274</v>
      </c>
      <c r="F6" s="32">
        <v>0.86699999999999999</v>
      </c>
      <c r="G6" s="227">
        <v>93</v>
      </c>
      <c r="H6" s="33"/>
      <c r="I6" s="29"/>
    </row>
    <row r="7" spans="1:9">
      <c r="A7" s="30" t="s">
        <v>662</v>
      </c>
      <c r="B7" s="31" t="s">
        <v>661</v>
      </c>
      <c r="C7" s="31" t="s">
        <v>2739</v>
      </c>
      <c r="D7" s="31" t="s">
        <v>1775</v>
      </c>
      <c r="E7" s="31" t="s">
        <v>2268</v>
      </c>
      <c r="F7" s="32">
        <v>1</v>
      </c>
      <c r="G7" s="227">
        <v>6</v>
      </c>
      <c r="H7" s="33"/>
      <c r="I7" s="29"/>
    </row>
    <row r="8" spans="1:9">
      <c r="A8" s="30" t="s">
        <v>997</v>
      </c>
      <c r="B8" s="31" t="s">
        <v>661</v>
      </c>
      <c r="C8" s="31" t="s">
        <v>998</v>
      </c>
      <c r="D8" s="31" t="s">
        <v>1775</v>
      </c>
      <c r="E8" s="31" t="s">
        <v>2275</v>
      </c>
      <c r="F8" s="32">
        <v>1.2830000000000001</v>
      </c>
      <c r="G8" s="227">
        <v>121.3</v>
      </c>
      <c r="H8" s="33"/>
      <c r="I8" s="29"/>
    </row>
    <row r="9" spans="1:9">
      <c r="A9" s="30" t="s">
        <v>663</v>
      </c>
      <c r="B9" s="31" t="s">
        <v>661</v>
      </c>
      <c r="C9" s="31" t="s">
        <v>664</v>
      </c>
      <c r="D9" s="31" t="s">
        <v>1775</v>
      </c>
      <c r="E9" s="31" t="s">
        <v>2269</v>
      </c>
      <c r="F9" s="32">
        <v>1.2709000000000001</v>
      </c>
      <c r="G9" s="227">
        <v>6</v>
      </c>
      <c r="H9" s="33"/>
      <c r="I9" s="29"/>
    </row>
    <row r="10" spans="1:9">
      <c r="A10" s="30" t="s">
        <v>999</v>
      </c>
      <c r="B10" s="31" t="s">
        <v>661</v>
      </c>
      <c r="C10" s="31" t="s">
        <v>1000</v>
      </c>
      <c r="D10" s="31" t="s">
        <v>1775</v>
      </c>
      <c r="E10" s="31" t="s">
        <v>2276</v>
      </c>
      <c r="F10" s="32">
        <v>1.173</v>
      </c>
      <c r="G10" s="227">
        <v>154.4</v>
      </c>
      <c r="H10" s="33"/>
      <c r="I10" s="29"/>
    </row>
    <row r="11" spans="1:9">
      <c r="A11" s="30" t="s">
        <v>665</v>
      </c>
      <c r="B11" s="31" t="s">
        <v>661</v>
      </c>
      <c r="C11" s="31" t="s">
        <v>2740</v>
      </c>
      <c r="D11" s="31" t="s">
        <v>1775</v>
      </c>
      <c r="E11" s="31" t="s">
        <v>2270</v>
      </c>
      <c r="F11" s="32">
        <v>1.5667</v>
      </c>
      <c r="G11" s="227">
        <v>6.8</v>
      </c>
      <c r="H11" s="33"/>
      <c r="I11" s="29"/>
    </row>
    <row r="12" spans="1:9">
      <c r="A12" s="30" t="s">
        <v>1001</v>
      </c>
      <c r="B12" s="31" t="s">
        <v>661</v>
      </c>
      <c r="C12" s="31" t="s">
        <v>1002</v>
      </c>
      <c r="D12" s="31" t="s">
        <v>1775</v>
      </c>
      <c r="E12" s="31" t="s">
        <v>2277</v>
      </c>
      <c r="F12" s="32">
        <v>2.0580000000000003</v>
      </c>
      <c r="G12" s="227">
        <v>182</v>
      </c>
      <c r="H12" s="33"/>
      <c r="I12" s="29"/>
    </row>
    <row r="13" spans="1:9">
      <c r="A13" s="30" t="s">
        <v>719</v>
      </c>
      <c r="B13" s="31" t="s">
        <v>661</v>
      </c>
      <c r="C13" s="31" t="s">
        <v>2741</v>
      </c>
      <c r="D13" s="31" t="s">
        <v>1775</v>
      </c>
      <c r="E13" s="31" t="s">
        <v>2271</v>
      </c>
      <c r="F13" s="32">
        <v>2.1355</v>
      </c>
      <c r="G13" s="227">
        <v>6</v>
      </c>
      <c r="H13" s="33"/>
      <c r="I13" s="29"/>
    </row>
    <row r="14" spans="1:9">
      <c r="A14" s="30" t="s">
        <v>1003</v>
      </c>
      <c r="B14" s="31" t="s">
        <v>661</v>
      </c>
      <c r="C14" s="31" t="s">
        <v>1004</v>
      </c>
      <c r="D14" s="31" t="s">
        <v>1775</v>
      </c>
      <c r="E14" s="31" t="s">
        <v>2278</v>
      </c>
      <c r="F14" s="32">
        <v>2.516</v>
      </c>
      <c r="G14" s="227">
        <v>280</v>
      </c>
      <c r="H14" s="33"/>
      <c r="I14" s="29"/>
    </row>
    <row r="15" spans="1:9">
      <c r="A15" s="30" t="s">
        <v>720</v>
      </c>
      <c r="B15" s="31" t="s">
        <v>661</v>
      </c>
      <c r="C15" s="31" t="s">
        <v>721</v>
      </c>
      <c r="D15" s="31" t="s">
        <v>1775</v>
      </c>
      <c r="E15" s="31" t="s">
        <v>2272</v>
      </c>
      <c r="F15" s="32">
        <v>2.6932999999999998</v>
      </c>
      <c r="G15" s="227">
        <v>6</v>
      </c>
      <c r="H15" s="33"/>
      <c r="I15" s="29"/>
    </row>
    <row r="16" spans="1:9">
      <c r="A16" s="30" t="s">
        <v>1005</v>
      </c>
      <c r="B16" s="31" t="s">
        <v>661</v>
      </c>
      <c r="C16" s="31" t="s">
        <v>1006</v>
      </c>
      <c r="D16" s="31" t="s">
        <v>1775</v>
      </c>
      <c r="E16" s="31" t="s">
        <v>2279</v>
      </c>
      <c r="F16" s="32">
        <v>3.85</v>
      </c>
      <c r="G16" s="227">
        <v>470</v>
      </c>
      <c r="H16" s="33"/>
      <c r="I16" s="29"/>
    </row>
    <row r="17" spans="1:9">
      <c r="A17" s="30" t="s">
        <v>1007</v>
      </c>
      <c r="B17" s="31" t="s">
        <v>661</v>
      </c>
      <c r="C17" s="31" t="s">
        <v>1008</v>
      </c>
      <c r="D17" s="31" t="s">
        <v>1775</v>
      </c>
      <c r="E17" s="31" t="s">
        <v>2280</v>
      </c>
      <c r="F17" s="32">
        <v>5.8333000000000004</v>
      </c>
      <c r="G17" s="228">
        <v>8.0299999999999994</v>
      </c>
      <c r="H17" s="33"/>
      <c r="I17" s="29"/>
    </row>
    <row r="18" spans="1:9">
      <c r="A18" s="27"/>
      <c r="B18" s="27"/>
      <c r="C18" s="27"/>
      <c r="D18" s="27"/>
      <c r="E18" s="27"/>
      <c r="H18" s="33"/>
      <c r="I18" s="29"/>
    </row>
    <row r="19" spans="1:9">
      <c r="A19" s="229" t="s">
        <v>17</v>
      </c>
      <c r="B19" s="27"/>
      <c r="C19" s="27"/>
      <c r="D19" s="27"/>
      <c r="E19" s="27"/>
      <c r="H19" s="33"/>
      <c r="I19" s="29"/>
    </row>
    <row r="20" spans="1:9">
      <c r="A20" s="27"/>
      <c r="B20" s="27"/>
      <c r="C20" s="27"/>
      <c r="D20" s="27"/>
      <c r="E20" s="27"/>
      <c r="H20" s="33"/>
      <c r="I20" s="29"/>
    </row>
    <row r="21" spans="1:9">
      <c r="A21" s="30" t="s">
        <v>16</v>
      </c>
      <c r="B21" s="31" t="s">
        <v>17</v>
      </c>
      <c r="C21" s="31" t="s">
        <v>18</v>
      </c>
      <c r="D21" s="31" t="s">
        <v>1775</v>
      </c>
      <c r="E21" s="31" t="s">
        <v>2281</v>
      </c>
      <c r="F21" s="32">
        <v>0.1333</v>
      </c>
      <c r="H21" s="33"/>
      <c r="I21" s="29"/>
    </row>
    <row r="22" spans="1:9">
      <c r="A22" s="30" t="s">
        <v>1009</v>
      </c>
      <c r="B22" s="31" t="s">
        <v>17</v>
      </c>
      <c r="C22" s="31" t="s">
        <v>1010</v>
      </c>
      <c r="D22" s="31" t="s">
        <v>1775</v>
      </c>
      <c r="E22" s="31" t="s">
        <v>2291</v>
      </c>
      <c r="F22" s="32">
        <v>0.10199999999999999</v>
      </c>
      <c r="H22" s="33"/>
      <c r="I22" s="29"/>
    </row>
    <row r="23" spans="1:9">
      <c r="A23" s="30" t="s">
        <v>19</v>
      </c>
      <c r="B23" s="31" t="s">
        <v>17</v>
      </c>
      <c r="C23" s="31" t="s">
        <v>20</v>
      </c>
      <c r="D23" s="31" t="s">
        <v>1775</v>
      </c>
      <c r="E23" s="31" t="s">
        <v>2282</v>
      </c>
      <c r="F23" s="32">
        <v>0.18469999999999998</v>
      </c>
      <c r="H23" s="33"/>
      <c r="I23" s="29"/>
    </row>
    <row r="24" spans="1:9">
      <c r="A24" s="30" t="s">
        <v>1011</v>
      </c>
      <c r="B24" s="31" t="s">
        <v>17</v>
      </c>
      <c r="C24" s="31" t="s">
        <v>1012</v>
      </c>
      <c r="D24" s="31" t="s">
        <v>1775</v>
      </c>
      <c r="E24" s="31" t="s">
        <v>2305</v>
      </c>
      <c r="F24" s="32">
        <v>0.113</v>
      </c>
      <c r="H24" s="33"/>
      <c r="I24" s="29"/>
    </row>
    <row r="25" spans="1:9">
      <c r="A25" s="30" t="s">
        <v>21</v>
      </c>
      <c r="B25" s="31" t="s">
        <v>17</v>
      </c>
      <c r="C25" s="31" t="s">
        <v>22</v>
      </c>
      <c r="D25" s="31" t="s">
        <v>1775</v>
      </c>
      <c r="E25" s="31" t="s">
        <v>2283</v>
      </c>
      <c r="F25" s="32">
        <v>0.19010000000000002</v>
      </c>
      <c r="H25" s="33"/>
      <c r="I25" s="29"/>
    </row>
    <row r="26" spans="1:9">
      <c r="A26" s="30" t="s">
        <v>1013</v>
      </c>
      <c r="B26" s="31" t="s">
        <v>17</v>
      </c>
      <c r="C26" s="31" t="s">
        <v>1014</v>
      </c>
      <c r="D26" s="31" t="s">
        <v>1775</v>
      </c>
      <c r="E26" s="31" t="s">
        <v>2292</v>
      </c>
      <c r="F26" s="32">
        <v>0.115</v>
      </c>
      <c r="H26" s="33"/>
      <c r="I26" s="29"/>
    </row>
    <row r="27" spans="1:9">
      <c r="A27" s="30" t="s">
        <v>23</v>
      </c>
      <c r="B27" s="31" t="s">
        <v>17</v>
      </c>
      <c r="C27" s="31" t="s">
        <v>24</v>
      </c>
      <c r="D27" s="31" t="s">
        <v>1775</v>
      </c>
      <c r="E27" s="31" t="s">
        <v>2284</v>
      </c>
      <c r="F27" s="32">
        <v>0.20600000000000002</v>
      </c>
      <c r="H27" s="33"/>
      <c r="I27" s="29"/>
    </row>
    <row r="28" spans="1:9">
      <c r="A28" s="30" t="s">
        <v>1015</v>
      </c>
      <c r="B28" s="31" t="s">
        <v>17</v>
      </c>
      <c r="C28" s="31" t="s">
        <v>1016</v>
      </c>
      <c r="D28" s="31" t="s">
        <v>1775</v>
      </c>
      <c r="E28" s="31" t="s">
        <v>2293</v>
      </c>
      <c r="F28" s="32">
        <v>0.14599999999999999</v>
      </c>
      <c r="H28" s="33"/>
      <c r="I28" s="29"/>
    </row>
    <row r="29" spans="1:9">
      <c r="A29" s="30" t="s">
        <v>25</v>
      </c>
      <c r="B29" s="31" t="s">
        <v>17</v>
      </c>
      <c r="C29" s="31" t="s">
        <v>2742</v>
      </c>
      <c r="D29" s="31" t="s">
        <v>1775</v>
      </c>
      <c r="E29" s="31" t="s">
        <v>2285</v>
      </c>
      <c r="F29" s="32">
        <v>0.28949999999999998</v>
      </c>
      <c r="H29" s="33"/>
      <c r="I29" s="29"/>
    </row>
    <row r="30" spans="1:9">
      <c r="A30" s="30" t="s">
        <v>1017</v>
      </c>
      <c r="B30" s="31" t="s">
        <v>17</v>
      </c>
      <c r="C30" s="31" t="s">
        <v>1018</v>
      </c>
      <c r="D30" s="31" t="s">
        <v>1775</v>
      </c>
      <c r="E30" s="31" t="s">
        <v>2294</v>
      </c>
      <c r="F30" s="32">
        <v>0.20899999999999999</v>
      </c>
      <c r="H30" s="33"/>
      <c r="I30" s="29"/>
    </row>
    <row r="31" spans="1:9">
      <c r="A31" s="30" t="s">
        <v>26</v>
      </c>
      <c r="B31" s="31" t="s">
        <v>17</v>
      </c>
      <c r="C31" s="31" t="s">
        <v>2743</v>
      </c>
      <c r="D31" s="31" t="s">
        <v>1775</v>
      </c>
      <c r="E31" s="31" t="s">
        <v>2286</v>
      </c>
      <c r="F31" s="32">
        <v>0.34600000000000003</v>
      </c>
      <c r="H31" s="33"/>
      <c r="I31" s="29"/>
    </row>
    <row r="32" spans="1:9">
      <c r="A32" s="30" t="s">
        <v>1019</v>
      </c>
      <c r="B32" s="31" t="s">
        <v>17</v>
      </c>
      <c r="C32" s="31" t="s">
        <v>1020</v>
      </c>
      <c r="D32" s="31" t="s">
        <v>1775</v>
      </c>
      <c r="E32" s="31" t="s">
        <v>2295</v>
      </c>
      <c r="F32" s="32">
        <v>0.19</v>
      </c>
      <c r="H32" s="33"/>
      <c r="I32" s="29"/>
    </row>
    <row r="33" spans="1:9">
      <c r="A33" s="30" t="s">
        <v>28</v>
      </c>
      <c r="B33" s="31" t="s">
        <v>17</v>
      </c>
      <c r="C33" s="31" t="s">
        <v>2744</v>
      </c>
      <c r="D33" s="31" t="s">
        <v>1775</v>
      </c>
      <c r="E33" s="31" t="s">
        <v>2287</v>
      </c>
      <c r="F33" s="32">
        <v>0.34600000000000003</v>
      </c>
      <c r="H33" s="33"/>
      <c r="I33" s="29"/>
    </row>
    <row r="34" spans="1:9">
      <c r="A34" s="30" t="s">
        <v>1021</v>
      </c>
      <c r="B34" s="31" t="s">
        <v>17</v>
      </c>
      <c r="C34" s="31" t="s">
        <v>1000</v>
      </c>
      <c r="D34" s="31" t="s">
        <v>1775</v>
      </c>
      <c r="E34" s="31" t="s">
        <v>2296</v>
      </c>
      <c r="F34" s="32">
        <v>0.59399999999999997</v>
      </c>
      <c r="H34" s="33"/>
      <c r="I34" s="29"/>
    </row>
    <row r="35" spans="1:9">
      <c r="A35" s="30" t="s">
        <v>1022</v>
      </c>
      <c r="B35" s="31" t="s">
        <v>17</v>
      </c>
      <c r="C35" s="31" t="s">
        <v>1023</v>
      </c>
      <c r="D35" s="31" t="s">
        <v>1775</v>
      </c>
      <c r="E35" s="31" t="s">
        <v>2297</v>
      </c>
      <c r="F35" s="32">
        <v>0.26400000000000001</v>
      </c>
      <c r="H35" s="33"/>
      <c r="I35" s="29"/>
    </row>
    <row r="36" spans="1:9">
      <c r="A36" s="30" t="s">
        <v>29</v>
      </c>
      <c r="B36" s="31" t="s">
        <v>17</v>
      </c>
      <c r="C36" s="31" t="s">
        <v>30</v>
      </c>
      <c r="D36" s="31" t="s">
        <v>1775</v>
      </c>
      <c r="E36" s="31" t="s">
        <v>2288</v>
      </c>
      <c r="F36" s="32">
        <v>0.57379999999999998</v>
      </c>
      <c r="H36" s="33"/>
      <c r="I36" s="29"/>
    </row>
    <row r="37" spans="1:9">
      <c r="A37" s="30" t="s">
        <v>1024</v>
      </c>
      <c r="B37" s="31" t="s">
        <v>17</v>
      </c>
      <c r="C37" s="31" t="s">
        <v>1025</v>
      </c>
      <c r="D37" s="31" t="s">
        <v>1775</v>
      </c>
      <c r="E37" s="31" t="s">
        <v>2298</v>
      </c>
      <c r="F37" s="32">
        <v>0.375</v>
      </c>
      <c r="H37" s="33"/>
      <c r="I37" s="29"/>
    </row>
    <row r="38" spans="1:9">
      <c r="A38" s="30" t="s">
        <v>1026</v>
      </c>
      <c r="B38" s="31" t="s">
        <v>17</v>
      </c>
      <c r="C38" s="31" t="s">
        <v>1027</v>
      </c>
      <c r="D38" s="31" t="s">
        <v>1775</v>
      </c>
      <c r="E38" s="31" t="s">
        <v>2299</v>
      </c>
      <c r="F38" s="32">
        <v>0.56100000000000005</v>
      </c>
      <c r="H38" s="33"/>
      <c r="I38" s="29"/>
    </row>
    <row r="39" spans="1:9">
      <c r="A39" s="30" t="s">
        <v>31</v>
      </c>
      <c r="B39" s="31" t="s">
        <v>17</v>
      </c>
      <c r="C39" s="31" t="s">
        <v>32</v>
      </c>
      <c r="D39" s="31" t="s">
        <v>1775</v>
      </c>
      <c r="E39" s="31" t="s">
        <v>2289</v>
      </c>
      <c r="F39" s="32">
        <v>0.90319999999999989</v>
      </c>
      <c r="H39" s="33"/>
      <c r="I39" s="29"/>
    </row>
    <row r="40" spans="1:9">
      <c r="A40" s="30" t="s">
        <v>1028</v>
      </c>
      <c r="B40" s="31" t="s">
        <v>17</v>
      </c>
      <c r="C40" s="31" t="s">
        <v>1029</v>
      </c>
      <c r="D40" s="31" t="s">
        <v>1775</v>
      </c>
      <c r="E40" s="31" t="s">
        <v>2300</v>
      </c>
      <c r="F40" s="32">
        <v>0.89500000000000002</v>
      </c>
      <c r="H40" s="33"/>
      <c r="I40" s="29"/>
    </row>
    <row r="41" spans="1:9">
      <c r="A41" s="30" t="s">
        <v>633</v>
      </c>
      <c r="B41" s="31" t="s">
        <v>17</v>
      </c>
      <c r="C41" s="31" t="s">
        <v>33</v>
      </c>
      <c r="D41" s="31" t="s">
        <v>1775</v>
      </c>
      <c r="E41" s="31" t="s">
        <v>2290</v>
      </c>
      <c r="F41" s="32">
        <v>1.202</v>
      </c>
      <c r="H41" s="33"/>
      <c r="I41" s="29"/>
    </row>
    <row r="42" spans="1:9">
      <c r="A42" s="30" t="s">
        <v>1030</v>
      </c>
      <c r="B42" s="31" t="s">
        <v>17</v>
      </c>
      <c r="C42" s="31" t="s">
        <v>1031</v>
      </c>
      <c r="D42" s="31" t="s">
        <v>1775</v>
      </c>
      <c r="E42" s="31" t="s">
        <v>2301</v>
      </c>
      <c r="F42" s="32">
        <v>1.0759999999999998</v>
      </c>
      <c r="H42" s="33"/>
      <c r="I42" s="29"/>
    </row>
    <row r="43" spans="1:9">
      <c r="A43" s="30" t="s">
        <v>1032</v>
      </c>
      <c r="B43" s="31" t="s">
        <v>17</v>
      </c>
      <c r="C43" s="31" t="s">
        <v>1033</v>
      </c>
      <c r="D43" s="31" t="s">
        <v>1775</v>
      </c>
      <c r="E43" s="31" t="s">
        <v>2302</v>
      </c>
      <c r="F43" s="32">
        <v>2.0169999999999999</v>
      </c>
      <c r="H43" s="33"/>
      <c r="I43" s="29"/>
    </row>
    <row r="44" spans="1:9">
      <c r="A44" s="30" t="s">
        <v>1034</v>
      </c>
      <c r="B44" s="31" t="s">
        <v>17</v>
      </c>
      <c r="C44" s="31" t="s">
        <v>1035</v>
      </c>
      <c r="D44" s="31" t="s">
        <v>1775</v>
      </c>
      <c r="E44" s="31" t="s">
        <v>2303</v>
      </c>
      <c r="F44" s="32">
        <v>2.367</v>
      </c>
      <c r="H44" s="33"/>
      <c r="I44" s="29"/>
    </row>
    <row r="45" spans="1:9">
      <c r="A45" s="30" t="s">
        <v>1036</v>
      </c>
      <c r="B45" s="31" t="s">
        <v>17</v>
      </c>
      <c r="C45" s="31" t="s">
        <v>2745</v>
      </c>
      <c r="D45" s="31" t="s">
        <v>1775</v>
      </c>
      <c r="E45" s="31" t="s">
        <v>2304</v>
      </c>
      <c r="F45" s="32">
        <v>4.6349999999999998</v>
      </c>
      <c r="H45" s="33"/>
      <c r="I45" s="29"/>
    </row>
    <row r="46" spans="1:9">
      <c r="A46" s="27"/>
      <c r="B46" s="27"/>
      <c r="C46" s="27"/>
      <c r="D46" s="27"/>
      <c r="E46" s="27"/>
      <c r="H46" s="33"/>
      <c r="I46" s="29"/>
    </row>
    <row r="47" spans="1:9">
      <c r="A47" s="30" t="s">
        <v>1037</v>
      </c>
      <c r="B47" s="31" t="s">
        <v>17</v>
      </c>
      <c r="C47" s="31" t="s">
        <v>1038</v>
      </c>
      <c r="D47" s="31" t="s">
        <v>1775</v>
      </c>
      <c r="E47" s="31" t="s">
        <v>2306</v>
      </c>
      <c r="F47" s="32">
        <v>0.26400000000000001</v>
      </c>
      <c r="H47" s="33"/>
      <c r="I47" s="29"/>
    </row>
    <row r="48" spans="1:9">
      <c r="A48" s="30" t="s">
        <v>1039</v>
      </c>
      <c r="B48" s="31" t="s">
        <v>17</v>
      </c>
      <c r="C48" s="31" t="s">
        <v>1040</v>
      </c>
      <c r="D48" s="31" t="s">
        <v>1775</v>
      </c>
      <c r="E48" s="31" t="s">
        <v>2307</v>
      </c>
      <c r="F48" s="32">
        <v>0.98499999999999999</v>
      </c>
      <c r="H48" s="33"/>
      <c r="I48" s="29"/>
    </row>
    <row r="49" spans="1:9">
      <c r="A49" s="30" t="s">
        <v>1041</v>
      </c>
      <c r="B49" s="31" t="s">
        <v>17</v>
      </c>
      <c r="C49" s="31" t="s">
        <v>1042</v>
      </c>
      <c r="D49" s="31" t="s">
        <v>1775</v>
      </c>
      <c r="E49" s="31" t="s">
        <v>2308</v>
      </c>
      <c r="F49" s="32">
        <v>1.1840000000000002</v>
      </c>
      <c r="H49" s="33"/>
      <c r="I49" s="29"/>
    </row>
    <row r="50" spans="1:9">
      <c r="A50" s="27"/>
      <c r="B50" s="27"/>
      <c r="C50" s="27"/>
      <c r="D50" s="27"/>
      <c r="E50" s="27"/>
      <c r="H50" s="33"/>
      <c r="I50" s="29"/>
    </row>
    <row r="51" spans="1:9">
      <c r="A51" s="30" t="s">
        <v>722</v>
      </c>
      <c r="B51" s="31" t="s">
        <v>17</v>
      </c>
      <c r="C51" s="31" t="s">
        <v>1043</v>
      </c>
      <c r="D51" s="31" t="s">
        <v>1775</v>
      </c>
      <c r="E51" s="31" t="s">
        <v>2309</v>
      </c>
      <c r="F51" s="32">
        <v>0.42729999999999996</v>
      </c>
      <c r="H51" s="33"/>
      <c r="I51" s="29"/>
    </row>
    <row r="52" spans="1:9">
      <c r="A52" s="30" t="s">
        <v>1044</v>
      </c>
      <c r="B52" s="31" t="s">
        <v>17</v>
      </c>
      <c r="C52" s="31" t="s">
        <v>1045</v>
      </c>
      <c r="D52" s="31" t="s">
        <v>1775</v>
      </c>
      <c r="E52" s="31" t="s">
        <v>2321</v>
      </c>
      <c r="F52" s="32">
        <v>0.184</v>
      </c>
      <c r="H52" s="33"/>
      <c r="I52" s="29"/>
    </row>
    <row r="53" spans="1:9">
      <c r="A53" s="30" t="s">
        <v>723</v>
      </c>
      <c r="B53" s="31" t="s">
        <v>17</v>
      </c>
      <c r="C53" s="31" t="s">
        <v>1046</v>
      </c>
      <c r="D53" s="31" t="s">
        <v>1775</v>
      </c>
      <c r="E53" s="31" t="s">
        <v>2310</v>
      </c>
      <c r="F53" s="32">
        <v>0.57399999999999995</v>
      </c>
      <c r="H53" s="33"/>
      <c r="I53" s="29"/>
    </row>
    <row r="54" spans="1:9">
      <c r="A54" s="30" t="s">
        <v>724</v>
      </c>
      <c r="B54" s="31" t="s">
        <v>17</v>
      </c>
      <c r="C54" s="31" t="s">
        <v>1047</v>
      </c>
      <c r="D54" s="31" t="s">
        <v>1775</v>
      </c>
      <c r="E54" s="31" t="s">
        <v>2311</v>
      </c>
      <c r="F54" s="32">
        <v>0.71099999999999997</v>
      </c>
      <c r="H54" s="33"/>
      <c r="I54" s="29"/>
    </row>
    <row r="55" spans="1:9">
      <c r="A55" s="30" t="s">
        <v>725</v>
      </c>
      <c r="B55" s="31" t="s">
        <v>17</v>
      </c>
      <c r="C55" s="31" t="s">
        <v>1048</v>
      </c>
      <c r="D55" s="31" t="s">
        <v>1775</v>
      </c>
      <c r="E55" s="31" t="s">
        <v>2312</v>
      </c>
      <c r="F55" s="32">
        <v>0.8</v>
      </c>
    </row>
    <row r="56" spans="1:9">
      <c r="A56" s="30" t="s">
        <v>1049</v>
      </c>
      <c r="B56" s="31" t="s">
        <v>17</v>
      </c>
      <c r="C56" s="31" t="s">
        <v>1050</v>
      </c>
      <c r="D56" s="31" t="s">
        <v>1775</v>
      </c>
      <c r="E56" s="31" t="s">
        <v>2320</v>
      </c>
      <c r="F56" s="32">
        <v>0.30399999999999999</v>
      </c>
    </row>
    <row r="57" spans="1:9">
      <c r="A57" s="30" t="s">
        <v>726</v>
      </c>
      <c r="B57" s="31" t="s">
        <v>17</v>
      </c>
      <c r="C57" s="31" t="s">
        <v>1051</v>
      </c>
      <c r="D57" s="31" t="s">
        <v>1775</v>
      </c>
      <c r="E57" s="31" t="s">
        <v>2313</v>
      </c>
      <c r="F57" s="32">
        <v>0.84</v>
      </c>
    </row>
    <row r="58" spans="1:9">
      <c r="A58" s="30" t="s">
        <v>1052</v>
      </c>
      <c r="B58" s="31" t="s">
        <v>17</v>
      </c>
      <c r="C58" s="31" t="s">
        <v>1053</v>
      </c>
      <c r="D58" s="31" t="s">
        <v>1775</v>
      </c>
      <c r="E58" s="31" t="s">
        <v>2319</v>
      </c>
      <c r="F58" s="32">
        <v>0.38400000000000001</v>
      </c>
    </row>
    <row r="59" spans="1:9">
      <c r="A59" s="30" t="s">
        <v>1054</v>
      </c>
      <c r="B59" s="31" t="s">
        <v>17</v>
      </c>
      <c r="C59" s="31" t="s">
        <v>1055</v>
      </c>
      <c r="D59" s="31" t="s">
        <v>1775</v>
      </c>
      <c r="E59" s="31" t="s">
        <v>2316</v>
      </c>
      <c r="F59" s="32">
        <v>0.81599999999999995</v>
      </c>
    </row>
    <row r="60" spans="1:9">
      <c r="A60" s="30" t="s">
        <v>727</v>
      </c>
      <c r="B60" s="31" t="s">
        <v>17</v>
      </c>
      <c r="C60" s="31" t="s">
        <v>2746</v>
      </c>
      <c r="D60" s="31" t="s">
        <v>1775</v>
      </c>
      <c r="E60" s="31" t="s">
        <v>2314</v>
      </c>
      <c r="F60" s="32">
        <v>1.38</v>
      </c>
    </row>
    <row r="61" spans="1:9">
      <c r="A61" s="30" t="s">
        <v>728</v>
      </c>
      <c r="B61" s="31" t="s">
        <v>17</v>
      </c>
      <c r="C61" s="31" t="s">
        <v>1056</v>
      </c>
      <c r="D61" s="31" t="s">
        <v>1775</v>
      </c>
      <c r="E61" s="31" t="s">
        <v>2315</v>
      </c>
      <c r="F61" s="32">
        <v>1.84</v>
      </c>
    </row>
    <row r="62" spans="1:9">
      <c r="A62" s="30" t="s">
        <v>1057</v>
      </c>
      <c r="B62" s="31" t="s">
        <v>17</v>
      </c>
      <c r="C62" s="31" t="s">
        <v>1058</v>
      </c>
      <c r="D62" s="31" t="s">
        <v>1775</v>
      </c>
      <c r="E62" s="31" t="s">
        <v>2317</v>
      </c>
      <c r="F62" s="32">
        <v>1.4319999999999999</v>
      </c>
    </row>
    <row r="63" spans="1:9">
      <c r="A63" s="30" t="s">
        <v>1059</v>
      </c>
      <c r="B63" s="31" t="s">
        <v>17</v>
      </c>
      <c r="C63" s="31" t="s">
        <v>1060</v>
      </c>
      <c r="D63" s="31" t="s">
        <v>1775</v>
      </c>
      <c r="E63" s="31" t="s">
        <v>2318</v>
      </c>
      <c r="F63" s="32">
        <v>3.2260000000000004</v>
      </c>
    </row>
    <row r="64" spans="1:9">
      <c r="A64" s="203"/>
      <c r="B64" s="230"/>
      <c r="C64" s="230"/>
      <c r="D64" s="231"/>
      <c r="E64" s="203"/>
      <c r="F64" s="227"/>
    </row>
    <row r="65" spans="1:6">
      <c r="A65" s="30" t="s">
        <v>1061</v>
      </c>
      <c r="B65" s="31" t="s">
        <v>17</v>
      </c>
      <c r="C65" s="31" t="s">
        <v>1062</v>
      </c>
      <c r="D65" s="31" t="s">
        <v>1775</v>
      </c>
      <c r="E65" s="31" t="s">
        <v>2266</v>
      </c>
      <c r="F65" s="32">
        <v>1.1840000000000002</v>
      </c>
    </row>
    <row r="67" spans="1:6">
      <c r="A67" s="30" t="s">
        <v>39</v>
      </c>
      <c r="B67" s="31" t="s">
        <v>17</v>
      </c>
      <c r="C67" s="31" t="s">
        <v>40</v>
      </c>
      <c r="D67" s="31" t="s">
        <v>1775</v>
      </c>
      <c r="E67" s="31" t="s">
        <v>2322</v>
      </c>
      <c r="F67" s="32">
        <v>0.38069999999999998</v>
      </c>
    </row>
    <row r="68" spans="1:6">
      <c r="A68" s="30" t="s">
        <v>1063</v>
      </c>
      <c r="B68" s="31" t="s">
        <v>17</v>
      </c>
      <c r="C68" s="31" t="s">
        <v>1064</v>
      </c>
      <c r="D68" s="31" t="s">
        <v>1775</v>
      </c>
      <c r="E68" s="31" t="s">
        <v>2327</v>
      </c>
      <c r="F68" s="32">
        <v>0.161</v>
      </c>
    </row>
    <row r="69" spans="1:6">
      <c r="A69" s="30" t="s">
        <v>729</v>
      </c>
      <c r="B69" s="31" t="s">
        <v>17</v>
      </c>
      <c r="C69" s="31" t="s">
        <v>730</v>
      </c>
      <c r="D69" s="31" t="s">
        <v>1775</v>
      </c>
      <c r="E69" s="31" t="s">
        <v>2323</v>
      </c>
      <c r="F69" s="32">
        <v>0.33079999999999998</v>
      </c>
    </row>
    <row r="70" spans="1:6">
      <c r="A70" s="30" t="s">
        <v>1774</v>
      </c>
      <c r="B70" s="31" t="s">
        <v>17</v>
      </c>
      <c r="C70" s="31" t="s">
        <v>2747</v>
      </c>
      <c r="D70" s="31" t="s">
        <v>1775</v>
      </c>
      <c r="E70" s="31" t="s">
        <v>2328</v>
      </c>
      <c r="F70" s="32">
        <v>0.59399999999999997</v>
      </c>
    </row>
    <row r="71" spans="1:6">
      <c r="A71" s="30" t="s">
        <v>1065</v>
      </c>
      <c r="B71" s="31" t="s">
        <v>17</v>
      </c>
      <c r="C71" s="31" t="s">
        <v>1066</v>
      </c>
      <c r="D71" s="31" t="s">
        <v>1775</v>
      </c>
      <c r="E71" s="31" t="s">
        <v>2329</v>
      </c>
      <c r="F71" s="32">
        <v>1.1399999999999999</v>
      </c>
    </row>
    <row r="72" spans="1:6">
      <c r="A72" s="30" t="s">
        <v>41</v>
      </c>
      <c r="B72" s="31" t="s">
        <v>17</v>
      </c>
      <c r="C72" s="31" t="s">
        <v>86</v>
      </c>
      <c r="D72" s="31" t="s">
        <v>1775</v>
      </c>
      <c r="E72" s="31" t="s">
        <v>2324</v>
      </c>
      <c r="F72" s="32">
        <v>1.786</v>
      </c>
    </row>
    <row r="73" spans="1:6">
      <c r="A73" s="30" t="s">
        <v>1067</v>
      </c>
      <c r="B73" s="31" t="s">
        <v>17</v>
      </c>
      <c r="C73" s="31" t="s">
        <v>1068</v>
      </c>
      <c r="D73" s="31" t="s">
        <v>1775</v>
      </c>
      <c r="E73" s="31" t="s">
        <v>2330</v>
      </c>
      <c r="F73" s="32">
        <v>0.56100000000000005</v>
      </c>
    </row>
    <row r="74" spans="1:6">
      <c r="A74" s="30" t="s">
        <v>731</v>
      </c>
      <c r="B74" s="31" t="s">
        <v>17</v>
      </c>
      <c r="C74" s="31" t="s">
        <v>732</v>
      </c>
      <c r="D74" s="31" t="s">
        <v>1775</v>
      </c>
      <c r="E74" s="31" t="s">
        <v>2325</v>
      </c>
      <c r="F74" s="32">
        <v>1.03</v>
      </c>
    </row>
    <row r="75" spans="1:6">
      <c r="A75" s="30" t="s">
        <v>1069</v>
      </c>
      <c r="B75" s="31" t="s">
        <v>17</v>
      </c>
      <c r="C75" s="31" t="s">
        <v>1070</v>
      </c>
      <c r="D75" s="31" t="s">
        <v>1775</v>
      </c>
      <c r="E75" s="31" t="s">
        <v>2331</v>
      </c>
      <c r="F75" s="32">
        <v>1.86</v>
      </c>
    </row>
    <row r="76" spans="1:6">
      <c r="A76" s="30" t="s">
        <v>88</v>
      </c>
      <c r="B76" s="31" t="s">
        <v>17</v>
      </c>
      <c r="C76" s="31" t="s">
        <v>89</v>
      </c>
      <c r="D76" s="31" t="s">
        <v>1775</v>
      </c>
      <c r="E76" s="31" t="s">
        <v>2326</v>
      </c>
      <c r="F76" s="32">
        <v>2.7360000000000002</v>
      </c>
    </row>
    <row r="78" spans="1:6">
      <c r="A78" s="30" t="s">
        <v>34</v>
      </c>
      <c r="B78" s="31" t="s">
        <v>17</v>
      </c>
      <c r="C78" s="31" t="s">
        <v>35</v>
      </c>
      <c r="D78" s="31" t="s">
        <v>1775</v>
      </c>
      <c r="E78" s="31" t="s">
        <v>2332</v>
      </c>
      <c r="F78" s="32">
        <v>0.19070000000000001</v>
      </c>
    </row>
    <row r="79" spans="1:6">
      <c r="A79" s="30" t="s">
        <v>36</v>
      </c>
      <c r="B79" s="31" t="s">
        <v>17</v>
      </c>
      <c r="C79" s="31" t="s">
        <v>37</v>
      </c>
      <c r="D79" s="31" t="s">
        <v>1775</v>
      </c>
      <c r="E79" s="31" t="s">
        <v>2333</v>
      </c>
      <c r="F79" s="32">
        <v>0.20329999999999998</v>
      </c>
    </row>
    <row r="80" spans="1:6">
      <c r="A80" s="30" t="s">
        <v>38</v>
      </c>
      <c r="B80" s="31" t="s">
        <v>17</v>
      </c>
      <c r="C80" s="31" t="s">
        <v>645</v>
      </c>
      <c r="D80" s="31" t="s">
        <v>1775</v>
      </c>
      <c r="E80" s="31" t="s">
        <v>2334</v>
      </c>
      <c r="F80" s="32">
        <v>0.2167</v>
      </c>
    </row>
    <row r="81" spans="1:6">
      <c r="A81" s="30" t="s">
        <v>646</v>
      </c>
      <c r="B81" s="31" t="s">
        <v>17</v>
      </c>
      <c r="C81" s="31" t="s">
        <v>647</v>
      </c>
      <c r="D81" s="31" t="s">
        <v>1775</v>
      </c>
      <c r="E81" s="31" t="s">
        <v>2335</v>
      </c>
      <c r="F81" s="32">
        <v>0.22670000000000001</v>
      </c>
    </row>
    <row r="82" spans="1:6">
      <c r="A82" s="30" t="s">
        <v>648</v>
      </c>
      <c r="B82" s="31" t="s">
        <v>17</v>
      </c>
      <c r="C82" s="31" t="s">
        <v>649</v>
      </c>
      <c r="D82" s="31" t="s">
        <v>1775</v>
      </c>
      <c r="E82" s="31" t="s">
        <v>2336</v>
      </c>
      <c r="F82" s="32">
        <v>0.33079999999999998</v>
      </c>
    </row>
    <row r="83" spans="1:6">
      <c r="A83" s="30" t="s">
        <v>650</v>
      </c>
      <c r="B83" s="31" t="s">
        <v>17</v>
      </c>
      <c r="C83" s="31" t="s">
        <v>651</v>
      </c>
      <c r="D83" s="31" t="s">
        <v>1775</v>
      </c>
      <c r="E83" s="31" t="s">
        <v>2337</v>
      </c>
      <c r="F83" s="32">
        <v>0.38079999999999997</v>
      </c>
    </row>
    <row r="84" spans="1:6">
      <c r="A84" s="30" t="s">
        <v>652</v>
      </c>
      <c r="B84" s="31" t="s">
        <v>17</v>
      </c>
      <c r="C84" s="31" t="s">
        <v>653</v>
      </c>
      <c r="D84" s="31" t="s">
        <v>1775</v>
      </c>
      <c r="E84" s="31" t="s">
        <v>2338</v>
      </c>
      <c r="F84" s="32">
        <v>0.4763</v>
      </c>
    </row>
    <row r="85" spans="1:6">
      <c r="A85" s="30" t="s">
        <v>654</v>
      </c>
      <c r="B85" s="31" t="s">
        <v>17</v>
      </c>
      <c r="C85" s="31" t="s">
        <v>655</v>
      </c>
      <c r="D85" s="31" t="s">
        <v>1775</v>
      </c>
      <c r="E85" s="31" t="s">
        <v>2339</v>
      </c>
      <c r="F85" s="32">
        <v>0.63129999999999997</v>
      </c>
    </row>
    <row r="86" spans="1:6">
      <c r="A86" s="30" t="s">
        <v>656</v>
      </c>
      <c r="B86" s="31" t="s">
        <v>17</v>
      </c>
      <c r="C86" s="31" t="s">
        <v>657</v>
      </c>
      <c r="D86" s="31" t="s">
        <v>1775</v>
      </c>
      <c r="E86" s="31" t="s">
        <v>2340</v>
      </c>
      <c r="F86" s="32">
        <v>1.03</v>
      </c>
    </row>
    <row r="87" spans="1:6">
      <c r="A87" s="30" t="s">
        <v>658</v>
      </c>
      <c r="B87" s="31" t="s">
        <v>17</v>
      </c>
      <c r="C87" s="31" t="s">
        <v>659</v>
      </c>
      <c r="D87" s="31" t="s">
        <v>1775</v>
      </c>
      <c r="E87" s="31" t="s">
        <v>2341</v>
      </c>
      <c r="F87" s="32">
        <v>1.3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L133"/>
  <sheetViews>
    <sheetView workbookViewId="0"/>
  </sheetViews>
  <sheetFormatPr baseColWidth="10" defaultColWidth="11.5" defaultRowHeight="11"/>
  <cols>
    <col min="1" max="1" width="14.33203125" style="24" customWidth="1"/>
    <col min="2" max="2" width="19" style="24" bestFit="1" customWidth="1"/>
    <col min="3" max="3" width="30.83203125" style="24" bestFit="1" customWidth="1"/>
    <col min="4" max="4" width="7.6640625" style="24" customWidth="1"/>
    <col min="5" max="5" width="14.1640625" style="24" bestFit="1" customWidth="1"/>
    <col min="6" max="6" width="7" style="24" bestFit="1" customWidth="1"/>
    <col min="7" max="7" width="2" style="100" bestFit="1" customWidth="1"/>
    <col min="8" max="8" width="5.6640625" style="100" customWidth="1"/>
    <col min="9" max="9" width="22.1640625" style="100" bestFit="1" customWidth="1"/>
    <col min="10" max="10" width="5.33203125" style="100" bestFit="1" customWidth="1"/>
    <col min="11" max="11" width="2" style="100" bestFit="1" customWidth="1"/>
    <col min="12" max="16384" width="11.5" style="24"/>
  </cols>
  <sheetData>
    <row r="1" spans="1:11">
      <c r="A1" s="4"/>
      <c r="B1" s="4"/>
      <c r="C1" s="4"/>
      <c r="D1" s="4"/>
      <c r="E1" s="4"/>
      <c r="F1" s="28"/>
      <c r="G1" s="80"/>
      <c r="H1" s="80"/>
      <c r="I1" s="23"/>
    </row>
    <row r="2" spans="1:11">
      <c r="A2" s="25" t="s">
        <v>1790</v>
      </c>
      <c r="B2" s="26"/>
      <c r="C2" s="4"/>
      <c r="D2" s="4"/>
      <c r="E2" s="4"/>
      <c r="F2" s="28"/>
      <c r="G2" s="80"/>
      <c r="H2" s="80"/>
      <c r="I2" s="23"/>
    </row>
    <row r="3" spans="1:11">
      <c r="A3" s="70"/>
      <c r="B3" s="70"/>
    </row>
    <row r="4" spans="1:11">
      <c r="A4" s="83" t="s">
        <v>1071</v>
      </c>
      <c r="B4" s="83" t="s">
        <v>1791</v>
      </c>
      <c r="C4" s="83" t="s">
        <v>2748</v>
      </c>
      <c r="D4" s="84" t="s">
        <v>1072</v>
      </c>
      <c r="E4" s="83" t="s">
        <v>2749</v>
      </c>
      <c r="F4" s="85">
        <v>6.0000000000000001E-3</v>
      </c>
      <c r="G4" s="49"/>
      <c r="H4" s="48"/>
      <c r="I4" s="48"/>
      <c r="J4" s="47"/>
      <c r="K4" s="47"/>
    </row>
    <row r="5" spans="1:11">
      <c r="A5" s="83" t="s">
        <v>1073</v>
      </c>
      <c r="B5" s="83" t="s">
        <v>1791</v>
      </c>
      <c r="C5" s="83" t="s">
        <v>2750</v>
      </c>
      <c r="D5" s="84" t="s">
        <v>1072</v>
      </c>
      <c r="E5" s="83" t="s">
        <v>2751</v>
      </c>
      <c r="F5" s="85">
        <v>7.4000000000000003E-3</v>
      </c>
      <c r="G5" s="49"/>
      <c r="H5" s="48"/>
      <c r="I5" s="48"/>
      <c r="J5" s="47"/>
      <c r="K5" s="47"/>
    </row>
    <row r="6" spans="1:11">
      <c r="A6" s="83" t="s">
        <v>1074</v>
      </c>
      <c r="B6" s="83" t="s">
        <v>1791</v>
      </c>
      <c r="C6" s="83" t="s">
        <v>2752</v>
      </c>
      <c r="D6" s="84" t="s">
        <v>1072</v>
      </c>
      <c r="E6" s="83" t="s">
        <v>2753</v>
      </c>
      <c r="F6" s="85">
        <v>7.7300000000000008E-3</v>
      </c>
      <c r="G6" s="49"/>
      <c r="H6" s="48"/>
      <c r="I6" s="48"/>
      <c r="J6" s="47"/>
      <c r="K6" s="47"/>
    </row>
    <row r="7" spans="1:11">
      <c r="A7" s="83" t="s">
        <v>1075</v>
      </c>
      <c r="B7" s="83" t="s">
        <v>1791</v>
      </c>
      <c r="C7" s="83" t="s">
        <v>2754</v>
      </c>
      <c r="D7" s="84" t="s">
        <v>1072</v>
      </c>
      <c r="E7" s="83" t="s">
        <v>2755</v>
      </c>
      <c r="F7" s="85">
        <v>7.1999999999999998E-3</v>
      </c>
      <c r="G7" s="49"/>
      <c r="H7" s="48"/>
      <c r="I7" s="48"/>
      <c r="J7" s="47"/>
      <c r="K7" s="47"/>
    </row>
    <row r="8" spans="1:11">
      <c r="A8" s="83" t="s">
        <v>1076</v>
      </c>
      <c r="B8" s="83" t="s">
        <v>1791</v>
      </c>
      <c r="C8" s="83" t="s">
        <v>2756</v>
      </c>
      <c r="D8" s="84" t="s">
        <v>1072</v>
      </c>
      <c r="E8" s="83" t="s">
        <v>2757</v>
      </c>
      <c r="F8" s="85">
        <v>0.01</v>
      </c>
      <c r="G8" s="49"/>
      <c r="H8" s="48"/>
      <c r="I8" s="48"/>
      <c r="J8" s="47"/>
      <c r="K8" s="47"/>
    </row>
    <row r="9" spans="1:11">
      <c r="A9" s="83" t="s">
        <v>1077</v>
      </c>
      <c r="B9" s="83" t="s">
        <v>1791</v>
      </c>
      <c r="C9" s="83" t="s">
        <v>2758</v>
      </c>
      <c r="D9" s="84" t="s">
        <v>1072</v>
      </c>
      <c r="E9" s="83" t="s">
        <v>2759</v>
      </c>
      <c r="F9" s="85">
        <v>6.7999999999999996E-3</v>
      </c>
      <c r="G9" s="49"/>
      <c r="H9" s="48"/>
      <c r="I9" s="48"/>
      <c r="J9" s="47"/>
      <c r="K9" s="47"/>
    </row>
    <row r="10" spans="1:11">
      <c r="A10" s="83" t="s">
        <v>1079</v>
      </c>
      <c r="B10" s="83" t="s">
        <v>1791</v>
      </c>
      <c r="C10" s="83" t="s">
        <v>2760</v>
      </c>
      <c r="D10" s="84" t="s">
        <v>1072</v>
      </c>
      <c r="E10" s="83" t="s">
        <v>2761</v>
      </c>
      <c r="F10" s="85">
        <v>0.01</v>
      </c>
      <c r="G10" s="49"/>
      <c r="H10" s="48"/>
      <c r="I10" s="48"/>
      <c r="J10" s="47"/>
      <c r="K10" s="47"/>
    </row>
    <row r="11" spans="1:11">
      <c r="A11" s="83" t="s">
        <v>1080</v>
      </c>
      <c r="B11" s="83" t="s">
        <v>1791</v>
      </c>
      <c r="C11" s="83" t="s">
        <v>2762</v>
      </c>
      <c r="D11" s="84" t="s">
        <v>1072</v>
      </c>
      <c r="E11" s="83" t="s">
        <v>2763</v>
      </c>
      <c r="F11" s="85">
        <v>0.01</v>
      </c>
      <c r="G11" s="49"/>
      <c r="H11" s="48"/>
      <c r="I11" s="48"/>
      <c r="J11" s="47"/>
      <c r="K11" s="47"/>
    </row>
    <row r="12" spans="1:11">
      <c r="A12" s="83" t="s">
        <v>1078</v>
      </c>
      <c r="B12" s="83" t="s">
        <v>1791</v>
      </c>
      <c r="C12" s="83" t="s">
        <v>2764</v>
      </c>
      <c r="D12" s="84" t="s">
        <v>1072</v>
      </c>
      <c r="E12" s="83" t="s">
        <v>2765</v>
      </c>
      <c r="F12" s="85">
        <v>5.0999999999999995E-3</v>
      </c>
    </row>
    <row r="13" spans="1:11">
      <c r="A13" s="102" t="s">
        <v>1079</v>
      </c>
      <c r="B13" s="83" t="s">
        <v>1791</v>
      </c>
      <c r="C13" s="83" t="s">
        <v>2760</v>
      </c>
      <c r="D13" s="84" t="s">
        <v>1072</v>
      </c>
      <c r="E13" s="83" t="s">
        <v>2761</v>
      </c>
      <c r="F13" s="85">
        <v>9.9000000000000008E-3</v>
      </c>
    </row>
    <row r="14" spans="1:11">
      <c r="A14" s="83" t="s">
        <v>1084</v>
      </c>
      <c r="B14" s="83" t="s">
        <v>1791</v>
      </c>
      <c r="C14" s="83" t="s">
        <v>2766</v>
      </c>
      <c r="D14" s="84" t="s">
        <v>1072</v>
      </c>
      <c r="E14" s="83" t="s">
        <v>2767</v>
      </c>
      <c r="F14" s="85">
        <v>0.01</v>
      </c>
    </row>
    <row r="15" spans="1:11">
      <c r="A15" s="83" t="s">
        <v>1085</v>
      </c>
      <c r="B15" s="83" t="s">
        <v>1791</v>
      </c>
      <c r="C15" s="83" t="s">
        <v>2768</v>
      </c>
      <c r="D15" s="84" t="s">
        <v>1072</v>
      </c>
      <c r="E15" s="83" t="s">
        <v>2769</v>
      </c>
      <c r="F15" s="85">
        <v>0.01</v>
      </c>
    </row>
    <row r="16" spans="1:11">
      <c r="A16" s="83" t="s">
        <v>1082</v>
      </c>
      <c r="B16" s="83" t="s">
        <v>1791</v>
      </c>
      <c r="C16" s="83" t="s">
        <v>2770</v>
      </c>
      <c r="D16" s="84" t="s">
        <v>1072</v>
      </c>
      <c r="E16" s="83" t="s">
        <v>2771</v>
      </c>
      <c r="F16" s="85">
        <v>5.0999999999999995E-3</v>
      </c>
    </row>
    <row r="17" spans="1:12">
      <c r="A17" s="83" t="s">
        <v>1083</v>
      </c>
      <c r="B17" s="83" t="s">
        <v>1791</v>
      </c>
      <c r="C17" s="83" t="s">
        <v>2772</v>
      </c>
      <c r="D17" s="84" t="s">
        <v>1072</v>
      </c>
      <c r="E17" s="83" t="s">
        <v>2773</v>
      </c>
      <c r="F17" s="85">
        <v>0.01</v>
      </c>
    </row>
    <row r="18" spans="1:12">
      <c r="A18" s="83" t="s">
        <v>1088</v>
      </c>
      <c r="B18" s="83" t="s">
        <v>1791</v>
      </c>
      <c r="C18" s="83" t="s">
        <v>2774</v>
      </c>
      <c r="D18" s="84" t="s">
        <v>1072</v>
      </c>
      <c r="E18" s="83" t="s">
        <v>2775</v>
      </c>
      <c r="F18" s="85">
        <v>0.01</v>
      </c>
    </row>
    <row r="19" spans="1:12">
      <c r="A19" s="83" t="s">
        <v>1089</v>
      </c>
      <c r="B19" s="83" t="s">
        <v>1791</v>
      </c>
      <c r="C19" s="83" t="s">
        <v>2776</v>
      </c>
      <c r="D19" s="84" t="s">
        <v>1072</v>
      </c>
      <c r="E19" s="83" t="s">
        <v>2777</v>
      </c>
      <c r="F19" s="85">
        <v>0.01</v>
      </c>
    </row>
    <row r="20" spans="1:12">
      <c r="A20" s="83" t="s">
        <v>1086</v>
      </c>
      <c r="B20" s="83" t="s">
        <v>1791</v>
      </c>
      <c r="C20" s="83" t="s">
        <v>2778</v>
      </c>
      <c r="D20" s="84" t="s">
        <v>1072</v>
      </c>
      <c r="E20" s="83" t="s">
        <v>2779</v>
      </c>
      <c r="F20" s="85">
        <v>5.0999999999999995E-3</v>
      </c>
    </row>
    <row r="21" spans="1:12">
      <c r="A21" s="83" t="s">
        <v>1087</v>
      </c>
      <c r="B21" s="83" t="s">
        <v>1791</v>
      </c>
      <c r="C21" s="83" t="s">
        <v>2780</v>
      </c>
      <c r="D21" s="84" t="s">
        <v>1072</v>
      </c>
      <c r="E21" s="83" t="s">
        <v>2781</v>
      </c>
      <c r="F21" s="85">
        <v>6.6E-3</v>
      </c>
    </row>
    <row r="22" spans="1:12">
      <c r="A22" s="83" t="s">
        <v>1092</v>
      </c>
      <c r="B22" s="83" t="s">
        <v>1791</v>
      </c>
      <c r="C22" s="83" t="s">
        <v>2782</v>
      </c>
      <c r="D22" s="84" t="s">
        <v>1072</v>
      </c>
      <c r="E22" s="83" t="s">
        <v>2783</v>
      </c>
      <c r="F22" s="85">
        <v>0.01</v>
      </c>
    </row>
    <row r="23" spans="1:12">
      <c r="A23" s="83" t="s">
        <v>1093</v>
      </c>
      <c r="B23" s="83" t="s">
        <v>1791</v>
      </c>
      <c r="C23" s="83" t="s">
        <v>2784</v>
      </c>
      <c r="D23" s="84" t="s">
        <v>1072</v>
      </c>
      <c r="E23" s="83" t="s">
        <v>2785</v>
      </c>
      <c r="F23" s="85">
        <v>0.01</v>
      </c>
    </row>
    <row r="24" spans="1:12">
      <c r="A24" s="83" t="s">
        <v>1090</v>
      </c>
      <c r="B24" s="83" t="s">
        <v>1791</v>
      </c>
      <c r="C24" s="83" t="s">
        <v>2786</v>
      </c>
      <c r="D24" s="84" t="s">
        <v>1072</v>
      </c>
      <c r="E24" s="83" t="s">
        <v>2787</v>
      </c>
      <c r="F24" s="85">
        <v>0.01</v>
      </c>
    </row>
    <row r="25" spans="1:12">
      <c r="A25" s="83" t="s">
        <v>1091</v>
      </c>
      <c r="B25" s="83" t="s">
        <v>1791</v>
      </c>
      <c r="C25" s="102" t="s">
        <v>2788</v>
      </c>
      <c r="D25" s="84" t="s">
        <v>1072</v>
      </c>
      <c r="E25" s="83" t="s">
        <v>2342</v>
      </c>
      <c r="F25" s="85">
        <v>7.4000000000000003E-3</v>
      </c>
    </row>
    <row r="26" spans="1:12">
      <c r="A26" s="83" t="s">
        <v>1096</v>
      </c>
      <c r="B26" s="83" t="s">
        <v>1791</v>
      </c>
      <c r="C26" s="83" t="s">
        <v>2789</v>
      </c>
      <c r="D26" s="84" t="s">
        <v>1072</v>
      </c>
      <c r="E26" s="83" t="s">
        <v>2790</v>
      </c>
      <c r="F26" s="85">
        <v>5.0000000000000001E-3</v>
      </c>
    </row>
    <row r="27" spans="1:12">
      <c r="A27" s="83" t="s">
        <v>1094</v>
      </c>
      <c r="B27" s="83" t="s">
        <v>1791</v>
      </c>
      <c r="C27" s="83" t="s">
        <v>2791</v>
      </c>
      <c r="D27" s="84" t="s">
        <v>1072</v>
      </c>
      <c r="E27" s="83" t="s">
        <v>2792</v>
      </c>
      <c r="F27" s="85">
        <v>6.6E-3</v>
      </c>
    </row>
    <row r="28" spans="1:12">
      <c r="A28" s="83" t="s">
        <v>1095</v>
      </c>
      <c r="B28" s="83" t="s">
        <v>1791</v>
      </c>
      <c r="C28" s="83" t="s">
        <v>2793</v>
      </c>
      <c r="D28" s="84" t="s">
        <v>1072</v>
      </c>
      <c r="E28" s="83" t="s">
        <v>2343</v>
      </c>
      <c r="F28" s="85">
        <v>9.5999999999999992E-3</v>
      </c>
    </row>
    <row r="29" spans="1:12">
      <c r="A29" s="83" t="s">
        <v>1098</v>
      </c>
      <c r="B29" s="83" t="s">
        <v>1791</v>
      </c>
      <c r="C29" s="83" t="s">
        <v>2794</v>
      </c>
      <c r="D29" s="84" t="s">
        <v>1072</v>
      </c>
      <c r="E29" s="83" t="s">
        <v>2795</v>
      </c>
      <c r="F29" s="85">
        <v>8.0000000000000002E-3</v>
      </c>
    </row>
    <row r="30" spans="1:12">
      <c r="A30" s="83" t="s">
        <v>1099</v>
      </c>
      <c r="B30" s="83" t="s">
        <v>1791</v>
      </c>
      <c r="C30" s="83" t="s">
        <v>2796</v>
      </c>
      <c r="D30" s="84" t="s">
        <v>1072</v>
      </c>
      <c r="E30" s="83" t="s">
        <v>2797</v>
      </c>
      <c r="F30" s="85">
        <v>9.8399999999999998E-3</v>
      </c>
      <c r="L30" s="24" t="s">
        <v>2424</v>
      </c>
    </row>
    <row r="31" spans="1:12">
      <c r="A31" s="83" t="s">
        <v>1100</v>
      </c>
      <c r="B31" s="83" t="s">
        <v>1791</v>
      </c>
      <c r="C31" s="83" t="s">
        <v>2798</v>
      </c>
      <c r="D31" s="84" t="s">
        <v>1072</v>
      </c>
      <c r="E31" s="83" t="s">
        <v>2344</v>
      </c>
      <c r="F31" s="85">
        <v>1.41E-2</v>
      </c>
      <c r="H31" s="232"/>
      <c r="I31" s="233"/>
    </row>
    <row r="32" spans="1:12">
      <c r="A32" s="83" t="s">
        <v>1101</v>
      </c>
      <c r="B32" s="83" t="s">
        <v>1791</v>
      </c>
      <c r="C32" s="83" t="s">
        <v>2799</v>
      </c>
      <c r="D32" s="84" t="s">
        <v>1072</v>
      </c>
      <c r="E32" s="83" t="s">
        <v>2800</v>
      </c>
      <c r="F32" s="85">
        <v>1.188E-2</v>
      </c>
      <c r="H32" s="232"/>
      <c r="I32" s="233"/>
    </row>
    <row r="33" spans="1:9">
      <c r="A33" s="83" t="s">
        <v>1103</v>
      </c>
      <c r="B33" s="83" t="s">
        <v>1791</v>
      </c>
      <c r="C33" s="83" t="s">
        <v>2801</v>
      </c>
      <c r="D33" s="84" t="s">
        <v>1072</v>
      </c>
      <c r="E33" s="83" t="s">
        <v>2345</v>
      </c>
      <c r="F33" s="85">
        <v>1.67E-2</v>
      </c>
      <c r="H33" s="232"/>
      <c r="I33" s="233"/>
    </row>
    <row r="34" spans="1:9">
      <c r="A34" s="83" t="s">
        <v>1104</v>
      </c>
      <c r="B34" s="83" t="s">
        <v>1791</v>
      </c>
      <c r="C34" s="83" t="s">
        <v>2802</v>
      </c>
      <c r="D34" s="84" t="s">
        <v>1072</v>
      </c>
      <c r="E34" s="83" t="s">
        <v>2803</v>
      </c>
      <c r="F34" s="85">
        <v>1.4999999999999999E-2</v>
      </c>
    </row>
    <row r="35" spans="1:9">
      <c r="A35" s="83" t="s">
        <v>1106</v>
      </c>
      <c r="B35" s="83" t="s">
        <v>1791</v>
      </c>
      <c r="C35" s="83" t="s">
        <v>2804</v>
      </c>
      <c r="D35" s="84" t="s">
        <v>1072</v>
      </c>
      <c r="E35" s="83" t="s">
        <v>2346</v>
      </c>
      <c r="F35" s="85">
        <v>1.9400000000000001E-2</v>
      </c>
    </row>
    <row r="36" spans="1:9">
      <c r="A36" s="83" t="s">
        <v>1108</v>
      </c>
      <c r="B36" s="83" t="s">
        <v>1791</v>
      </c>
      <c r="C36" s="83" t="s">
        <v>2805</v>
      </c>
      <c r="D36" s="84" t="s">
        <v>1072</v>
      </c>
      <c r="E36" s="83" t="s">
        <v>2347</v>
      </c>
      <c r="F36" s="85">
        <v>2.0400000000000001E-2</v>
      </c>
    </row>
    <row r="37" spans="1:9">
      <c r="A37" s="83" t="s">
        <v>1109</v>
      </c>
      <c r="B37" s="83" t="s">
        <v>1791</v>
      </c>
      <c r="C37" s="83" t="s">
        <v>2806</v>
      </c>
      <c r="D37" s="84" t="s">
        <v>1072</v>
      </c>
      <c r="E37" s="83" t="s">
        <v>2348</v>
      </c>
      <c r="F37" s="85">
        <v>2.6499999999999999E-2</v>
      </c>
    </row>
    <row r="38" spans="1:9">
      <c r="A38" s="83" t="s">
        <v>1110</v>
      </c>
      <c r="B38" s="83" t="s">
        <v>1791</v>
      </c>
      <c r="C38" s="83" t="s">
        <v>2807</v>
      </c>
      <c r="D38" s="84" t="s">
        <v>1072</v>
      </c>
      <c r="E38" s="83" t="s">
        <v>2349</v>
      </c>
      <c r="F38" s="85">
        <v>2.6099999999999998E-2</v>
      </c>
    </row>
    <row r="39" spans="1:9">
      <c r="A39" s="83" t="s">
        <v>1111</v>
      </c>
      <c r="B39" s="83" t="s">
        <v>1791</v>
      </c>
      <c r="C39" s="83" t="s">
        <v>2808</v>
      </c>
      <c r="D39" s="84" t="s">
        <v>1072</v>
      </c>
      <c r="E39" s="83" t="s">
        <v>2350</v>
      </c>
      <c r="F39" s="85">
        <v>2.8500000000000001E-2</v>
      </c>
    </row>
    <row r="40" spans="1:9">
      <c r="A40" s="83" t="s">
        <v>1112</v>
      </c>
      <c r="B40" s="83" t="s">
        <v>1791</v>
      </c>
      <c r="C40" s="83" t="s">
        <v>2809</v>
      </c>
      <c r="D40" s="84" t="s">
        <v>1072</v>
      </c>
      <c r="E40" s="83" t="s">
        <v>2351</v>
      </c>
      <c r="F40" s="85">
        <v>3.0499999999999999E-2</v>
      </c>
    </row>
    <row r="41" spans="1:9">
      <c r="A41" s="83" t="s">
        <v>1113</v>
      </c>
      <c r="B41" s="83" t="s">
        <v>1791</v>
      </c>
      <c r="C41" s="83" t="s">
        <v>2810</v>
      </c>
      <c r="D41" s="84" t="s">
        <v>1072</v>
      </c>
      <c r="E41" s="83" t="s">
        <v>2352</v>
      </c>
      <c r="F41" s="85">
        <v>3.2000000000000001E-2</v>
      </c>
    </row>
    <row r="42" spans="1:9">
      <c r="A42" s="83" t="s">
        <v>1114</v>
      </c>
      <c r="B42" s="83" t="s">
        <v>1791</v>
      </c>
      <c r="C42" s="83" t="s">
        <v>2811</v>
      </c>
      <c r="D42" s="84" t="s">
        <v>1072</v>
      </c>
      <c r="E42" s="83" t="s">
        <v>2353</v>
      </c>
      <c r="F42" s="85">
        <v>3.5200000000000002E-2</v>
      </c>
    </row>
    <row r="43" spans="1:9">
      <c r="A43" s="83" t="s">
        <v>1115</v>
      </c>
      <c r="B43" s="83" t="s">
        <v>1791</v>
      </c>
      <c r="C43" s="83" t="s">
        <v>2812</v>
      </c>
      <c r="D43" s="84" t="s">
        <v>1072</v>
      </c>
      <c r="E43" s="83" t="s">
        <v>2354</v>
      </c>
      <c r="F43" s="85">
        <v>3.95E-2</v>
      </c>
    </row>
    <row r="44" spans="1:9">
      <c r="A44" s="83" t="s">
        <v>1117</v>
      </c>
      <c r="B44" s="83" t="s">
        <v>1791</v>
      </c>
      <c r="C44" s="83" t="s">
        <v>2813</v>
      </c>
      <c r="D44" s="84" t="s">
        <v>1072</v>
      </c>
      <c r="E44" s="83" t="s">
        <v>2355</v>
      </c>
      <c r="F44" s="85">
        <v>4.9000000000000002E-2</v>
      </c>
      <c r="H44" s="232"/>
      <c r="I44" s="233"/>
    </row>
    <row r="45" spans="1:9">
      <c r="A45" s="83" t="s">
        <v>1118</v>
      </c>
      <c r="B45" s="83" t="s">
        <v>1791</v>
      </c>
      <c r="C45" s="83" t="s">
        <v>2814</v>
      </c>
      <c r="D45" s="84" t="s">
        <v>1072</v>
      </c>
      <c r="E45" s="83" t="s">
        <v>2356</v>
      </c>
      <c r="F45" s="85">
        <v>5.8200000000000002E-2</v>
      </c>
      <c r="H45" s="232"/>
      <c r="I45" s="233"/>
    </row>
    <row r="46" spans="1:9">
      <c r="A46" s="83" t="s">
        <v>1119</v>
      </c>
      <c r="B46" s="83" t="s">
        <v>1791</v>
      </c>
      <c r="C46" s="83" t="s">
        <v>2815</v>
      </c>
      <c r="D46" s="84" t="s">
        <v>1072</v>
      </c>
      <c r="E46" s="83" t="s">
        <v>2357</v>
      </c>
      <c r="F46" s="85">
        <v>0.1424</v>
      </c>
      <c r="H46" s="232"/>
      <c r="I46" s="233"/>
    </row>
    <row r="47" spans="1:9">
      <c r="A47" s="83" t="s">
        <v>1120</v>
      </c>
      <c r="B47" s="83" t="s">
        <v>1791</v>
      </c>
      <c r="C47" s="83" t="s">
        <v>2816</v>
      </c>
      <c r="D47" s="84" t="s">
        <v>1072</v>
      </c>
      <c r="E47" s="83" t="s">
        <v>2358</v>
      </c>
      <c r="F47" s="85">
        <v>0.23</v>
      </c>
      <c r="H47" s="232"/>
      <c r="I47" s="233"/>
    </row>
    <row r="49" spans="1:9">
      <c r="A49" s="25" t="s">
        <v>2</v>
      </c>
    </row>
    <row r="51" spans="1:9">
      <c r="A51" s="83" t="s">
        <v>1121</v>
      </c>
      <c r="B51" s="83" t="s">
        <v>3</v>
      </c>
      <c r="C51" s="83" t="s">
        <v>6</v>
      </c>
      <c r="D51" s="84" t="s">
        <v>1072</v>
      </c>
      <c r="E51" s="83">
        <v>46370</v>
      </c>
      <c r="F51" s="85">
        <v>0.01</v>
      </c>
      <c r="H51" s="232"/>
      <c r="I51" s="233"/>
    </row>
    <row r="52" spans="1:9">
      <c r="A52" s="83" t="s">
        <v>1122</v>
      </c>
      <c r="B52" s="83" t="s">
        <v>3</v>
      </c>
      <c r="C52" s="83" t="s">
        <v>4</v>
      </c>
      <c r="D52" s="84" t="s">
        <v>1072</v>
      </c>
      <c r="E52" s="83" t="s">
        <v>2359</v>
      </c>
      <c r="F52" s="85">
        <v>0.01</v>
      </c>
      <c r="H52" s="232"/>
      <c r="I52" s="233"/>
    </row>
    <row r="53" spans="1:9">
      <c r="A53" s="83" t="s">
        <v>1123</v>
      </c>
      <c r="B53" s="83" t="s">
        <v>3</v>
      </c>
      <c r="C53" s="102" t="s">
        <v>4</v>
      </c>
      <c r="D53" s="84" t="s">
        <v>1072</v>
      </c>
      <c r="E53" s="83" t="s">
        <v>1124</v>
      </c>
      <c r="F53" s="85">
        <v>0.01</v>
      </c>
      <c r="H53" s="232"/>
      <c r="I53" s="233"/>
    </row>
    <row r="54" spans="1:9">
      <c r="A54" s="83" t="s">
        <v>1125</v>
      </c>
      <c r="B54" s="83" t="s">
        <v>3</v>
      </c>
      <c r="C54" s="83" t="s">
        <v>7</v>
      </c>
      <c r="D54" s="84" t="s">
        <v>1072</v>
      </c>
      <c r="E54" s="83" t="s">
        <v>2817</v>
      </c>
      <c r="F54" s="85">
        <v>0.01</v>
      </c>
      <c r="H54" s="232"/>
      <c r="I54" s="233"/>
    </row>
    <row r="55" spans="1:9">
      <c r="A55" s="83" t="s">
        <v>1126</v>
      </c>
      <c r="B55" s="83" t="s">
        <v>3</v>
      </c>
      <c r="C55" s="83" t="s">
        <v>5</v>
      </c>
      <c r="D55" s="84" t="s">
        <v>1072</v>
      </c>
      <c r="E55" s="83" t="s">
        <v>2360</v>
      </c>
      <c r="F55" s="85">
        <v>0.01</v>
      </c>
      <c r="H55" s="232"/>
      <c r="I55" s="233"/>
    </row>
    <row r="56" spans="1:9">
      <c r="A56" s="83" t="s">
        <v>1127</v>
      </c>
      <c r="B56" s="83" t="s">
        <v>3</v>
      </c>
      <c r="C56" s="83" t="s">
        <v>2818</v>
      </c>
      <c r="D56" s="84" t="s">
        <v>1072</v>
      </c>
      <c r="E56" s="83" t="s">
        <v>2361</v>
      </c>
      <c r="F56" s="85">
        <v>0.01</v>
      </c>
      <c r="H56" s="232"/>
      <c r="I56" s="233"/>
    </row>
    <row r="57" spans="1:9">
      <c r="A57" s="83" t="s">
        <v>1128</v>
      </c>
      <c r="B57" s="83" t="s">
        <v>3</v>
      </c>
      <c r="C57" s="83" t="s">
        <v>1795</v>
      </c>
      <c r="D57" s="84" t="s">
        <v>1072</v>
      </c>
      <c r="E57" s="83" t="s">
        <v>2362</v>
      </c>
      <c r="F57" s="85">
        <v>0.01</v>
      </c>
      <c r="H57" s="232"/>
      <c r="I57" s="233"/>
    </row>
    <row r="58" spans="1:9">
      <c r="A58" s="83" t="s">
        <v>1129</v>
      </c>
      <c r="B58" s="83" t="s">
        <v>3</v>
      </c>
      <c r="C58" s="83" t="s">
        <v>1792</v>
      </c>
      <c r="D58" s="84" t="s">
        <v>1072</v>
      </c>
      <c r="E58" s="83" t="s">
        <v>2363</v>
      </c>
      <c r="F58" s="85">
        <v>0.01</v>
      </c>
      <c r="H58" s="232"/>
      <c r="I58" s="233"/>
    </row>
    <row r="59" spans="1:9">
      <c r="A59" s="83" t="s">
        <v>1132</v>
      </c>
      <c r="B59" s="83" t="s">
        <v>3</v>
      </c>
      <c r="C59" s="83" t="s">
        <v>1081</v>
      </c>
      <c r="D59" s="84" t="s">
        <v>1072</v>
      </c>
      <c r="E59" s="83" t="s">
        <v>2819</v>
      </c>
      <c r="F59" s="85">
        <v>0.01</v>
      </c>
      <c r="H59" s="232"/>
      <c r="I59" s="233"/>
    </row>
    <row r="60" spans="1:9">
      <c r="A60" s="83" t="s">
        <v>1133</v>
      </c>
      <c r="B60" s="83" t="s">
        <v>3</v>
      </c>
      <c r="C60" s="83" t="s">
        <v>1796</v>
      </c>
      <c r="D60" s="84" t="s">
        <v>1072</v>
      </c>
      <c r="E60" s="83" t="s">
        <v>2364</v>
      </c>
      <c r="F60" s="85">
        <v>0.01</v>
      </c>
      <c r="H60" s="232"/>
      <c r="I60" s="233"/>
    </row>
    <row r="61" spans="1:9">
      <c r="A61" s="83" t="s">
        <v>1134</v>
      </c>
      <c r="B61" s="83" t="s">
        <v>3</v>
      </c>
      <c r="C61" s="83" t="s">
        <v>639</v>
      </c>
      <c r="D61" s="84" t="s">
        <v>1072</v>
      </c>
      <c r="E61" s="83" t="s">
        <v>640</v>
      </c>
      <c r="F61" s="85">
        <v>0.01</v>
      </c>
      <c r="H61" s="232"/>
      <c r="I61" s="233"/>
    </row>
    <row r="62" spans="1:9">
      <c r="A62" s="83" t="s">
        <v>1135</v>
      </c>
      <c r="B62" s="83" t="s">
        <v>3</v>
      </c>
      <c r="C62" s="83" t="s">
        <v>93</v>
      </c>
      <c r="D62" s="84" t="s">
        <v>1072</v>
      </c>
      <c r="E62" s="83" t="s">
        <v>2365</v>
      </c>
      <c r="F62" s="85">
        <v>0.01</v>
      </c>
      <c r="H62" s="232"/>
      <c r="I62" s="233"/>
    </row>
    <row r="63" spans="1:9">
      <c r="A63" s="83" t="s">
        <v>1136</v>
      </c>
      <c r="B63" s="83" t="s">
        <v>3</v>
      </c>
      <c r="C63" s="83" t="s">
        <v>1793</v>
      </c>
      <c r="D63" s="84" t="s">
        <v>1072</v>
      </c>
      <c r="E63" s="83" t="s">
        <v>2366</v>
      </c>
      <c r="F63" s="85">
        <v>0.01</v>
      </c>
      <c r="H63" s="232"/>
      <c r="I63" s="233"/>
    </row>
    <row r="64" spans="1:9">
      <c r="A64" s="83" t="s">
        <v>1137</v>
      </c>
      <c r="B64" s="83" t="s">
        <v>3</v>
      </c>
      <c r="C64" s="83" t="s">
        <v>13</v>
      </c>
      <c r="D64" s="84" t="s">
        <v>1072</v>
      </c>
      <c r="E64" s="83" t="s">
        <v>2367</v>
      </c>
      <c r="F64" s="85">
        <v>0.01</v>
      </c>
      <c r="H64" s="232"/>
      <c r="I64" s="233"/>
    </row>
    <row r="65" spans="1:9">
      <c r="A65" s="83" t="s">
        <v>1138</v>
      </c>
      <c r="B65" s="83" t="s">
        <v>3</v>
      </c>
      <c r="C65" s="83" t="s">
        <v>1797</v>
      </c>
      <c r="D65" s="84" t="s">
        <v>1072</v>
      </c>
      <c r="E65" s="83" t="s">
        <v>2368</v>
      </c>
      <c r="F65" s="85">
        <v>0.01</v>
      </c>
      <c r="H65" s="232"/>
      <c r="I65" s="233"/>
    </row>
    <row r="66" spans="1:9">
      <c r="A66" s="83" t="s">
        <v>1139</v>
      </c>
      <c r="B66" s="83" t="s">
        <v>3</v>
      </c>
      <c r="C66" s="83" t="s">
        <v>641</v>
      </c>
      <c r="D66" s="84" t="s">
        <v>1072</v>
      </c>
      <c r="E66" s="83" t="s">
        <v>2369</v>
      </c>
      <c r="F66" s="85">
        <v>0.01</v>
      </c>
      <c r="H66" s="232"/>
      <c r="I66" s="233"/>
    </row>
    <row r="67" spans="1:9">
      <c r="A67" s="83" t="s">
        <v>1140</v>
      </c>
      <c r="B67" s="83" t="s">
        <v>3</v>
      </c>
      <c r="C67" s="83" t="s">
        <v>94</v>
      </c>
      <c r="D67" s="84" t="s">
        <v>1072</v>
      </c>
      <c r="E67" s="83" t="s">
        <v>2370</v>
      </c>
      <c r="F67" s="85">
        <v>0.01</v>
      </c>
      <c r="H67" s="232"/>
      <c r="I67" s="233"/>
    </row>
    <row r="68" spans="1:9">
      <c r="A68" s="83" t="s">
        <v>1141</v>
      </c>
      <c r="B68" s="83" t="s">
        <v>3</v>
      </c>
      <c r="C68" s="83" t="s">
        <v>1794</v>
      </c>
      <c r="D68" s="84" t="s">
        <v>1072</v>
      </c>
      <c r="E68" s="83" t="s">
        <v>2371</v>
      </c>
      <c r="F68" s="85">
        <v>0.01</v>
      </c>
      <c r="H68" s="232"/>
      <c r="I68" s="233"/>
    </row>
    <row r="69" spans="1:9">
      <c r="A69" s="83" t="s">
        <v>1142</v>
      </c>
      <c r="B69" s="83" t="s">
        <v>3</v>
      </c>
      <c r="C69" s="83" t="s">
        <v>1854</v>
      </c>
      <c r="D69" s="84" t="s">
        <v>1072</v>
      </c>
      <c r="E69" s="83" t="s">
        <v>2372</v>
      </c>
      <c r="F69" s="85">
        <v>0.01</v>
      </c>
      <c r="H69" s="232"/>
      <c r="I69" s="233"/>
    </row>
    <row r="70" spans="1:9">
      <c r="A70" s="83" t="s">
        <v>1143</v>
      </c>
      <c r="B70" s="83" t="s">
        <v>3</v>
      </c>
      <c r="C70" s="83" t="s">
        <v>1856</v>
      </c>
      <c r="D70" s="84" t="s">
        <v>1072</v>
      </c>
      <c r="E70" s="83" t="s">
        <v>2373</v>
      </c>
      <c r="F70" s="85">
        <v>0.01</v>
      </c>
      <c r="H70" s="232"/>
      <c r="I70" s="233"/>
    </row>
    <row r="71" spans="1:9">
      <c r="A71" s="83" t="s">
        <v>1144</v>
      </c>
      <c r="B71" s="83" t="s">
        <v>3</v>
      </c>
      <c r="C71" s="83" t="s">
        <v>642</v>
      </c>
      <c r="D71" s="84" t="s">
        <v>1072</v>
      </c>
      <c r="E71" s="83" t="s">
        <v>2374</v>
      </c>
      <c r="F71" s="85">
        <v>0.01</v>
      </c>
      <c r="H71" s="232"/>
      <c r="I71" s="233"/>
    </row>
    <row r="72" spans="1:9">
      <c r="A72" s="83" t="s">
        <v>1145</v>
      </c>
      <c r="B72" s="83" t="s">
        <v>3</v>
      </c>
      <c r="C72" s="83" t="s">
        <v>95</v>
      </c>
      <c r="D72" s="84" t="s">
        <v>1072</v>
      </c>
      <c r="E72" s="83" t="s">
        <v>2375</v>
      </c>
      <c r="F72" s="85">
        <v>0.01</v>
      </c>
      <c r="H72" s="232"/>
      <c r="I72" s="233"/>
    </row>
    <row r="73" spans="1:9">
      <c r="A73" s="83" t="s">
        <v>1146</v>
      </c>
      <c r="B73" s="83" t="s">
        <v>3</v>
      </c>
      <c r="C73" s="83" t="s">
        <v>102</v>
      </c>
      <c r="D73" s="84" t="s">
        <v>1072</v>
      </c>
      <c r="E73" s="83" t="s">
        <v>2376</v>
      </c>
      <c r="F73" s="85">
        <v>0.01</v>
      </c>
      <c r="H73" s="232"/>
      <c r="I73" s="233"/>
    </row>
    <row r="74" spans="1:9">
      <c r="A74" s="102" t="s">
        <v>1147</v>
      </c>
      <c r="B74" s="83" t="s">
        <v>3</v>
      </c>
      <c r="C74" s="83" t="s">
        <v>738</v>
      </c>
      <c r="D74" s="84" t="s">
        <v>1072</v>
      </c>
      <c r="E74" s="83" t="s">
        <v>739</v>
      </c>
      <c r="F74" s="85">
        <v>0.01</v>
      </c>
      <c r="H74" s="232"/>
      <c r="I74" s="233"/>
    </row>
    <row r="75" spans="1:9">
      <c r="A75" s="83" t="s">
        <v>1148</v>
      </c>
      <c r="B75" s="83" t="s">
        <v>3</v>
      </c>
      <c r="C75" s="83" t="s">
        <v>2820</v>
      </c>
      <c r="D75" s="84" t="s">
        <v>1072</v>
      </c>
      <c r="E75" s="83" t="s">
        <v>2377</v>
      </c>
      <c r="F75" s="85">
        <v>0.01</v>
      </c>
      <c r="H75" s="232"/>
      <c r="I75" s="233"/>
    </row>
    <row r="76" spans="1:9">
      <c r="A76" s="83" t="s">
        <v>1149</v>
      </c>
      <c r="B76" s="83" t="s">
        <v>3</v>
      </c>
      <c r="C76" s="83" t="s">
        <v>1150</v>
      </c>
      <c r="D76" s="84" t="s">
        <v>1072</v>
      </c>
      <c r="E76" s="83" t="s">
        <v>2378</v>
      </c>
      <c r="F76" s="85">
        <v>0.01</v>
      </c>
      <c r="H76" s="232"/>
      <c r="I76" s="233"/>
    </row>
    <row r="77" spans="1:9">
      <c r="A77" s="83" t="s">
        <v>1151</v>
      </c>
      <c r="B77" s="83" t="s">
        <v>3</v>
      </c>
      <c r="C77" s="83" t="s">
        <v>643</v>
      </c>
      <c r="D77" s="84" t="s">
        <v>1072</v>
      </c>
      <c r="E77" s="83" t="s">
        <v>2379</v>
      </c>
      <c r="F77" s="85">
        <v>0.01</v>
      </c>
      <c r="H77" s="232"/>
      <c r="I77" s="233"/>
    </row>
    <row r="78" spans="1:9">
      <c r="A78" s="83" t="s">
        <v>1152</v>
      </c>
      <c r="B78" s="83" t="s">
        <v>3</v>
      </c>
      <c r="C78" s="83" t="s">
        <v>96</v>
      </c>
      <c r="D78" s="84" t="s">
        <v>1072</v>
      </c>
      <c r="E78" s="83" t="s">
        <v>2380</v>
      </c>
      <c r="F78" s="85">
        <v>0.01</v>
      </c>
      <c r="H78" s="232"/>
      <c r="I78" s="233"/>
    </row>
    <row r="79" spans="1:9">
      <c r="A79" s="83" t="s">
        <v>1171</v>
      </c>
      <c r="B79" s="83" t="s">
        <v>3</v>
      </c>
      <c r="C79" s="83" t="s">
        <v>733</v>
      </c>
      <c r="D79" s="84" t="s">
        <v>1072</v>
      </c>
      <c r="E79" s="83" t="s">
        <v>2381</v>
      </c>
      <c r="F79" s="85">
        <v>0.01</v>
      </c>
      <c r="H79" s="232"/>
      <c r="I79" s="233"/>
    </row>
    <row r="80" spans="1:9">
      <c r="A80" s="83" t="s">
        <v>1172</v>
      </c>
      <c r="B80" s="83" t="s">
        <v>3</v>
      </c>
      <c r="C80" s="83" t="s">
        <v>740</v>
      </c>
      <c r="D80" s="84" t="s">
        <v>1072</v>
      </c>
      <c r="E80" s="83" t="s">
        <v>741</v>
      </c>
      <c r="F80" s="85">
        <v>0.01</v>
      </c>
      <c r="H80" s="232"/>
      <c r="I80" s="233"/>
    </row>
    <row r="81" spans="1:9">
      <c r="A81" s="83" t="s">
        <v>1173</v>
      </c>
      <c r="B81" s="83" t="s">
        <v>3</v>
      </c>
      <c r="C81" s="83" t="s">
        <v>12</v>
      </c>
      <c r="D81" s="84" t="s">
        <v>1072</v>
      </c>
      <c r="E81" s="83" t="s">
        <v>2382</v>
      </c>
      <c r="F81" s="85">
        <v>0.01</v>
      </c>
      <c r="H81" s="232"/>
      <c r="I81" s="233"/>
    </row>
    <row r="82" spans="1:9">
      <c r="A82" s="83" t="s">
        <v>1174</v>
      </c>
      <c r="B82" s="83" t="s">
        <v>3</v>
      </c>
      <c r="C82" s="83" t="s">
        <v>1097</v>
      </c>
      <c r="D82" s="84" t="s">
        <v>1072</v>
      </c>
      <c r="E82" s="83" t="s">
        <v>2383</v>
      </c>
      <c r="F82" s="85">
        <v>0.01</v>
      </c>
      <c r="H82" s="232"/>
      <c r="I82" s="233"/>
    </row>
    <row r="83" spans="1:9">
      <c r="A83" s="83" t="s">
        <v>1175</v>
      </c>
      <c r="B83" s="83" t="s">
        <v>3</v>
      </c>
      <c r="C83" s="83" t="s">
        <v>1857</v>
      </c>
      <c r="D83" s="84" t="s">
        <v>1072</v>
      </c>
      <c r="E83" s="83" t="s">
        <v>1858</v>
      </c>
      <c r="F83" s="85">
        <v>0.01</v>
      </c>
    </row>
    <row r="84" spans="1:9">
      <c r="A84" s="83" t="s">
        <v>1176</v>
      </c>
      <c r="B84" s="83" t="s">
        <v>3</v>
      </c>
      <c r="C84" s="83" t="s">
        <v>1798</v>
      </c>
      <c r="D84" s="84" t="s">
        <v>1072</v>
      </c>
      <c r="E84" s="83" t="s">
        <v>2821</v>
      </c>
      <c r="F84" s="85">
        <v>0.01</v>
      </c>
    </row>
    <row r="85" spans="1:9">
      <c r="A85" s="83" t="s">
        <v>1177</v>
      </c>
      <c r="B85" s="83" t="s">
        <v>3</v>
      </c>
      <c r="C85" s="83" t="s">
        <v>97</v>
      </c>
      <c r="D85" s="84" t="s">
        <v>1072</v>
      </c>
      <c r="E85" s="83" t="s">
        <v>2384</v>
      </c>
      <c r="F85" s="85">
        <v>0.01</v>
      </c>
    </row>
    <row r="86" spans="1:9">
      <c r="A86" s="83" t="s">
        <v>1178</v>
      </c>
      <c r="B86" s="83" t="s">
        <v>3</v>
      </c>
      <c r="C86" s="83" t="s">
        <v>631</v>
      </c>
      <c r="D86" s="84" t="s">
        <v>1072</v>
      </c>
      <c r="E86" s="83" t="s">
        <v>2385</v>
      </c>
      <c r="F86" s="85">
        <v>8.3999999999999995E-3</v>
      </c>
    </row>
    <row r="87" spans="1:9">
      <c r="A87" s="83" t="s">
        <v>1179</v>
      </c>
      <c r="B87" s="83" t="s">
        <v>3</v>
      </c>
      <c r="C87" s="83" t="s">
        <v>742</v>
      </c>
      <c r="D87" s="84" t="s">
        <v>1072</v>
      </c>
      <c r="E87" s="83" t="s">
        <v>2386</v>
      </c>
      <c r="F87" s="85">
        <v>0.01</v>
      </c>
    </row>
    <row r="88" spans="1:9">
      <c r="A88" s="83" t="s">
        <v>1180</v>
      </c>
      <c r="B88" s="83" t="s">
        <v>3</v>
      </c>
      <c r="C88" s="83" t="s">
        <v>1855</v>
      </c>
      <c r="D88" s="84" t="s">
        <v>1072</v>
      </c>
      <c r="E88" s="83" t="s">
        <v>2387</v>
      </c>
      <c r="F88" s="85">
        <v>4.7999999999999996E-3</v>
      </c>
    </row>
    <row r="89" spans="1:9">
      <c r="A89" s="83" t="s">
        <v>1181</v>
      </c>
      <c r="B89" s="83" t="s">
        <v>3</v>
      </c>
      <c r="C89" s="83" t="s">
        <v>1859</v>
      </c>
      <c r="D89" s="84" t="s">
        <v>1072</v>
      </c>
      <c r="E89" s="83" t="s">
        <v>2388</v>
      </c>
      <c r="F89" s="85">
        <v>0.01</v>
      </c>
    </row>
    <row r="90" spans="1:9">
      <c r="A90" s="83" t="s">
        <v>1182</v>
      </c>
      <c r="B90" s="83" t="s">
        <v>3</v>
      </c>
      <c r="C90" s="83" t="s">
        <v>1102</v>
      </c>
      <c r="D90" s="84" t="s">
        <v>1072</v>
      </c>
      <c r="E90" s="83" t="s">
        <v>2389</v>
      </c>
      <c r="F90" s="85">
        <v>0.01</v>
      </c>
    </row>
    <row r="91" spans="1:9">
      <c r="A91" s="83" t="s">
        <v>1183</v>
      </c>
      <c r="B91" s="83" t="s">
        <v>3</v>
      </c>
      <c r="C91" s="83" t="s">
        <v>98</v>
      </c>
      <c r="D91" s="84" t="s">
        <v>1072</v>
      </c>
      <c r="E91" s="83" t="s">
        <v>2390</v>
      </c>
      <c r="F91" s="85">
        <v>8.1000000000000013E-3</v>
      </c>
    </row>
    <row r="92" spans="1:9">
      <c r="A92" s="83" t="s">
        <v>1184</v>
      </c>
      <c r="B92" s="83" t="s">
        <v>3</v>
      </c>
      <c r="C92" s="83" t="s">
        <v>632</v>
      </c>
      <c r="D92" s="84" t="s">
        <v>1072</v>
      </c>
      <c r="E92" s="83" t="s">
        <v>2391</v>
      </c>
      <c r="F92" s="85">
        <v>1.1399999999999999E-2</v>
      </c>
    </row>
    <row r="93" spans="1:9">
      <c r="A93" s="83" t="s">
        <v>1185</v>
      </c>
      <c r="B93" s="83" t="s">
        <v>3</v>
      </c>
      <c r="C93" s="83" t="s">
        <v>743</v>
      </c>
      <c r="D93" s="84" t="s">
        <v>1072</v>
      </c>
      <c r="E93" s="83" t="s">
        <v>2392</v>
      </c>
      <c r="F93" s="85">
        <v>1.1899999999999999E-2</v>
      </c>
    </row>
    <row r="94" spans="1:9">
      <c r="A94" s="83" t="s">
        <v>1186</v>
      </c>
      <c r="B94" s="83" t="s">
        <v>3</v>
      </c>
      <c r="C94" s="83" t="s">
        <v>1105</v>
      </c>
      <c r="D94" s="84" t="s">
        <v>1072</v>
      </c>
      <c r="E94" s="83" t="s">
        <v>2393</v>
      </c>
      <c r="F94" s="85">
        <v>0.01</v>
      </c>
      <c r="H94" s="232"/>
      <c r="I94" s="233"/>
    </row>
    <row r="95" spans="1:9">
      <c r="A95" s="83" t="s">
        <v>1187</v>
      </c>
      <c r="B95" s="83" t="s">
        <v>3</v>
      </c>
      <c r="C95" s="83" t="s">
        <v>99</v>
      </c>
      <c r="D95" s="84" t="s">
        <v>1072</v>
      </c>
      <c r="E95" s="83" t="s">
        <v>2394</v>
      </c>
      <c r="F95" s="85">
        <v>1.1000000000000001E-2</v>
      </c>
      <c r="H95" s="232"/>
      <c r="I95" s="233"/>
    </row>
    <row r="96" spans="1:9">
      <c r="A96" s="83" t="s">
        <v>1188</v>
      </c>
      <c r="B96" s="83" t="s">
        <v>3</v>
      </c>
      <c r="C96" s="83" t="s">
        <v>1107</v>
      </c>
      <c r="D96" s="84" t="s">
        <v>1072</v>
      </c>
      <c r="E96" s="83" t="s">
        <v>2395</v>
      </c>
      <c r="F96" s="85">
        <v>1.1599999999999999E-2</v>
      </c>
      <c r="H96" s="232"/>
      <c r="I96" s="233"/>
    </row>
    <row r="97" spans="1:9">
      <c r="A97" s="83" t="s">
        <v>1189</v>
      </c>
      <c r="B97" s="83" t="s">
        <v>3</v>
      </c>
      <c r="C97" s="83" t="s">
        <v>744</v>
      </c>
      <c r="D97" s="84" t="s">
        <v>1072</v>
      </c>
      <c r="E97" s="83" t="s">
        <v>745</v>
      </c>
      <c r="F97" s="85">
        <v>1.3800000000000002E-2</v>
      </c>
      <c r="H97" s="232"/>
      <c r="I97" s="233"/>
    </row>
    <row r="98" spans="1:9">
      <c r="A98" s="83" t="s">
        <v>1190</v>
      </c>
      <c r="B98" s="83" t="s">
        <v>3</v>
      </c>
      <c r="C98" s="83" t="s">
        <v>103</v>
      </c>
      <c r="D98" s="84" t="s">
        <v>1072</v>
      </c>
      <c r="E98" s="83" t="s">
        <v>2396</v>
      </c>
      <c r="F98" s="85">
        <v>1.77E-2</v>
      </c>
      <c r="H98" s="232"/>
      <c r="I98" s="233"/>
    </row>
    <row r="99" spans="1:9">
      <c r="A99" s="83" t="s">
        <v>1191</v>
      </c>
      <c r="B99" s="83" t="s">
        <v>3</v>
      </c>
      <c r="C99" s="83" t="s">
        <v>1799</v>
      </c>
      <c r="D99" s="84" t="s">
        <v>1072</v>
      </c>
      <c r="E99" s="83" t="s">
        <v>2397</v>
      </c>
      <c r="F99" s="85">
        <v>1.0500000000000001E-2</v>
      </c>
      <c r="H99" s="232"/>
      <c r="I99" s="233"/>
    </row>
    <row r="100" spans="1:9">
      <c r="A100" s="83" t="s">
        <v>1192</v>
      </c>
      <c r="B100" s="83" t="s">
        <v>3</v>
      </c>
      <c r="C100" s="83" t="s">
        <v>100</v>
      </c>
      <c r="D100" s="84" t="s">
        <v>1072</v>
      </c>
      <c r="E100" s="83" t="s">
        <v>2398</v>
      </c>
      <c r="F100" s="85">
        <v>1.11E-2</v>
      </c>
      <c r="H100" s="232"/>
      <c r="I100" s="233"/>
    </row>
    <row r="101" spans="1:9">
      <c r="A101" s="83" t="s">
        <v>1193</v>
      </c>
      <c r="B101" s="83" t="s">
        <v>3</v>
      </c>
      <c r="C101" s="83" t="s">
        <v>734</v>
      </c>
      <c r="D101" s="84" t="s">
        <v>1072</v>
      </c>
      <c r="E101" s="83" t="s">
        <v>2399</v>
      </c>
      <c r="F101" s="85">
        <v>1.44E-2</v>
      </c>
      <c r="H101" s="232"/>
      <c r="I101" s="233"/>
    </row>
    <row r="102" spans="1:9">
      <c r="A102" s="83" t="s">
        <v>1194</v>
      </c>
      <c r="B102" s="83" t="s">
        <v>3</v>
      </c>
      <c r="C102" s="83" t="s">
        <v>746</v>
      </c>
      <c r="D102" s="84" t="s">
        <v>1072</v>
      </c>
      <c r="E102" s="83" t="s">
        <v>747</v>
      </c>
      <c r="F102" s="85">
        <v>1.6399999999999998E-2</v>
      </c>
      <c r="H102" s="232"/>
      <c r="I102" s="233"/>
    </row>
    <row r="103" spans="1:9">
      <c r="A103" s="83" t="s">
        <v>1665</v>
      </c>
      <c r="B103" s="83" t="s">
        <v>3</v>
      </c>
      <c r="C103" s="83" t="s">
        <v>104</v>
      </c>
      <c r="D103" s="84" t="s">
        <v>1072</v>
      </c>
      <c r="E103" s="83" t="s">
        <v>2400</v>
      </c>
      <c r="F103" s="85">
        <v>1.9199999999999998E-2</v>
      </c>
      <c r="H103" s="232"/>
      <c r="I103" s="233"/>
    </row>
    <row r="104" spans="1:9">
      <c r="A104" s="83" t="s">
        <v>1666</v>
      </c>
      <c r="B104" s="83" t="s">
        <v>3</v>
      </c>
      <c r="C104" s="83" t="s">
        <v>106</v>
      </c>
      <c r="D104" s="84" t="s">
        <v>1072</v>
      </c>
      <c r="E104" s="83" t="s">
        <v>2401</v>
      </c>
      <c r="F104" s="85">
        <v>2.58E-2</v>
      </c>
      <c r="H104" s="232"/>
      <c r="I104" s="233"/>
    </row>
    <row r="105" spans="1:9">
      <c r="A105" s="83" t="s">
        <v>1667</v>
      </c>
      <c r="B105" s="83" t="s">
        <v>3</v>
      </c>
      <c r="C105" s="83" t="s">
        <v>90</v>
      </c>
      <c r="D105" s="84" t="s">
        <v>1072</v>
      </c>
      <c r="E105" s="83" t="s">
        <v>2402</v>
      </c>
      <c r="F105" s="85">
        <v>1.8200000000000001E-2</v>
      </c>
      <c r="H105" s="232"/>
      <c r="I105" s="233"/>
    </row>
    <row r="106" spans="1:9">
      <c r="A106" s="83" t="s">
        <v>1668</v>
      </c>
      <c r="B106" s="83" t="s">
        <v>3</v>
      </c>
      <c r="C106" s="83" t="s">
        <v>101</v>
      </c>
      <c r="D106" s="84" t="s">
        <v>1072</v>
      </c>
      <c r="E106" s="83" t="s">
        <v>2403</v>
      </c>
      <c r="F106" s="85">
        <v>1.9199999999999998E-2</v>
      </c>
      <c r="H106" s="232"/>
      <c r="I106" s="233"/>
    </row>
    <row r="107" spans="1:9">
      <c r="A107" s="83" t="s">
        <v>1669</v>
      </c>
      <c r="B107" s="83" t="s">
        <v>3</v>
      </c>
      <c r="C107" s="83" t="s">
        <v>735</v>
      </c>
      <c r="D107" s="84" t="s">
        <v>1072</v>
      </c>
      <c r="E107" s="83" t="s">
        <v>2404</v>
      </c>
      <c r="F107" s="85">
        <v>2.2400000000000003E-2</v>
      </c>
      <c r="H107" s="232"/>
      <c r="I107" s="233"/>
    </row>
    <row r="108" spans="1:9">
      <c r="A108" s="83" t="s">
        <v>1670</v>
      </c>
      <c r="B108" s="83" t="s">
        <v>3</v>
      </c>
      <c r="C108" s="83" t="s">
        <v>105</v>
      </c>
      <c r="D108" s="84" t="s">
        <v>1072</v>
      </c>
      <c r="E108" s="83" t="s">
        <v>2405</v>
      </c>
      <c r="F108" s="85">
        <v>3.39E-2</v>
      </c>
    </row>
    <row r="109" spans="1:9">
      <c r="A109" s="83" t="s">
        <v>1671</v>
      </c>
      <c r="B109" s="83" t="s">
        <v>3</v>
      </c>
      <c r="C109" s="83" t="s">
        <v>107</v>
      </c>
      <c r="D109" s="84" t="s">
        <v>1072</v>
      </c>
      <c r="E109" s="83" t="s">
        <v>2406</v>
      </c>
      <c r="F109" s="85">
        <v>3.9800000000000002E-2</v>
      </c>
    </row>
    <row r="110" spans="1:9">
      <c r="A110" s="83" t="s">
        <v>1672</v>
      </c>
      <c r="B110" s="83" t="s">
        <v>3</v>
      </c>
      <c r="C110" s="83" t="s">
        <v>91</v>
      </c>
      <c r="D110" s="84" t="s">
        <v>1072</v>
      </c>
      <c r="E110" s="83" t="s">
        <v>92</v>
      </c>
      <c r="F110" s="85">
        <v>2.2600000000000002E-2</v>
      </c>
    </row>
    <row r="111" spans="1:9">
      <c r="A111" s="83" t="s">
        <v>1673</v>
      </c>
      <c r="B111" s="83" t="s">
        <v>3</v>
      </c>
      <c r="C111" s="83" t="s">
        <v>736</v>
      </c>
      <c r="D111" s="84" t="s">
        <v>1072</v>
      </c>
      <c r="E111" s="83" t="s">
        <v>2407</v>
      </c>
      <c r="F111" s="85">
        <v>2.76E-2</v>
      </c>
    </row>
    <row r="112" spans="1:9">
      <c r="A112" s="83" t="s">
        <v>1674</v>
      </c>
      <c r="B112" s="83" t="s">
        <v>3</v>
      </c>
      <c r="C112" s="83" t="s">
        <v>748</v>
      </c>
      <c r="D112" s="84" t="s">
        <v>1072</v>
      </c>
      <c r="E112" s="83">
        <v>46388</v>
      </c>
      <c r="F112" s="85">
        <v>3.0499999999999999E-2</v>
      </c>
    </row>
    <row r="113" spans="1:9">
      <c r="A113" s="83" t="s">
        <v>1675</v>
      </c>
      <c r="B113" s="83" t="s">
        <v>3</v>
      </c>
      <c r="C113" s="83" t="s">
        <v>1116</v>
      </c>
      <c r="D113" s="84" t="s">
        <v>1072</v>
      </c>
      <c r="E113" s="83" t="s">
        <v>2408</v>
      </c>
      <c r="F113" s="85">
        <v>3.6200000000000003E-2</v>
      </c>
    </row>
    <row r="114" spans="1:9">
      <c r="A114" s="83" t="s">
        <v>1676</v>
      </c>
      <c r="B114" s="83" t="s">
        <v>3</v>
      </c>
      <c r="C114" s="83" t="s">
        <v>108</v>
      </c>
      <c r="D114" s="84" t="s">
        <v>1072</v>
      </c>
      <c r="E114" s="83" t="s">
        <v>2409</v>
      </c>
      <c r="F114" s="85">
        <v>6.9599999999999995E-2</v>
      </c>
    </row>
    <row r="115" spans="1:9">
      <c r="A115" s="83" t="s">
        <v>1677</v>
      </c>
      <c r="B115" s="83" t="s">
        <v>3</v>
      </c>
      <c r="C115" s="83" t="s">
        <v>737</v>
      </c>
      <c r="D115" s="84" t="s">
        <v>1072</v>
      </c>
      <c r="E115" s="83" t="s">
        <v>2410</v>
      </c>
      <c r="F115" s="85">
        <v>5.0900000000000001E-2</v>
      </c>
    </row>
    <row r="116" spans="1:9">
      <c r="A116" s="83" t="s">
        <v>1678</v>
      </c>
      <c r="B116" s="83" t="s">
        <v>3</v>
      </c>
      <c r="C116" s="83" t="s">
        <v>749</v>
      </c>
      <c r="D116" s="84" t="s">
        <v>1072</v>
      </c>
      <c r="E116" s="83" t="s">
        <v>2411</v>
      </c>
      <c r="F116" s="85">
        <v>6.1200000000000004E-2</v>
      </c>
    </row>
    <row r="117" spans="1:9">
      <c r="A117" s="83" t="s">
        <v>1679</v>
      </c>
      <c r="B117" s="83" t="s">
        <v>3</v>
      </c>
      <c r="C117" s="83" t="s">
        <v>1876</v>
      </c>
      <c r="D117" s="84" t="s">
        <v>1072</v>
      </c>
      <c r="E117" s="83" t="s">
        <v>2412</v>
      </c>
      <c r="F117" s="85">
        <v>7.5800000000000006E-2</v>
      </c>
    </row>
    <row r="118" spans="1:9">
      <c r="A118" s="83" t="s">
        <v>1680</v>
      </c>
      <c r="B118" s="83" t="s">
        <v>3</v>
      </c>
      <c r="C118" s="83" t="s">
        <v>109</v>
      </c>
      <c r="D118" s="84" t="s">
        <v>1072</v>
      </c>
      <c r="E118" s="83" t="s">
        <v>2413</v>
      </c>
      <c r="F118" s="85">
        <v>0.1116</v>
      </c>
    </row>
    <row r="119" spans="1:9">
      <c r="A119" s="83" t="s">
        <v>1681</v>
      </c>
      <c r="B119" s="83" t="s">
        <v>3</v>
      </c>
      <c r="C119" s="83" t="s">
        <v>1682</v>
      </c>
      <c r="D119" s="84" t="s">
        <v>1072</v>
      </c>
      <c r="E119" s="83" t="s">
        <v>1683</v>
      </c>
      <c r="F119" s="85">
        <v>0.16619999999999999</v>
      </c>
    </row>
    <row r="120" spans="1:9">
      <c r="A120" s="83" t="s">
        <v>1684</v>
      </c>
      <c r="B120" s="83" t="s">
        <v>3</v>
      </c>
      <c r="C120" s="83" t="s">
        <v>1685</v>
      </c>
      <c r="D120" s="84" t="s">
        <v>1072</v>
      </c>
      <c r="E120" s="83" t="s">
        <v>1686</v>
      </c>
      <c r="F120" s="85">
        <v>0.18449000000000002</v>
      </c>
    </row>
    <row r="121" spans="1:9">
      <c r="A121" s="83" t="s">
        <v>1687</v>
      </c>
      <c r="B121" s="83" t="s">
        <v>3</v>
      </c>
      <c r="C121" s="83" t="s">
        <v>1877</v>
      </c>
      <c r="D121" s="84" t="s">
        <v>1072</v>
      </c>
      <c r="E121" s="83" t="s">
        <v>2414</v>
      </c>
      <c r="F121" s="85">
        <v>0.1338</v>
      </c>
    </row>
    <row r="122" spans="1:9">
      <c r="A122" s="83" t="s">
        <v>1688</v>
      </c>
      <c r="B122" s="83" t="s">
        <v>3</v>
      </c>
      <c r="C122" s="83" t="s">
        <v>110</v>
      </c>
      <c r="D122" s="84" t="s">
        <v>1072</v>
      </c>
      <c r="E122" s="83" t="s">
        <v>2415</v>
      </c>
      <c r="F122" s="85">
        <v>0.153</v>
      </c>
    </row>
    <row r="123" spans="1:9">
      <c r="A123" s="83" t="s">
        <v>1689</v>
      </c>
      <c r="B123" s="83" t="s">
        <v>3</v>
      </c>
      <c r="C123" s="83" t="s">
        <v>111</v>
      </c>
      <c r="D123" s="84" t="s">
        <v>1072</v>
      </c>
      <c r="E123" s="83" t="s">
        <v>2416</v>
      </c>
      <c r="F123" s="85">
        <v>0.16829999999999998</v>
      </c>
      <c r="H123" s="232"/>
      <c r="I123" s="233"/>
    </row>
    <row r="124" spans="1:9">
      <c r="A124" s="83" t="s">
        <v>1690</v>
      </c>
      <c r="B124" s="83" t="s">
        <v>3</v>
      </c>
      <c r="C124" s="83" t="s">
        <v>112</v>
      </c>
      <c r="D124" s="84" t="s">
        <v>1072</v>
      </c>
      <c r="E124" s="83" t="s">
        <v>2417</v>
      </c>
      <c r="F124" s="85">
        <v>0.19889999999999999</v>
      </c>
      <c r="H124" s="232"/>
      <c r="I124" s="233"/>
    </row>
    <row r="125" spans="1:9">
      <c r="A125" s="83" t="s">
        <v>1691</v>
      </c>
      <c r="B125" s="83" t="s">
        <v>3</v>
      </c>
      <c r="C125" s="83" t="s">
        <v>113</v>
      </c>
      <c r="D125" s="84" t="s">
        <v>1072</v>
      </c>
      <c r="E125" s="83" t="s">
        <v>114</v>
      </c>
      <c r="F125" s="85">
        <v>0.30160000000000003</v>
      </c>
      <c r="H125" s="232"/>
      <c r="I125" s="233"/>
    </row>
    <row r="126" spans="1:9">
      <c r="A126" s="83" t="s">
        <v>1692</v>
      </c>
      <c r="B126" s="83" t="s">
        <v>3</v>
      </c>
      <c r="C126" s="83" t="s">
        <v>115</v>
      </c>
      <c r="D126" s="84" t="s">
        <v>1072</v>
      </c>
      <c r="E126" s="83" t="s">
        <v>2418</v>
      </c>
      <c r="F126" s="85">
        <v>0.32899999999999996</v>
      </c>
      <c r="H126" s="232"/>
      <c r="I126" s="233"/>
    </row>
    <row r="129" spans="1:6">
      <c r="A129" s="83" t="s">
        <v>1693</v>
      </c>
      <c r="B129" s="83" t="s">
        <v>1694</v>
      </c>
      <c r="C129" s="83" t="s">
        <v>2822</v>
      </c>
      <c r="D129" s="84" t="s">
        <v>1072</v>
      </c>
      <c r="E129" s="83" t="s">
        <v>2419</v>
      </c>
      <c r="F129" s="85">
        <v>9.0000000000000011E-3</v>
      </c>
    </row>
    <row r="130" spans="1:6">
      <c r="A130" s="83" t="s">
        <v>1695</v>
      </c>
      <c r="B130" s="83" t="s">
        <v>1694</v>
      </c>
      <c r="C130" s="83" t="s">
        <v>2823</v>
      </c>
      <c r="D130" s="84" t="s">
        <v>1072</v>
      </c>
      <c r="E130" s="83" t="s">
        <v>2420</v>
      </c>
      <c r="F130" s="85">
        <v>9.0000000000000011E-3</v>
      </c>
    </row>
    <row r="131" spans="1:6">
      <c r="A131" s="83" t="s">
        <v>1696</v>
      </c>
      <c r="B131" s="83" t="s">
        <v>1694</v>
      </c>
      <c r="C131" s="83" t="s">
        <v>2824</v>
      </c>
      <c r="D131" s="84" t="s">
        <v>1072</v>
      </c>
      <c r="E131" s="83" t="s">
        <v>2421</v>
      </c>
      <c r="F131" s="85">
        <v>9.4999999999999998E-3</v>
      </c>
    </row>
    <row r="132" spans="1:6">
      <c r="A132" s="83" t="s">
        <v>1697</v>
      </c>
      <c r="B132" s="83" t="s">
        <v>1694</v>
      </c>
      <c r="C132" s="83" t="s">
        <v>2825</v>
      </c>
      <c r="D132" s="84" t="s">
        <v>1072</v>
      </c>
      <c r="E132" s="83" t="s">
        <v>2422</v>
      </c>
      <c r="F132" s="85">
        <v>1.15E-2</v>
      </c>
    </row>
    <row r="133" spans="1:6">
      <c r="A133" s="83" t="s">
        <v>1698</v>
      </c>
      <c r="B133" s="83" t="s">
        <v>1694</v>
      </c>
      <c r="C133" s="83" t="s">
        <v>2826</v>
      </c>
      <c r="D133" s="84" t="s">
        <v>1072</v>
      </c>
      <c r="E133" s="83" t="s">
        <v>2423</v>
      </c>
      <c r="F133" s="85">
        <v>1.3000000000000001E-2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Q173"/>
  <sheetViews>
    <sheetView workbookViewId="0">
      <selection activeCell="M51" sqref="M51"/>
    </sheetView>
  </sheetViews>
  <sheetFormatPr baseColWidth="10" defaultColWidth="11.5" defaultRowHeight="11"/>
  <cols>
    <col min="1" max="1" width="12.6640625" style="2" customWidth="1"/>
    <col min="2" max="2" width="26.1640625" style="2" customWidth="1"/>
    <col min="3" max="3" width="22.83203125" style="40" customWidth="1"/>
    <col min="4" max="4" width="7.1640625" style="3" customWidth="1"/>
    <col min="5" max="5" width="11.6640625" style="42" bestFit="1" customWidth="1"/>
    <col min="6" max="6" width="7.5" style="42" customWidth="1"/>
    <col min="7" max="7" width="11.33203125" style="42" customWidth="1"/>
    <col min="8" max="8" width="5" style="42" customWidth="1"/>
    <col min="9" max="9" width="5" style="3" customWidth="1"/>
    <col min="10" max="10" width="13.83203125" style="3" customWidth="1"/>
    <col min="11" max="11" width="21.5" style="42" customWidth="1"/>
    <col min="12" max="12" width="23" style="42" customWidth="1"/>
    <col min="13" max="13" width="5.5" style="64" customWidth="1"/>
    <col min="14" max="14" width="8.33203125" style="2" customWidth="1"/>
    <col min="15" max="16384" width="11.5" style="2"/>
  </cols>
  <sheetData>
    <row r="1" spans="1:13">
      <c r="A1" s="43" t="s">
        <v>3009</v>
      </c>
      <c r="B1" s="50"/>
      <c r="C1" s="50"/>
      <c r="D1" s="50"/>
      <c r="E1" s="50"/>
      <c r="F1" s="50"/>
      <c r="G1" s="50"/>
      <c r="H1" s="68"/>
      <c r="M1" s="71"/>
    </row>
    <row r="2" spans="1:13">
      <c r="A2" s="4" t="s">
        <v>3010</v>
      </c>
      <c r="B2" s="4" t="s">
        <v>3011</v>
      </c>
      <c r="C2" s="4" t="s">
        <v>3012</v>
      </c>
      <c r="D2" s="4" t="s">
        <v>1072</v>
      </c>
      <c r="E2" s="4">
        <v>2076010</v>
      </c>
      <c r="F2" s="667">
        <v>5.6299999999999996E-2</v>
      </c>
      <c r="G2" s="50"/>
      <c r="H2" s="68"/>
      <c r="M2" s="71"/>
    </row>
    <row r="3" spans="1:13">
      <c r="A3" s="24" t="s">
        <v>3013</v>
      </c>
      <c r="B3" s="4" t="s">
        <v>3011</v>
      </c>
      <c r="C3" s="4" t="s">
        <v>3014</v>
      </c>
      <c r="D3" s="4" t="s">
        <v>1072</v>
      </c>
      <c r="E3" s="4">
        <v>2076025</v>
      </c>
      <c r="F3" s="667">
        <v>5.7599999999999998E-2</v>
      </c>
      <c r="G3" s="50"/>
      <c r="H3" s="68"/>
      <c r="M3" s="71"/>
    </row>
    <row r="4" spans="1:13">
      <c r="A4" s="4" t="s">
        <v>3015</v>
      </c>
      <c r="B4" s="4" t="s">
        <v>3011</v>
      </c>
      <c r="C4" s="4" t="s">
        <v>3016</v>
      </c>
      <c r="D4" s="4" t="s">
        <v>1072</v>
      </c>
      <c r="E4" s="4">
        <v>2076035</v>
      </c>
      <c r="F4" s="667">
        <v>6.2300000000000001E-2</v>
      </c>
      <c r="G4" s="50"/>
      <c r="H4" s="68"/>
      <c r="M4" s="71"/>
    </row>
    <row r="5" spans="1:13">
      <c r="A5" s="24" t="s">
        <v>3017</v>
      </c>
      <c r="B5" s="4" t="s">
        <v>3011</v>
      </c>
      <c r="C5" s="4" t="s">
        <v>3018</v>
      </c>
      <c r="D5" s="4" t="s">
        <v>1072</v>
      </c>
      <c r="E5" s="4">
        <v>2076040</v>
      </c>
      <c r="F5" s="667">
        <v>6.4299999999999996E-2</v>
      </c>
      <c r="G5" s="50"/>
      <c r="H5" s="68"/>
      <c r="M5" s="71"/>
    </row>
    <row r="6" spans="1:13">
      <c r="A6" s="4" t="s">
        <v>3019</v>
      </c>
      <c r="B6" s="4" t="s">
        <v>3011</v>
      </c>
      <c r="C6" s="4" t="s">
        <v>3020</v>
      </c>
      <c r="D6" s="4" t="s">
        <v>1072</v>
      </c>
      <c r="E6" s="4">
        <v>2076310</v>
      </c>
      <c r="F6" s="667">
        <v>6.9099999999999995E-2</v>
      </c>
      <c r="G6" s="50"/>
      <c r="H6" s="68"/>
      <c r="M6" s="71"/>
    </row>
    <row r="7" spans="1:13">
      <c r="A7" s="24" t="s">
        <v>3021</v>
      </c>
      <c r="B7" s="4" t="s">
        <v>3011</v>
      </c>
      <c r="C7" s="4" t="s">
        <v>3022</v>
      </c>
      <c r="D7" s="4" t="s">
        <v>1072</v>
      </c>
      <c r="E7" s="4">
        <v>2076325</v>
      </c>
      <c r="F7" s="667">
        <v>6.5099999999999991E-2</v>
      </c>
      <c r="G7" s="50"/>
      <c r="H7" s="68"/>
      <c r="M7" s="71"/>
    </row>
    <row r="8" spans="1:13">
      <c r="A8" s="4" t="s">
        <v>3023</v>
      </c>
      <c r="B8" s="4" t="s">
        <v>3011</v>
      </c>
      <c r="C8" s="4" t="s">
        <v>3024</v>
      </c>
      <c r="D8" s="4" t="s">
        <v>1072</v>
      </c>
      <c r="E8" s="4">
        <v>2076335</v>
      </c>
      <c r="F8" s="667">
        <v>4.4500000000000005E-2</v>
      </c>
      <c r="G8" s="50"/>
      <c r="H8" s="68"/>
      <c r="M8" s="71"/>
    </row>
    <row r="9" spans="1:13">
      <c r="A9" s="24" t="s">
        <v>3025</v>
      </c>
      <c r="B9" s="4" t="s">
        <v>3011</v>
      </c>
      <c r="C9" s="4" t="s">
        <v>3026</v>
      </c>
      <c r="D9" s="4" t="s">
        <v>1072</v>
      </c>
      <c r="E9" s="4">
        <v>2076340</v>
      </c>
      <c r="F9" s="667">
        <v>6.9099999999999995E-2</v>
      </c>
      <c r="G9" s="50"/>
      <c r="H9" s="68"/>
      <c r="M9" s="71"/>
    </row>
    <row r="10" spans="1:13">
      <c r="A10" s="4" t="s">
        <v>3027</v>
      </c>
      <c r="B10" s="4" t="s">
        <v>3011</v>
      </c>
      <c r="C10" s="4" t="s">
        <v>3028</v>
      </c>
      <c r="D10" s="4" t="s">
        <v>1072</v>
      </c>
      <c r="E10" s="4">
        <v>2076625</v>
      </c>
      <c r="F10" s="667">
        <v>0.1656</v>
      </c>
      <c r="G10" s="50"/>
      <c r="H10" s="68"/>
      <c r="M10" s="71"/>
    </row>
    <row r="11" spans="1:13">
      <c r="A11" s="24" t="s">
        <v>3029</v>
      </c>
      <c r="B11" s="4" t="s">
        <v>3011</v>
      </c>
      <c r="C11" s="4" t="s">
        <v>3030</v>
      </c>
      <c r="D11" s="4" t="s">
        <v>1072</v>
      </c>
      <c r="E11" s="4">
        <v>2076635</v>
      </c>
      <c r="F11" s="667">
        <v>0.1721</v>
      </c>
      <c r="G11" s="50"/>
      <c r="H11" s="68"/>
      <c r="M11" s="71"/>
    </row>
    <row r="12" spans="1:13">
      <c r="A12" s="4" t="s">
        <v>3031</v>
      </c>
      <c r="B12" s="4" t="s">
        <v>3011</v>
      </c>
      <c r="C12" s="4" t="s">
        <v>3032</v>
      </c>
      <c r="D12" s="4" t="s">
        <v>1072</v>
      </c>
      <c r="E12" s="4">
        <v>2076640</v>
      </c>
      <c r="F12" s="667">
        <v>0.17929999999999999</v>
      </c>
      <c r="G12" s="50"/>
      <c r="H12" s="68"/>
      <c r="M12" s="71"/>
    </row>
    <row r="13" spans="1:13">
      <c r="A13" s="24" t="s">
        <v>3033</v>
      </c>
      <c r="B13" s="4" t="s">
        <v>3011</v>
      </c>
      <c r="C13" s="4" t="s">
        <v>3034</v>
      </c>
      <c r="D13" s="4" t="s">
        <v>1072</v>
      </c>
      <c r="E13" s="4">
        <v>2076660</v>
      </c>
      <c r="F13" s="667">
        <v>0.19800000000000001</v>
      </c>
      <c r="G13" s="50"/>
      <c r="H13" s="68"/>
      <c r="M13" s="71"/>
    </row>
    <row r="14" spans="1:13">
      <c r="A14" s="43"/>
      <c r="B14" s="50"/>
      <c r="C14" s="50"/>
      <c r="D14" s="50"/>
      <c r="E14" s="50"/>
      <c r="F14" s="50"/>
      <c r="G14" s="50"/>
      <c r="H14" s="68"/>
      <c r="M14" s="71"/>
    </row>
    <row r="15" spans="1:13">
      <c r="A15" s="38"/>
      <c r="B15" s="50"/>
      <c r="C15" s="50"/>
      <c r="D15" s="50"/>
      <c r="E15" s="50"/>
      <c r="F15" s="50"/>
      <c r="G15" s="50"/>
      <c r="H15" s="68"/>
      <c r="M15" s="71"/>
    </row>
    <row r="16" spans="1:13">
      <c r="A16" s="43" t="s">
        <v>116</v>
      </c>
      <c r="B16" s="50"/>
      <c r="C16" s="50"/>
      <c r="D16" s="50"/>
      <c r="E16" s="50"/>
      <c r="F16" s="50"/>
      <c r="G16" s="50"/>
      <c r="H16" s="68"/>
      <c r="J16" s="43" t="s">
        <v>117</v>
      </c>
      <c r="M16" s="71"/>
    </row>
    <row r="17" spans="1:17">
      <c r="A17" s="416" t="s">
        <v>119</v>
      </c>
      <c r="B17" s="24"/>
      <c r="C17" s="55"/>
      <c r="D17" s="417"/>
      <c r="E17" s="418"/>
      <c r="F17" s="418"/>
      <c r="G17" s="50"/>
      <c r="H17" s="68"/>
      <c r="J17" s="38" t="s">
        <v>118</v>
      </c>
      <c r="M17" s="71"/>
    </row>
    <row r="18" spans="1:17">
      <c r="A18" s="288" t="s">
        <v>1349</v>
      </c>
      <c r="B18" s="273" t="s">
        <v>119</v>
      </c>
      <c r="C18" s="281" t="s">
        <v>1350</v>
      </c>
      <c r="D18" s="178" t="s">
        <v>1072</v>
      </c>
      <c r="E18" s="273" t="s">
        <v>1351</v>
      </c>
      <c r="F18" s="395">
        <v>3.2000000000000001E-2</v>
      </c>
      <c r="G18" s="73"/>
      <c r="H18" s="74"/>
      <c r="J18" s="72" t="s">
        <v>2452</v>
      </c>
      <c r="K18" s="72" t="s">
        <v>121</v>
      </c>
      <c r="L18" s="72" t="s">
        <v>2830</v>
      </c>
      <c r="M18" s="72" t="s">
        <v>1072</v>
      </c>
      <c r="N18" s="72" t="s">
        <v>2831</v>
      </c>
      <c r="O18" s="75">
        <v>1.4999999999999999E-2</v>
      </c>
      <c r="P18" s="76"/>
      <c r="Q18" s="77"/>
    </row>
    <row r="19" spans="1:17">
      <c r="A19" s="622" t="s">
        <v>1352</v>
      </c>
      <c r="B19" s="573" t="s">
        <v>119</v>
      </c>
      <c r="C19" s="281" t="s">
        <v>1353</v>
      </c>
      <c r="D19" s="575" t="s">
        <v>1072</v>
      </c>
      <c r="E19" s="273">
        <v>9971548</v>
      </c>
      <c r="F19" s="395">
        <v>0.11</v>
      </c>
      <c r="G19" s="73"/>
      <c r="H19" s="74"/>
      <c r="J19" s="72" t="s">
        <v>2453</v>
      </c>
      <c r="K19" s="72" t="s">
        <v>121</v>
      </c>
      <c r="L19" s="72" t="s">
        <v>2832</v>
      </c>
      <c r="M19" s="72" t="s">
        <v>1072</v>
      </c>
      <c r="N19" s="72" t="s">
        <v>2833</v>
      </c>
      <c r="O19" s="75">
        <v>1.4999999999999999E-2</v>
      </c>
      <c r="P19" s="76"/>
      <c r="Q19" s="77"/>
    </row>
    <row r="20" spans="1:17">
      <c r="A20" s="288" t="s">
        <v>1354</v>
      </c>
      <c r="B20" s="573" t="s">
        <v>119</v>
      </c>
      <c r="C20" s="281" t="s">
        <v>2827</v>
      </c>
      <c r="D20" s="575" t="s">
        <v>1072</v>
      </c>
      <c r="E20" s="273" t="s">
        <v>1355</v>
      </c>
      <c r="F20" s="395">
        <v>1.4999999999999999E-2</v>
      </c>
      <c r="G20" s="73"/>
      <c r="H20" s="74"/>
      <c r="J20" s="72" t="s">
        <v>2454</v>
      </c>
      <c r="K20" s="72" t="s">
        <v>121</v>
      </c>
      <c r="L20" s="72" t="s">
        <v>2834</v>
      </c>
      <c r="M20" s="72" t="s">
        <v>1072</v>
      </c>
      <c r="N20" s="72" t="s">
        <v>2835</v>
      </c>
      <c r="O20" s="75">
        <v>1.52E-2</v>
      </c>
      <c r="P20" s="76"/>
      <c r="Q20" s="77"/>
    </row>
    <row r="21" spans="1:17">
      <c r="A21" s="288" t="s">
        <v>1356</v>
      </c>
      <c r="B21" s="573" t="s">
        <v>119</v>
      </c>
      <c r="C21" s="281" t="s">
        <v>1357</v>
      </c>
      <c r="D21" s="575" t="s">
        <v>1072</v>
      </c>
      <c r="E21" s="273" t="s">
        <v>1358</v>
      </c>
      <c r="F21" s="395">
        <v>1.8200000000000001E-2</v>
      </c>
      <c r="G21" s="73"/>
      <c r="H21" s="74"/>
      <c r="J21" s="72" t="s">
        <v>2455</v>
      </c>
      <c r="K21" s="72" t="s">
        <v>121</v>
      </c>
      <c r="L21" s="72" t="s">
        <v>2836</v>
      </c>
      <c r="M21" s="72" t="s">
        <v>1072</v>
      </c>
      <c r="N21" s="72" t="s">
        <v>2837</v>
      </c>
      <c r="O21" s="75">
        <v>1.52E-2</v>
      </c>
      <c r="P21" s="76"/>
      <c r="Q21" s="77"/>
    </row>
    <row r="22" spans="1:17">
      <c r="A22" s="288" t="s">
        <v>1359</v>
      </c>
      <c r="B22" s="273" t="s">
        <v>119</v>
      </c>
      <c r="C22" s="281" t="s">
        <v>1360</v>
      </c>
      <c r="D22" s="178" t="s">
        <v>1072</v>
      </c>
      <c r="E22" s="273" t="s">
        <v>1361</v>
      </c>
      <c r="F22" s="395">
        <v>1.4999999999999999E-2</v>
      </c>
      <c r="G22" s="73"/>
      <c r="H22" s="74"/>
      <c r="J22" s="72" t="s">
        <v>2456</v>
      </c>
      <c r="K22" s="72" t="s">
        <v>121</v>
      </c>
      <c r="L22" s="72" t="s">
        <v>2838</v>
      </c>
      <c r="M22" s="72" t="s">
        <v>1072</v>
      </c>
      <c r="N22" s="72" t="s">
        <v>2839</v>
      </c>
      <c r="O22" s="75">
        <v>1.95E-2</v>
      </c>
      <c r="P22" s="76"/>
      <c r="Q22" s="77"/>
    </row>
    <row r="23" spans="1:17">
      <c r="A23" s="288" t="s">
        <v>1362</v>
      </c>
      <c r="B23" s="273" t="s">
        <v>119</v>
      </c>
      <c r="C23" s="281" t="s">
        <v>1363</v>
      </c>
      <c r="D23" s="178" t="s">
        <v>1072</v>
      </c>
      <c r="E23" s="273" t="s">
        <v>1364</v>
      </c>
      <c r="F23" s="395">
        <v>1.8200000000000001E-2</v>
      </c>
      <c r="G23" s="73"/>
      <c r="H23" s="74"/>
      <c r="J23" s="72" t="s">
        <v>2457</v>
      </c>
      <c r="K23" s="72" t="s">
        <v>121</v>
      </c>
      <c r="L23" s="72" t="s">
        <v>2840</v>
      </c>
      <c r="M23" s="72" t="s">
        <v>1072</v>
      </c>
      <c r="N23" s="72" t="s">
        <v>2841</v>
      </c>
      <c r="O23" s="75">
        <v>1.7600000000000001E-2</v>
      </c>
      <c r="P23" s="76"/>
      <c r="Q23" s="77"/>
    </row>
    <row r="24" spans="1:17">
      <c r="A24" s="288" t="s">
        <v>1365</v>
      </c>
      <c r="B24" s="273" t="s">
        <v>119</v>
      </c>
      <c r="C24" s="281" t="s">
        <v>1366</v>
      </c>
      <c r="D24" s="178" t="s">
        <v>1072</v>
      </c>
      <c r="E24" s="273" t="s">
        <v>1367</v>
      </c>
      <c r="F24" s="395">
        <v>8.199999999999999E-2</v>
      </c>
      <c r="G24" s="73"/>
      <c r="H24" s="74"/>
      <c r="J24" s="72" t="s">
        <v>2458</v>
      </c>
      <c r="K24" s="72" t="s">
        <v>121</v>
      </c>
      <c r="L24" s="72" t="s">
        <v>2842</v>
      </c>
      <c r="M24" s="72" t="s">
        <v>1072</v>
      </c>
      <c r="N24" s="72" t="s">
        <v>2843</v>
      </c>
      <c r="O24" s="75">
        <v>1.7600000000000001E-2</v>
      </c>
      <c r="P24" s="76"/>
      <c r="Q24" s="77"/>
    </row>
    <row r="25" spans="1:17">
      <c r="A25" s="288" t="s">
        <v>1368</v>
      </c>
      <c r="B25" s="573" t="s">
        <v>119</v>
      </c>
      <c r="C25" s="281" t="s">
        <v>1369</v>
      </c>
      <c r="D25" s="575" t="s">
        <v>1072</v>
      </c>
      <c r="E25" s="273" t="s">
        <v>1370</v>
      </c>
      <c r="F25" s="395">
        <v>1.3100000000000001E-2</v>
      </c>
      <c r="G25" s="73"/>
      <c r="H25" s="74"/>
      <c r="J25" s="72" t="s">
        <v>2459</v>
      </c>
      <c r="K25" s="72" t="s">
        <v>121</v>
      </c>
      <c r="L25" s="72" t="s">
        <v>2844</v>
      </c>
      <c r="M25" s="72" t="s">
        <v>1072</v>
      </c>
      <c r="N25" s="72" t="s">
        <v>2845</v>
      </c>
      <c r="O25" s="75">
        <v>1.77E-2</v>
      </c>
      <c r="P25" s="76"/>
      <c r="Q25" s="77"/>
    </row>
    <row r="26" spans="1:17">
      <c r="A26" s="288" t="s">
        <v>1371</v>
      </c>
      <c r="B26" s="573" t="s">
        <v>119</v>
      </c>
      <c r="C26" s="281" t="s">
        <v>1372</v>
      </c>
      <c r="D26" s="575" t="s">
        <v>1072</v>
      </c>
      <c r="E26" s="273" t="s">
        <v>1373</v>
      </c>
      <c r="F26" s="395">
        <v>1.4999999999999999E-2</v>
      </c>
      <c r="G26" s="73"/>
      <c r="H26" s="74"/>
      <c r="J26" s="72" t="s">
        <v>2460</v>
      </c>
      <c r="K26" s="72" t="s">
        <v>121</v>
      </c>
      <c r="L26" s="72" t="s">
        <v>2846</v>
      </c>
      <c r="M26" s="72" t="s">
        <v>1072</v>
      </c>
      <c r="N26" s="72" t="s">
        <v>2847</v>
      </c>
      <c r="O26" s="75">
        <v>1.77E-2</v>
      </c>
      <c r="P26" s="76"/>
      <c r="Q26" s="77"/>
    </row>
    <row r="27" spans="1:17">
      <c r="A27" s="288" t="s">
        <v>1374</v>
      </c>
      <c r="B27" s="573" t="s">
        <v>119</v>
      </c>
      <c r="C27" s="281" t="s">
        <v>1375</v>
      </c>
      <c r="D27" s="575" t="s">
        <v>1072</v>
      </c>
      <c r="E27" s="273" t="s">
        <v>1376</v>
      </c>
      <c r="F27" s="395">
        <v>3.3500000000000002E-2</v>
      </c>
      <c r="G27" s="73"/>
      <c r="H27" s="74"/>
      <c r="J27" s="72" t="s">
        <v>2461</v>
      </c>
      <c r="K27" s="72" t="s">
        <v>121</v>
      </c>
      <c r="L27" s="72" t="s">
        <v>2848</v>
      </c>
      <c r="M27" s="72" t="s">
        <v>1072</v>
      </c>
      <c r="N27" s="72" t="s">
        <v>2849</v>
      </c>
      <c r="O27" s="75">
        <v>1.95E-2</v>
      </c>
      <c r="P27" s="76"/>
      <c r="Q27" s="77"/>
    </row>
    <row r="28" spans="1:17">
      <c r="A28" s="288" t="s">
        <v>1377</v>
      </c>
      <c r="B28" s="573" t="s">
        <v>119</v>
      </c>
      <c r="C28" s="281" t="s">
        <v>2160</v>
      </c>
      <c r="D28" s="575" t="s">
        <v>1072</v>
      </c>
      <c r="E28" s="273" t="s">
        <v>1378</v>
      </c>
      <c r="F28" s="395">
        <v>1.6E-2</v>
      </c>
      <c r="G28" s="73"/>
      <c r="H28" s="74"/>
      <c r="J28" s="72" t="s">
        <v>2462</v>
      </c>
      <c r="K28" s="72" t="s">
        <v>121</v>
      </c>
      <c r="L28" s="27" t="s">
        <v>2850</v>
      </c>
      <c r="M28" s="72" t="s">
        <v>1072</v>
      </c>
      <c r="N28" s="72" t="s">
        <v>2851</v>
      </c>
      <c r="O28" s="75">
        <v>3.4099999999999998E-2</v>
      </c>
      <c r="P28" s="76"/>
      <c r="Q28" s="77"/>
    </row>
    <row r="29" spans="1:17">
      <c r="A29" s="288" t="s">
        <v>1379</v>
      </c>
      <c r="B29" s="573" t="s">
        <v>119</v>
      </c>
      <c r="C29" s="281" t="s">
        <v>1380</v>
      </c>
      <c r="D29" s="575" t="s">
        <v>1072</v>
      </c>
      <c r="E29" s="273" t="s">
        <v>1381</v>
      </c>
      <c r="F29" s="395">
        <v>1.6E-2</v>
      </c>
      <c r="G29" s="73"/>
      <c r="H29" s="74"/>
      <c r="J29" s="72" t="s">
        <v>2463</v>
      </c>
      <c r="K29" s="72" t="s">
        <v>121</v>
      </c>
      <c r="L29" s="27" t="s">
        <v>2852</v>
      </c>
      <c r="M29" s="72" t="s">
        <v>1072</v>
      </c>
      <c r="N29" s="72" t="s">
        <v>2853</v>
      </c>
      <c r="O29" s="75">
        <v>3.4099999999999998E-2</v>
      </c>
      <c r="P29" s="76"/>
      <c r="Q29" s="77"/>
    </row>
    <row r="30" spans="1:17">
      <c r="A30" s="288" t="s">
        <v>1382</v>
      </c>
      <c r="B30" s="273" t="s">
        <v>119</v>
      </c>
      <c r="C30" s="281" t="s">
        <v>1383</v>
      </c>
      <c r="D30" s="178" t="s">
        <v>1072</v>
      </c>
      <c r="E30" s="273" t="s">
        <v>1384</v>
      </c>
      <c r="F30" s="395">
        <v>0.26899999999999996</v>
      </c>
      <c r="G30" s="73"/>
      <c r="H30" s="74"/>
      <c r="J30" s="72" t="s">
        <v>2464</v>
      </c>
      <c r="K30" s="72" t="s">
        <v>121</v>
      </c>
      <c r="L30" s="27" t="s">
        <v>2854</v>
      </c>
      <c r="M30" s="72" t="s">
        <v>1072</v>
      </c>
      <c r="N30" s="72" t="s">
        <v>2855</v>
      </c>
      <c r="O30" s="75">
        <v>4.3099999999999999E-2</v>
      </c>
      <c r="P30" s="76"/>
      <c r="Q30" s="77"/>
    </row>
    <row r="31" spans="1:17">
      <c r="A31" s="288" t="s">
        <v>1385</v>
      </c>
      <c r="B31" s="273" t="s">
        <v>119</v>
      </c>
      <c r="C31" s="281" t="s">
        <v>1386</v>
      </c>
      <c r="D31" s="178" t="s">
        <v>1072</v>
      </c>
      <c r="E31" s="273" t="s">
        <v>1387</v>
      </c>
      <c r="F31" s="395">
        <v>0.30299999999999999</v>
      </c>
      <c r="G31" s="73"/>
      <c r="H31" s="74"/>
      <c r="J31" s="72" t="s">
        <v>2465</v>
      </c>
      <c r="K31" s="72" t="s">
        <v>121</v>
      </c>
      <c r="L31" s="27" t="s">
        <v>2856</v>
      </c>
      <c r="M31" s="72" t="s">
        <v>1072</v>
      </c>
      <c r="N31" s="72" t="s">
        <v>2857</v>
      </c>
      <c r="O31" s="75">
        <v>4.5599999999999995E-2</v>
      </c>
      <c r="P31" s="76"/>
      <c r="Q31" s="77"/>
    </row>
    <row r="32" spans="1:17">
      <c r="A32" s="288" t="s">
        <v>1388</v>
      </c>
      <c r="B32" s="573" t="s">
        <v>119</v>
      </c>
      <c r="C32" s="281" t="s">
        <v>1389</v>
      </c>
      <c r="D32" s="575" t="s">
        <v>1072</v>
      </c>
      <c r="E32" s="273" t="s">
        <v>1390</v>
      </c>
      <c r="F32" s="395">
        <v>3.15E-2</v>
      </c>
      <c r="G32" s="73"/>
      <c r="H32" s="74"/>
      <c r="J32" s="72" t="s">
        <v>2466</v>
      </c>
      <c r="K32" s="72" t="s">
        <v>121</v>
      </c>
      <c r="L32" s="27" t="s">
        <v>2858</v>
      </c>
      <c r="M32" s="72" t="s">
        <v>1072</v>
      </c>
      <c r="N32" s="72" t="s">
        <v>2859</v>
      </c>
      <c r="O32" s="75">
        <v>0.191</v>
      </c>
      <c r="P32" s="76"/>
      <c r="Q32" s="77"/>
    </row>
    <row r="33" spans="1:17">
      <c r="A33" s="288" t="s">
        <v>1391</v>
      </c>
      <c r="B33" s="273" t="s">
        <v>119</v>
      </c>
      <c r="C33" s="281" t="s">
        <v>1392</v>
      </c>
      <c r="D33" s="178" t="s">
        <v>1072</v>
      </c>
      <c r="E33" s="273" t="s">
        <v>1393</v>
      </c>
      <c r="F33" s="395">
        <v>2.2400000000000003E-2</v>
      </c>
      <c r="G33" s="73"/>
      <c r="H33" s="74"/>
      <c r="J33" s="72" t="s">
        <v>2467</v>
      </c>
      <c r="K33" s="72" t="s">
        <v>121</v>
      </c>
      <c r="L33" s="72" t="s">
        <v>2860</v>
      </c>
      <c r="M33" s="72" t="s">
        <v>1072</v>
      </c>
      <c r="N33" s="72" t="s">
        <v>2861</v>
      </c>
      <c r="O33" s="75">
        <v>0.27300000000000002</v>
      </c>
      <c r="P33" s="76"/>
      <c r="Q33" s="77"/>
    </row>
    <row r="34" spans="1:17">
      <c r="A34" s="288" t="s">
        <v>1394</v>
      </c>
      <c r="B34" s="573" t="s">
        <v>119</v>
      </c>
      <c r="C34" s="281" t="s">
        <v>1395</v>
      </c>
      <c r="D34" s="575" t="s">
        <v>1072</v>
      </c>
      <c r="E34" s="273" t="s">
        <v>1396</v>
      </c>
      <c r="F34" s="395">
        <v>2.3300000000000001E-2</v>
      </c>
      <c r="G34" s="73"/>
      <c r="H34" s="74"/>
      <c r="J34" s="72" t="s">
        <v>2468</v>
      </c>
      <c r="K34" s="72" t="s">
        <v>121</v>
      </c>
      <c r="L34" s="27" t="s">
        <v>2925</v>
      </c>
      <c r="M34" s="72" t="s">
        <v>1072</v>
      </c>
      <c r="N34" s="72" t="s">
        <v>2862</v>
      </c>
      <c r="O34" s="75">
        <v>0.27300000000000002</v>
      </c>
      <c r="P34" s="76"/>
      <c r="Q34" s="77"/>
    </row>
    <row r="35" spans="1:17">
      <c r="A35" s="288" t="s">
        <v>1397</v>
      </c>
      <c r="B35" s="573" t="s">
        <v>119</v>
      </c>
      <c r="C35" s="281" t="s">
        <v>1398</v>
      </c>
      <c r="D35" s="575" t="s">
        <v>1072</v>
      </c>
      <c r="E35" s="273" t="s">
        <v>1399</v>
      </c>
      <c r="F35" s="395">
        <v>4.0500000000000001E-2</v>
      </c>
      <c r="G35" s="73"/>
      <c r="H35" s="74"/>
      <c r="J35" s="72" t="s">
        <v>2469</v>
      </c>
      <c r="K35" s="72" t="s">
        <v>121</v>
      </c>
      <c r="L35" s="72" t="s">
        <v>2863</v>
      </c>
      <c r="M35" s="72" t="s">
        <v>1072</v>
      </c>
      <c r="N35" s="72" t="s">
        <v>2864</v>
      </c>
      <c r="O35" s="75">
        <v>0.41600000000000004</v>
      </c>
      <c r="P35" s="76"/>
      <c r="Q35" s="77"/>
    </row>
    <row r="36" spans="1:17">
      <c r="A36" s="288" t="s">
        <v>1400</v>
      </c>
      <c r="B36" s="573" t="s">
        <v>119</v>
      </c>
      <c r="C36" s="281" t="s">
        <v>1401</v>
      </c>
      <c r="D36" s="575" t="s">
        <v>1072</v>
      </c>
      <c r="E36" s="273" t="s">
        <v>1402</v>
      </c>
      <c r="F36" s="395">
        <v>0.21829999999999999</v>
      </c>
      <c r="G36" s="73"/>
      <c r="H36" s="41"/>
    </row>
    <row r="37" spans="1:17">
      <c r="A37" s="288" t="s">
        <v>1403</v>
      </c>
      <c r="B37" s="273" t="s">
        <v>119</v>
      </c>
      <c r="C37" s="281" t="s">
        <v>1404</v>
      </c>
      <c r="D37" s="178" t="s">
        <v>1072</v>
      </c>
      <c r="E37" s="273">
        <v>97238000000</v>
      </c>
      <c r="F37" s="395">
        <v>0.19149999999999998</v>
      </c>
      <c r="G37" s="73"/>
      <c r="H37" s="45"/>
      <c r="M37" s="71"/>
    </row>
    <row r="38" spans="1:17">
      <c r="A38" s="288" t="s">
        <v>1405</v>
      </c>
      <c r="B38" s="273" t="s">
        <v>119</v>
      </c>
      <c r="C38" s="281" t="s">
        <v>1406</v>
      </c>
      <c r="D38" s="178" t="s">
        <v>1072</v>
      </c>
      <c r="E38" s="273" t="s">
        <v>1407</v>
      </c>
      <c r="F38" s="395">
        <v>0.67299999999999993</v>
      </c>
      <c r="G38" s="73"/>
      <c r="H38" s="74"/>
      <c r="J38" s="38" t="s">
        <v>816</v>
      </c>
      <c r="K38" s="3"/>
      <c r="L38" s="41"/>
      <c r="M38" s="45"/>
    </row>
    <row r="39" spans="1:17">
      <c r="A39" s="288" t="s">
        <v>1408</v>
      </c>
      <c r="B39" s="273" t="s">
        <v>119</v>
      </c>
      <c r="C39" s="281" t="s">
        <v>1409</v>
      </c>
      <c r="D39" s="178" t="s">
        <v>1072</v>
      </c>
      <c r="E39" s="273" t="s">
        <v>1410</v>
      </c>
      <c r="F39" s="395">
        <v>0.77700000000000002</v>
      </c>
      <c r="G39" s="73"/>
      <c r="H39" s="74"/>
      <c r="J39" s="72" t="s">
        <v>2470</v>
      </c>
      <c r="K39" s="72" t="s">
        <v>2865</v>
      </c>
      <c r="L39" s="72" t="s">
        <v>2155</v>
      </c>
      <c r="M39" s="72" t="s">
        <v>1072</v>
      </c>
      <c r="N39" s="72" t="s">
        <v>2866</v>
      </c>
      <c r="O39" s="75">
        <v>3.1E-2</v>
      </c>
      <c r="P39" s="76"/>
      <c r="Q39" s="77"/>
    </row>
    <row r="40" spans="1:17">
      <c r="A40" s="288" t="s">
        <v>1411</v>
      </c>
      <c r="B40" s="273" t="s">
        <v>119</v>
      </c>
      <c r="C40" s="281" t="s">
        <v>1412</v>
      </c>
      <c r="D40" s="178" t="s">
        <v>1072</v>
      </c>
      <c r="E40" s="273" t="s">
        <v>1413</v>
      </c>
      <c r="F40" s="395">
        <v>1.008</v>
      </c>
      <c r="G40" s="73"/>
      <c r="H40" s="74"/>
      <c r="J40" s="72" t="s">
        <v>2471</v>
      </c>
      <c r="K40" s="72" t="s">
        <v>2865</v>
      </c>
      <c r="L40" s="72" t="s">
        <v>2156</v>
      </c>
      <c r="M40" s="72" t="s">
        <v>1072</v>
      </c>
      <c r="N40" s="72" t="s">
        <v>2867</v>
      </c>
      <c r="O40" s="75">
        <v>3.3000000000000002E-2</v>
      </c>
      <c r="P40" s="76"/>
      <c r="Q40" s="77"/>
    </row>
    <row r="41" spans="1:17">
      <c r="A41" s="288" t="s">
        <v>1414</v>
      </c>
      <c r="B41" s="273" t="s">
        <v>119</v>
      </c>
      <c r="C41" s="281" t="s">
        <v>1415</v>
      </c>
      <c r="D41" s="178" t="s">
        <v>1072</v>
      </c>
      <c r="E41" s="273" t="s">
        <v>1416</v>
      </c>
      <c r="F41" s="395">
        <v>2.2400000000000003E-2</v>
      </c>
      <c r="G41" s="73"/>
      <c r="H41" s="74"/>
      <c r="J41" s="72" t="s">
        <v>2472</v>
      </c>
      <c r="K41" s="72" t="s">
        <v>2865</v>
      </c>
      <c r="L41" s="72" t="s">
        <v>2157</v>
      </c>
      <c r="M41" s="72" t="s">
        <v>1072</v>
      </c>
      <c r="N41" s="72" t="s">
        <v>2868</v>
      </c>
      <c r="O41" s="75">
        <v>3.2000000000000001E-2</v>
      </c>
      <c r="P41" s="76"/>
      <c r="Q41" s="77"/>
    </row>
    <row r="42" spans="1:17">
      <c r="A42" s="288" t="s">
        <v>1417</v>
      </c>
      <c r="B42" s="573" t="s">
        <v>119</v>
      </c>
      <c r="C42" s="623" t="s">
        <v>1418</v>
      </c>
      <c r="D42" s="575" t="s">
        <v>1072</v>
      </c>
      <c r="E42" s="273" t="s">
        <v>1419</v>
      </c>
      <c r="F42" s="395">
        <v>0.12789999999999999</v>
      </c>
      <c r="G42" s="73"/>
      <c r="H42" s="74"/>
      <c r="J42" s="72" t="s">
        <v>2473</v>
      </c>
      <c r="K42" s="72" t="s">
        <v>2865</v>
      </c>
      <c r="L42" s="72" t="s">
        <v>2158</v>
      </c>
      <c r="M42" s="72" t="s">
        <v>1072</v>
      </c>
      <c r="N42" s="72" t="s">
        <v>2869</v>
      </c>
      <c r="O42" s="75">
        <v>3.6000000000000004E-2</v>
      </c>
      <c r="P42" s="76"/>
      <c r="Q42" s="77"/>
    </row>
    <row r="43" spans="1:17">
      <c r="A43" s="288" t="s">
        <v>1420</v>
      </c>
      <c r="B43" s="273" t="s">
        <v>119</v>
      </c>
      <c r="C43" s="281" t="s">
        <v>1421</v>
      </c>
      <c r="D43" s="178" t="s">
        <v>1072</v>
      </c>
      <c r="E43" s="273" t="s">
        <v>1422</v>
      </c>
      <c r="F43" s="395">
        <v>0.42100000000000004</v>
      </c>
      <c r="G43" s="73"/>
      <c r="H43" s="74"/>
      <c r="J43" s="72" t="s">
        <v>2474</v>
      </c>
      <c r="K43" s="72" t="s">
        <v>2865</v>
      </c>
      <c r="L43" s="72" t="s">
        <v>2159</v>
      </c>
      <c r="M43" s="72" t="s">
        <v>1072</v>
      </c>
      <c r="N43" s="72" t="s">
        <v>2870</v>
      </c>
      <c r="O43" s="75">
        <v>4.4000000000000004E-2</v>
      </c>
      <c r="P43" s="76"/>
      <c r="Q43" s="77"/>
    </row>
    <row r="44" spans="1:17">
      <c r="A44" s="288" t="s">
        <v>1423</v>
      </c>
      <c r="B44" s="273" t="s">
        <v>119</v>
      </c>
      <c r="C44" s="281" t="s">
        <v>1424</v>
      </c>
      <c r="D44" s="178" t="s">
        <v>1072</v>
      </c>
      <c r="E44" s="273" t="s">
        <v>1425</v>
      </c>
      <c r="F44" s="395">
        <v>2.4930000000000003</v>
      </c>
      <c r="G44" s="73"/>
      <c r="H44" s="74"/>
      <c r="J44" s="72" t="s">
        <v>2475</v>
      </c>
      <c r="K44" s="72" t="s">
        <v>2865</v>
      </c>
      <c r="L44" s="72" t="s">
        <v>169</v>
      </c>
      <c r="M44" s="72" t="s">
        <v>1072</v>
      </c>
      <c r="N44" s="72" t="s">
        <v>2871</v>
      </c>
      <c r="O44" s="75">
        <v>3.4000000000000002E-2</v>
      </c>
      <c r="P44" s="76"/>
      <c r="Q44" s="77"/>
    </row>
    <row r="45" spans="1:17">
      <c r="A45" s="288" t="s">
        <v>1426</v>
      </c>
      <c r="B45" s="273" t="s">
        <v>119</v>
      </c>
      <c r="C45" s="281" t="s">
        <v>1427</v>
      </c>
      <c r="D45" s="178" t="s">
        <v>1072</v>
      </c>
      <c r="E45" s="273" t="s">
        <v>1428</v>
      </c>
      <c r="F45" s="395">
        <v>0.25739999999999996</v>
      </c>
      <c r="G45" s="73"/>
      <c r="H45" s="74"/>
      <c r="J45" s="72" t="s">
        <v>2476</v>
      </c>
      <c r="K45" s="72" t="s">
        <v>2865</v>
      </c>
      <c r="L45" s="72" t="s">
        <v>171</v>
      </c>
      <c r="M45" s="72" t="s">
        <v>1072</v>
      </c>
      <c r="N45" s="72" t="s">
        <v>2872</v>
      </c>
      <c r="O45" s="75">
        <v>3.6000000000000004E-2</v>
      </c>
      <c r="P45" s="76"/>
      <c r="Q45" s="77"/>
    </row>
    <row r="46" spans="1:17">
      <c r="A46" s="288" t="s">
        <v>1429</v>
      </c>
      <c r="B46" s="273" t="s">
        <v>119</v>
      </c>
      <c r="C46" s="281" t="s">
        <v>1430</v>
      </c>
      <c r="D46" s="178" t="s">
        <v>1072</v>
      </c>
      <c r="E46" s="273" t="s">
        <v>1431</v>
      </c>
      <c r="F46" s="395">
        <v>0.69200000000000006</v>
      </c>
      <c r="G46" s="73"/>
      <c r="H46" s="74"/>
      <c r="J46" s="72" t="s">
        <v>2477</v>
      </c>
      <c r="K46" s="72" t="s">
        <v>2865</v>
      </c>
      <c r="L46" s="72" t="s">
        <v>173</v>
      </c>
      <c r="M46" s="72" t="s">
        <v>1072</v>
      </c>
      <c r="N46" s="72" t="s">
        <v>2873</v>
      </c>
      <c r="O46" s="75">
        <v>3.5000000000000003E-2</v>
      </c>
      <c r="P46" s="76"/>
      <c r="Q46" s="77"/>
    </row>
    <row r="47" spans="1:17">
      <c r="A47" s="288" t="s">
        <v>1432</v>
      </c>
      <c r="B47" s="273" t="s">
        <v>119</v>
      </c>
      <c r="C47" s="281" t="s">
        <v>1433</v>
      </c>
      <c r="D47" s="178" t="s">
        <v>1072</v>
      </c>
      <c r="E47" s="273" t="s">
        <v>1434</v>
      </c>
      <c r="F47" s="395">
        <v>0.77700000000000002</v>
      </c>
      <c r="G47" s="73"/>
      <c r="H47" s="74"/>
      <c r="J47" s="72" t="s">
        <v>2478</v>
      </c>
      <c r="K47" s="72" t="s">
        <v>2865</v>
      </c>
      <c r="L47" s="72" t="s">
        <v>175</v>
      </c>
      <c r="M47" s="72" t="s">
        <v>1072</v>
      </c>
      <c r="N47" s="72" t="s">
        <v>2874</v>
      </c>
      <c r="O47" s="75">
        <v>0.04</v>
      </c>
      <c r="P47" s="76"/>
      <c r="Q47" s="77"/>
    </row>
    <row r="48" spans="1:17">
      <c r="A48" s="288" t="s">
        <v>1435</v>
      </c>
      <c r="B48" s="573" t="s">
        <v>119</v>
      </c>
      <c r="C48" s="623" t="s">
        <v>1436</v>
      </c>
      <c r="D48" s="575" t="s">
        <v>1072</v>
      </c>
      <c r="E48" s="273" t="s">
        <v>1437</v>
      </c>
      <c r="F48" s="395">
        <v>4.2500000000000003E-2</v>
      </c>
      <c r="G48" s="73"/>
      <c r="H48" s="74"/>
      <c r="J48" s="72" t="s">
        <v>2479</v>
      </c>
      <c r="K48" s="72" t="s">
        <v>2865</v>
      </c>
      <c r="L48" s="72" t="s">
        <v>177</v>
      </c>
      <c r="M48" s="72" t="s">
        <v>1072</v>
      </c>
      <c r="N48" s="72" t="s">
        <v>2875</v>
      </c>
      <c r="O48" s="75">
        <v>0.05</v>
      </c>
      <c r="P48" s="76"/>
      <c r="Q48" s="77"/>
    </row>
    <row r="49" spans="1:17">
      <c r="A49" s="288" t="s">
        <v>1438</v>
      </c>
      <c r="B49" s="273" t="s">
        <v>119</v>
      </c>
      <c r="C49" s="281" t="s">
        <v>1439</v>
      </c>
      <c r="D49" s="178" t="s">
        <v>1072</v>
      </c>
      <c r="E49" s="273" t="s">
        <v>1440</v>
      </c>
      <c r="F49" s="395">
        <v>1.008</v>
      </c>
      <c r="G49" s="73"/>
      <c r="H49" s="74"/>
      <c r="J49" s="72" t="s">
        <v>2480</v>
      </c>
      <c r="K49" s="72" t="s">
        <v>2865</v>
      </c>
      <c r="L49" s="27" t="s">
        <v>2132</v>
      </c>
      <c r="M49" s="72" t="s">
        <v>1072</v>
      </c>
      <c r="N49" s="72" t="s">
        <v>2876</v>
      </c>
      <c r="O49" s="75">
        <v>5.5999999999999994E-2</v>
      </c>
      <c r="P49" s="76"/>
      <c r="Q49" s="77"/>
    </row>
    <row r="50" spans="1:17">
      <c r="A50" s="288" t="s">
        <v>1441</v>
      </c>
      <c r="B50" s="273" t="s">
        <v>119</v>
      </c>
      <c r="C50" s="281" t="s">
        <v>1442</v>
      </c>
      <c r="D50" s="178" t="s">
        <v>1072</v>
      </c>
      <c r="E50" s="273" t="s">
        <v>1443</v>
      </c>
      <c r="F50" s="395">
        <v>1.3540000000000001</v>
      </c>
      <c r="G50" s="73"/>
      <c r="H50" s="74"/>
      <c r="J50" s="72" t="s">
        <v>2481</v>
      </c>
      <c r="K50" s="72" t="s">
        <v>2865</v>
      </c>
      <c r="L50" s="27" t="s">
        <v>2133</v>
      </c>
      <c r="M50" s="72" t="s">
        <v>1072</v>
      </c>
      <c r="N50" s="72" t="s">
        <v>2877</v>
      </c>
      <c r="O50" s="75">
        <v>5.7999999999999996E-2</v>
      </c>
      <c r="P50" s="76"/>
      <c r="Q50" s="77"/>
    </row>
    <row r="51" spans="1:17">
      <c r="A51" s="288" t="s">
        <v>1444</v>
      </c>
      <c r="B51" s="273" t="s">
        <v>119</v>
      </c>
      <c r="C51" s="281" t="s">
        <v>1445</v>
      </c>
      <c r="D51" s="178" t="s">
        <v>1072</v>
      </c>
      <c r="E51" s="273" t="s">
        <v>1446</v>
      </c>
      <c r="F51" s="395">
        <v>2.2569999999999997</v>
      </c>
      <c r="G51" s="73"/>
      <c r="H51" s="74"/>
      <c r="J51" s="72" t="s">
        <v>2482</v>
      </c>
      <c r="K51" s="72" t="s">
        <v>2865</v>
      </c>
      <c r="L51" s="27" t="s">
        <v>2134</v>
      </c>
      <c r="M51" s="72" t="s">
        <v>1072</v>
      </c>
      <c r="N51" s="72" t="s">
        <v>2878</v>
      </c>
      <c r="O51" s="75">
        <v>5.8499999999999996E-2</v>
      </c>
      <c r="P51" s="76"/>
      <c r="Q51" s="77"/>
    </row>
    <row r="52" spans="1:17">
      <c r="A52" s="288" t="s">
        <v>1447</v>
      </c>
      <c r="B52" s="273" t="s">
        <v>119</v>
      </c>
      <c r="C52" s="281" t="s">
        <v>1448</v>
      </c>
      <c r="D52" s="178" t="s">
        <v>1072</v>
      </c>
      <c r="E52" s="273" t="s">
        <v>1449</v>
      </c>
      <c r="F52" s="395">
        <v>8.4600000000000009E-2</v>
      </c>
      <c r="G52" s="73"/>
      <c r="H52" s="74"/>
      <c r="J52" s="72" t="s">
        <v>2483</v>
      </c>
      <c r="K52" s="72" t="s">
        <v>2865</v>
      </c>
      <c r="L52" s="27" t="s">
        <v>2135</v>
      </c>
      <c r="M52" s="72" t="s">
        <v>1072</v>
      </c>
      <c r="N52" s="72" t="s">
        <v>2879</v>
      </c>
      <c r="O52" s="75">
        <v>6.4000000000000001E-2</v>
      </c>
      <c r="P52" s="76"/>
      <c r="Q52" s="77"/>
    </row>
    <row r="53" spans="1:17">
      <c r="A53" s="288" t="s">
        <v>1450</v>
      </c>
      <c r="B53" s="573" t="s">
        <v>119</v>
      </c>
      <c r="C53" s="281" t="s">
        <v>1451</v>
      </c>
      <c r="D53" s="575" t="s">
        <v>1072</v>
      </c>
      <c r="E53" s="273" t="s">
        <v>1452</v>
      </c>
      <c r="F53" s="395">
        <v>6.88E-2</v>
      </c>
      <c r="G53" s="73"/>
      <c r="H53" s="74"/>
      <c r="J53" s="72" t="s">
        <v>2484</v>
      </c>
      <c r="K53" s="72" t="s">
        <v>2865</v>
      </c>
      <c r="L53" s="27" t="s">
        <v>2136</v>
      </c>
      <c r="M53" s="72" t="s">
        <v>1072</v>
      </c>
      <c r="N53" s="72" t="s">
        <v>858</v>
      </c>
      <c r="O53" s="75">
        <v>7.980000000000001E-2</v>
      </c>
      <c r="P53" s="76"/>
      <c r="Q53" s="77"/>
    </row>
    <row r="54" spans="1:17">
      <c r="A54" s="288" t="s">
        <v>1453</v>
      </c>
      <c r="B54" s="273" t="s">
        <v>119</v>
      </c>
      <c r="C54" s="281" t="s">
        <v>1454</v>
      </c>
      <c r="D54" s="178" t="s">
        <v>1072</v>
      </c>
      <c r="E54" s="273" t="s">
        <v>1455</v>
      </c>
      <c r="F54" s="395">
        <v>0.51500000000000001</v>
      </c>
      <c r="G54" s="73"/>
      <c r="H54" s="74"/>
      <c r="J54" s="72" t="s">
        <v>2485</v>
      </c>
      <c r="K54" s="72" t="s">
        <v>2865</v>
      </c>
      <c r="L54" s="72" t="s">
        <v>2880</v>
      </c>
      <c r="M54" s="72" t="s">
        <v>1072</v>
      </c>
      <c r="N54" s="72" t="s">
        <v>2881</v>
      </c>
      <c r="O54" s="75">
        <v>8.8000000000000009E-2</v>
      </c>
      <c r="P54" s="76"/>
      <c r="Q54" s="77"/>
    </row>
    <row r="55" spans="1:17">
      <c r="A55" s="288" t="s">
        <v>1456</v>
      </c>
      <c r="B55" s="273" t="s">
        <v>119</v>
      </c>
      <c r="C55" s="281" t="s">
        <v>1457</v>
      </c>
      <c r="D55" s="178" t="s">
        <v>1072</v>
      </c>
      <c r="E55" s="273" t="s">
        <v>1458</v>
      </c>
      <c r="F55" s="395">
        <v>2.4930000000000003</v>
      </c>
      <c r="G55" s="73"/>
      <c r="H55" s="74"/>
      <c r="J55" s="72" t="s">
        <v>2486</v>
      </c>
      <c r="K55" s="72" t="s">
        <v>2865</v>
      </c>
      <c r="L55" s="72" t="s">
        <v>2882</v>
      </c>
      <c r="M55" s="72" t="s">
        <v>1072</v>
      </c>
      <c r="N55" s="72" t="s">
        <v>2883</v>
      </c>
      <c r="O55" s="75">
        <v>8.5999999999999993E-2</v>
      </c>
      <c r="P55" s="76"/>
      <c r="Q55" s="77"/>
    </row>
    <row r="56" spans="1:17">
      <c r="A56" s="288" t="s">
        <v>1459</v>
      </c>
      <c r="B56" s="273" t="s">
        <v>119</v>
      </c>
      <c r="C56" s="281" t="s">
        <v>1460</v>
      </c>
      <c r="D56" s="178" t="s">
        <v>1072</v>
      </c>
      <c r="E56" s="273" t="s">
        <v>1461</v>
      </c>
      <c r="F56" s="395">
        <v>3.056</v>
      </c>
      <c r="G56" s="73"/>
      <c r="H56" s="74"/>
      <c r="J56" s="72" t="s">
        <v>2487</v>
      </c>
      <c r="K56" s="72" t="s">
        <v>2865</v>
      </c>
      <c r="L56" s="72" t="s">
        <v>2884</v>
      </c>
      <c r="M56" s="72" t="s">
        <v>1072</v>
      </c>
      <c r="N56" s="72" t="s">
        <v>2885</v>
      </c>
      <c r="O56" s="75">
        <v>0.23199999999999998</v>
      </c>
      <c r="P56" s="76"/>
      <c r="Q56" s="77"/>
    </row>
    <row r="57" spans="1:17">
      <c r="A57" s="288" t="s">
        <v>1462</v>
      </c>
      <c r="B57" s="273" t="s">
        <v>119</v>
      </c>
      <c r="C57" s="281" t="s">
        <v>1463</v>
      </c>
      <c r="D57" s="178" t="s">
        <v>1072</v>
      </c>
      <c r="E57" s="273" t="s">
        <v>1464</v>
      </c>
      <c r="F57" s="395">
        <v>0.58499999999999996</v>
      </c>
      <c r="G57" s="73"/>
      <c r="H57" s="74"/>
      <c r="K57" s="3"/>
      <c r="L57" s="41"/>
      <c r="M57" s="45"/>
      <c r="O57" s="2" t="s">
        <v>1248</v>
      </c>
    </row>
    <row r="58" spans="1:17">
      <c r="A58" s="288" t="s">
        <v>1465</v>
      </c>
      <c r="B58" s="273" t="s">
        <v>119</v>
      </c>
      <c r="C58" s="281" t="s">
        <v>1466</v>
      </c>
      <c r="D58" s="178" t="s">
        <v>1072</v>
      </c>
      <c r="E58" s="273" t="s">
        <v>1467</v>
      </c>
      <c r="F58" s="395">
        <v>0.4743</v>
      </c>
      <c r="G58" s="73"/>
      <c r="H58" s="74"/>
      <c r="K58" s="3"/>
      <c r="L58" s="41"/>
      <c r="M58" s="45"/>
    </row>
    <row r="59" spans="1:17">
      <c r="A59" s="288" t="s">
        <v>1468</v>
      </c>
      <c r="B59" s="273" t="s">
        <v>119</v>
      </c>
      <c r="C59" s="281" t="s">
        <v>1469</v>
      </c>
      <c r="D59" s="178" t="s">
        <v>1072</v>
      </c>
      <c r="E59" s="273" t="s">
        <v>1470</v>
      </c>
      <c r="F59" s="395">
        <v>0.73799999999999999</v>
      </c>
      <c r="G59" s="73"/>
    </row>
    <row r="60" spans="1:17">
      <c r="A60" s="288" t="s">
        <v>1471</v>
      </c>
      <c r="B60" s="273" t="s">
        <v>119</v>
      </c>
      <c r="C60" s="281" t="s">
        <v>1472</v>
      </c>
      <c r="D60" s="178" t="s">
        <v>1072</v>
      </c>
      <c r="E60" s="273" t="s">
        <v>1473</v>
      </c>
      <c r="F60" s="395">
        <v>0.79099999999999993</v>
      </c>
      <c r="G60" s="73"/>
    </row>
    <row r="61" spans="1:17">
      <c r="A61" s="288" t="s">
        <v>1474</v>
      </c>
      <c r="B61" s="573" t="s">
        <v>119</v>
      </c>
      <c r="C61" s="281" t="s">
        <v>1475</v>
      </c>
      <c r="D61" s="575" t="s">
        <v>1072</v>
      </c>
      <c r="E61" s="273" t="s">
        <v>1476</v>
      </c>
      <c r="F61" s="395">
        <v>4.5999999999999999E-2</v>
      </c>
      <c r="G61" s="73"/>
    </row>
    <row r="62" spans="1:17">
      <c r="A62" s="288" t="s">
        <v>1477</v>
      </c>
      <c r="B62" s="273" t="s">
        <v>119</v>
      </c>
      <c r="C62" s="281" t="s">
        <v>1478</v>
      </c>
      <c r="D62" s="178" t="s">
        <v>1072</v>
      </c>
      <c r="E62" s="273" t="s">
        <v>1479</v>
      </c>
      <c r="F62" s="395">
        <v>1.008</v>
      </c>
    </row>
    <row r="63" spans="1:17">
      <c r="A63" s="288" t="s">
        <v>1480</v>
      </c>
      <c r="B63" s="273" t="s">
        <v>119</v>
      </c>
      <c r="C63" s="281" t="s">
        <v>1481</v>
      </c>
      <c r="D63" s="178" t="s">
        <v>1072</v>
      </c>
      <c r="E63" s="273" t="s">
        <v>1482</v>
      </c>
      <c r="F63" s="395">
        <v>1.3540000000000001</v>
      </c>
      <c r="G63" s="2"/>
      <c r="H63" s="2"/>
      <c r="I63" s="2"/>
      <c r="J63" s="2"/>
      <c r="K63" s="2"/>
      <c r="L63" s="2"/>
      <c r="M63" s="46"/>
      <c r="N63" s="46"/>
    </row>
    <row r="64" spans="1:17">
      <c r="A64" s="288" t="s">
        <v>1483</v>
      </c>
      <c r="B64" s="273" t="s">
        <v>119</v>
      </c>
      <c r="C64" s="281" t="s">
        <v>1484</v>
      </c>
      <c r="D64" s="178" t="s">
        <v>1072</v>
      </c>
      <c r="E64" s="273" t="s">
        <v>1485</v>
      </c>
      <c r="F64" s="395">
        <v>2.2569999999999997</v>
      </c>
      <c r="H64" s="2"/>
      <c r="I64" s="2"/>
      <c r="J64" s="2"/>
      <c r="K64" s="2"/>
      <c r="L64" s="2"/>
      <c r="M64" s="2"/>
    </row>
    <row r="65" spans="1:14">
      <c r="A65" s="288" t="s">
        <v>1486</v>
      </c>
      <c r="B65" s="273" t="s">
        <v>119</v>
      </c>
      <c r="C65" s="281" t="s">
        <v>1487</v>
      </c>
      <c r="D65" s="178" t="s">
        <v>1072</v>
      </c>
      <c r="E65" s="273" t="s">
        <v>1488</v>
      </c>
      <c r="F65" s="395">
        <v>2.5499999999999998</v>
      </c>
      <c r="H65" s="2"/>
      <c r="I65" s="2"/>
      <c r="J65" s="2"/>
      <c r="K65" s="2"/>
      <c r="L65" s="2"/>
      <c r="M65" s="78"/>
    </row>
    <row r="66" spans="1:14">
      <c r="A66" s="288" t="s">
        <v>1489</v>
      </c>
      <c r="B66" s="273" t="s">
        <v>119</v>
      </c>
      <c r="C66" s="281" t="s">
        <v>1490</v>
      </c>
      <c r="D66" s="178" t="s">
        <v>1072</v>
      </c>
      <c r="E66" s="273" t="s">
        <v>1491</v>
      </c>
      <c r="F66" s="395">
        <v>3.056</v>
      </c>
      <c r="M66" s="71"/>
    </row>
    <row r="67" spans="1:14">
      <c r="A67" s="288" t="s">
        <v>1492</v>
      </c>
      <c r="B67" s="273" t="s">
        <v>119</v>
      </c>
      <c r="C67" s="281" t="s">
        <v>1493</v>
      </c>
      <c r="D67" s="178" t="s">
        <v>1072</v>
      </c>
      <c r="E67" s="273" t="s">
        <v>1494</v>
      </c>
      <c r="F67" s="395">
        <v>0.77900000000000003</v>
      </c>
      <c r="J67" s="51"/>
    </row>
    <row r="68" spans="1:14">
      <c r="A68" s="288" t="s">
        <v>1495</v>
      </c>
      <c r="B68" s="273" t="s">
        <v>119</v>
      </c>
      <c r="C68" s="281" t="s">
        <v>1496</v>
      </c>
      <c r="D68" s="178" t="s">
        <v>1072</v>
      </c>
      <c r="E68" s="273" t="s">
        <v>1497</v>
      </c>
      <c r="F68" s="395">
        <v>0.75390000000000001</v>
      </c>
    </row>
    <row r="69" spans="1:14">
      <c r="A69" s="288" t="s">
        <v>1498</v>
      </c>
      <c r="B69" s="273" t="s">
        <v>119</v>
      </c>
      <c r="C69" s="281" t="s">
        <v>1499</v>
      </c>
      <c r="D69" s="178" t="s">
        <v>1072</v>
      </c>
      <c r="E69" s="273" t="s">
        <v>1500</v>
      </c>
      <c r="F69" s="395">
        <v>9.1999999999999998E-2</v>
      </c>
    </row>
    <row r="70" spans="1:14">
      <c r="A70" s="288" t="s">
        <v>1501</v>
      </c>
      <c r="B70" s="273" t="s">
        <v>119</v>
      </c>
      <c r="C70" s="281" t="s">
        <v>1502</v>
      </c>
      <c r="D70" s="178" t="s">
        <v>1072</v>
      </c>
      <c r="E70" s="273" t="s">
        <v>1503</v>
      </c>
      <c r="F70" s="395">
        <v>1.1299999999999999</v>
      </c>
    </row>
    <row r="71" spans="1:14">
      <c r="A71" s="288" t="s">
        <v>1504</v>
      </c>
      <c r="B71" s="273" t="s">
        <v>119</v>
      </c>
      <c r="C71" s="281" t="s">
        <v>1505</v>
      </c>
      <c r="D71" s="178" t="s">
        <v>1072</v>
      </c>
      <c r="E71" s="273" t="s">
        <v>1506</v>
      </c>
      <c r="F71" s="395">
        <v>1.45</v>
      </c>
    </row>
    <row r="72" spans="1:14">
      <c r="A72" s="288" t="s">
        <v>1507</v>
      </c>
      <c r="B72" s="273" t="s">
        <v>119</v>
      </c>
      <c r="C72" s="281" t="s">
        <v>1508</v>
      </c>
      <c r="D72" s="178" t="s">
        <v>1072</v>
      </c>
      <c r="E72" s="273" t="s">
        <v>1509</v>
      </c>
      <c r="F72" s="395">
        <v>2.2569999999999997</v>
      </c>
    </row>
    <row r="73" spans="1:14">
      <c r="A73" s="288" t="s">
        <v>1510</v>
      </c>
      <c r="B73" s="273" t="s">
        <v>119</v>
      </c>
      <c r="C73" s="281" t="s">
        <v>1511</v>
      </c>
      <c r="D73" s="178" t="s">
        <v>1072</v>
      </c>
      <c r="E73" s="273" t="s">
        <v>1512</v>
      </c>
      <c r="F73" s="395">
        <v>2.5499999999999998</v>
      </c>
    </row>
    <row r="74" spans="1:14">
      <c r="A74" s="288" t="s">
        <v>1513</v>
      </c>
      <c r="B74" s="273" t="s">
        <v>119</v>
      </c>
      <c r="C74" s="281" t="s">
        <v>1514</v>
      </c>
      <c r="D74" s="178" t="s">
        <v>1072</v>
      </c>
      <c r="E74" s="273" t="s">
        <v>1515</v>
      </c>
      <c r="F74" s="395">
        <v>3.056</v>
      </c>
    </row>
    <row r="75" spans="1:14">
      <c r="A75" s="288" t="s">
        <v>1516</v>
      </c>
      <c r="B75" s="273" t="s">
        <v>119</v>
      </c>
      <c r="C75" s="281" t="s">
        <v>1517</v>
      </c>
      <c r="D75" s="178" t="s">
        <v>1072</v>
      </c>
      <c r="E75" s="273" t="s">
        <v>1518</v>
      </c>
      <c r="F75" s="395">
        <v>1.45</v>
      </c>
    </row>
    <row r="76" spans="1:14">
      <c r="A76" s="288" t="s">
        <v>1519</v>
      </c>
      <c r="B76" s="273" t="s">
        <v>119</v>
      </c>
      <c r="C76" s="281" t="s">
        <v>1520</v>
      </c>
      <c r="D76" s="178" t="s">
        <v>1072</v>
      </c>
      <c r="E76" s="273" t="s">
        <v>1521</v>
      </c>
      <c r="F76" s="395">
        <v>2.2569999999999997</v>
      </c>
    </row>
    <row r="77" spans="1:14">
      <c r="A77" s="24"/>
      <c r="B77" s="24"/>
      <c r="C77" s="55"/>
      <c r="D77" s="24"/>
      <c r="E77" s="24"/>
      <c r="F77" s="24"/>
    </row>
    <row r="78" spans="1:14">
      <c r="A78" s="24"/>
      <c r="B78" s="419"/>
      <c r="C78" s="55"/>
      <c r="D78" s="417"/>
      <c r="E78" s="418"/>
      <c r="F78" s="418"/>
    </row>
    <row r="79" spans="1:14">
      <c r="A79" s="416" t="s">
        <v>218</v>
      </c>
      <c r="B79" s="419"/>
      <c r="C79" s="55"/>
      <c r="D79" s="417"/>
      <c r="E79" s="418"/>
      <c r="F79" s="418"/>
      <c r="H79" s="2"/>
      <c r="I79" s="2"/>
      <c r="J79" s="2"/>
      <c r="K79" s="2"/>
      <c r="L79" s="2"/>
      <c r="M79" s="46"/>
      <c r="N79" s="46"/>
    </row>
    <row r="80" spans="1:14">
      <c r="A80" s="288" t="s">
        <v>1522</v>
      </c>
      <c r="B80" s="273" t="s">
        <v>218</v>
      </c>
      <c r="C80" s="281" t="s">
        <v>120</v>
      </c>
      <c r="D80" s="178" t="s">
        <v>1072</v>
      </c>
      <c r="E80" s="273" t="s">
        <v>1523</v>
      </c>
      <c r="F80" s="395">
        <v>0.03</v>
      </c>
      <c r="H80" s="2"/>
      <c r="I80" s="2"/>
      <c r="J80" s="2"/>
      <c r="K80" s="2"/>
      <c r="L80" s="2"/>
      <c r="M80" s="2"/>
    </row>
    <row r="81" spans="1:14">
      <c r="A81" s="288" t="s">
        <v>1524</v>
      </c>
      <c r="B81" s="273" t="s">
        <v>218</v>
      </c>
      <c r="C81" s="281" t="s">
        <v>2828</v>
      </c>
      <c r="D81" s="178" t="s">
        <v>1072</v>
      </c>
      <c r="E81" s="273" t="s">
        <v>2829</v>
      </c>
      <c r="F81" s="395">
        <v>7.2999999999999995E-2</v>
      </c>
      <c r="H81" s="2"/>
      <c r="I81" s="2"/>
      <c r="J81" s="2"/>
      <c r="K81" s="2"/>
      <c r="L81" s="2"/>
      <c r="M81" s="2"/>
    </row>
    <row r="82" spans="1:14">
      <c r="A82" s="288" t="s">
        <v>1525</v>
      </c>
      <c r="B82" s="273" t="s">
        <v>218</v>
      </c>
      <c r="C82" s="281" t="s">
        <v>751</v>
      </c>
      <c r="D82" s="178" t="s">
        <v>1072</v>
      </c>
      <c r="E82" s="273" t="s">
        <v>1526</v>
      </c>
      <c r="F82" s="395">
        <v>0.03</v>
      </c>
      <c r="H82" s="2"/>
      <c r="I82" s="2"/>
      <c r="J82" s="2"/>
      <c r="K82" s="2"/>
      <c r="L82" s="2"/>
      <c r="M82" s="78"/>
    </row>
    <row r="83" spans="1:14">
      <c r="A83" s="288" t="s">
        <v>1527</v>
      </c>
      <c r="B83" s="273" t="s">
        <v>218</v>
      </c>
      <c r="C83" s="281" t="s">
        <v>219</v>
      </c>
      <c r="D83" s="178" t="s">
        <v>1072</v>
      </c>
      <c r="E83" s="273" t="s">
        <v>1528</v>
      </c>
      <c r="F83" s="395">
        <v>0.03</v>
      </c>
      <c r="J83" s="51"/>
    </row>
    <row r="84" spans="1:14">
      <c r="A84" s="288" t="s">
        <v>1529</v>
      </c>
      <c r="B84" s="273" t="s">
        <v>218</v>
      </c>
      <c r="C84" s="281" t="s">
        <v>221</v>
      </c>
      <c r="D84" s="178" t="s">
        <v>1072</v>
      </c>
      <c r="E84" s="273" t="s">
        <v>1530</v>
      </c>
      <c r="F84" s="395">
        <v>0.03</v>
      </c>
    </row>
    <row r="85" spans="1:14">
      <c r="A85" s="288" t="s">
        <v>1531</v>
      </c>
      <c r="B85" s="273" t="s">
        <v>218</v>
      </c>
      <c r="C85" s="281" t="s">
        <v>752</v>
      </c>
      <c r="D85" s="178" t="s">
        <v>1072</v>
      </c>
      <c r="E85" s="273" t="s">
        <v>1532</v>
      </c>
      <c r="F85" s="395">
        <v>0.03</v>
      </c>
    </row>
    <row r="86" spans="1:14">
      <c r="A86" s="288" t="s">
        <v>1533</v>
      </c>
      <c r="B86" s="273" t="s">
        <v>218</v>
      </c>
      <c r="C86" s="281" t="s">
        <v>753</v>
      </c>
      <c r="D86" s="178" t="s">
        <v>1072</v>
      </c>
      <c r="E86" s="273" t="s">
        <v>1534</v>
      </c>
      <c r="F86" s="395">
        <v>3.4000000000000002E-2</v>
      </c>
    </row>
    <row r="87" spans="1:14">
      <c r="A87" s="288" t="s">
        <v>1535</v>
      </c>
      <c r="B87" s="273" t="s">
        <v>218</v>
      </c>
      <c r="C87" s="281" t="s">
        <v>222</v>
      </c>
      <c r="D87" s="178" t="s">
        <v>1072</v>
      </c>
      <c r="E87" s="273" t="s">
        <v>1536</v>
      </c>
      <c r="F87" s="395">
        <v>0.03</v>
      </c>
    </row>
    <row r="88" spans="1:14">
      <c r="A88" s="288" t="s">
        <v>1537</v>
      </c>
      <c r="B88" s="273" t="s">
        <v>218</v>
      </c>
      <c r="C88" s="281" t="s">
        <v>223</v>
      </c>
      <c r="D88" s="178" t="s">
        <v>1072</v>
      </c>
      <c r="E88" s="273" t="s">
        <v>1538</v>
      </c>
      <c r="F88" s="395">
        <v>0.03</v>
      </c>
    </row>
    <row r="89" spans="1:14">
      <c r="A89" s="288" t="s">
        <v>1539</v>
      </c>
      <c r="B89" s="273" t="s">
        <v>218</v>
      </c>
      <c r="C89" s="281" t="s">
        <v>224</v>
      </c>
      <c r="D89" s="178" t="s">
        <v>1072</v>
      </c>
      <c r="E89" s="273" t="s">
        <v>1540</v>
      </c>
      <c r="F89" s="395">
        <v>3.4000000000000002E-2</v>
      </c>
    </row>
    <row r="90" spans="1:14">
      <c r="A90" s="288" t="s">
        <v>1541</v>
      </c>
      <c r="B90" s="273" t="s">
        <v>218</v>
      </c>
      <c r="C90" s="281" t="s">
        <v>226</v>
      </c>
      <c r="D90" s="178" t="s">
        <v>1072</v>
      </c>
      <c r="E90" s="273" t="s">
        <v>1542</v>
      </c>
      <c r="F90" s="395">
        <v>0.124</v>
      </c>
    </row>
    <row r="91" spans="1:14">
      <c r="A91" s="288" t="s">
        <v>1543</v>
      </c>
      <c r="B91" s="273" t="s">
        <v>218</v>
      </c>
      <c r="C91" s="281" t="s">
        <v>225</v>
      </c>
      <c r="D91" s="178" t="s">
        <v>1072</v>
      </c>
      <c r="E91" s="273" t="s">
        <v>1544</v>
      </c>
      <c r="F91" s="395">
        <v>5.5999999999999994E-2</v>
      </c>
    </row>
    <row r="92" spans="1:14">
      <c r="A92" s="288" t="s">
        <v>1545</v>
      </c>
      <c r="B92" s="273" t="s">
        <v>218</v>
      </c>
      <c r="C92" s="281" t="s">
        <v>760</v>
      </c>
      <c r="D92" s="178" t="s">
        <v>1072</v>
      </c>
      <c r="E92" s="273" t="s">
        <v>1546</v>
      </c>
      <c r="F92" s="395">
        <v>0.03</v>
      </c>
    </row>
    <row r="93" spans="1:14">
      <c r="A93" s="288" t="s">
        <v>1547</v>
      </c>
      <c r="B93" s="273" t="s">
        <v>218</v>
      </c>
      <c r="C93" s="281" t="s">
        <v>227</v>
      </c>
      <c r="D93" s="178" t="s">
        <v>1072</v>
      </c>
      <c r="E93" s="273" t="s">
        <v>1548</v>
      </c>
      <c r="F93" s="395">
        <v>3.1E-2</v>
      </c>
    </row>
    <row r="94" spans="1:14">
      <c r="A94" s="288" t="s">
        <v>1549</v>
      </c>
      <c r="B94" s="273" t="s">
        <v>218</v>
      </c>
      <c r="C94" s="281" t="s">
        <v>265</v>
      </c>
      <c r="D94" s="178" t="s">
        <v>1072</v>
      </c>
      <c r="E94" s="273" t="s">
        <v>1550</v>
      </c>
      <c r="F94" s="395">
        <v>0.04</v>
      </c>
    </row>
    <row r="95" spans="1:14">
      <c r="A95" s="288" t="s">
        <v>1551</v>
      </c>
      <c r="B95" s="273" t="s">
        <v>218</v>
      </c>
      <c r="C95" s="281" t="s">
        <v>762</v>
      </c>
      <c r="D95" s="178" t="s">
        <v>1072</v>
      </c>
      <c r="E95" s="273" t="s">
        <v>1552</v>
      </c>
      <c r="F95" s="395">
        <v>7.4499999999999997E-2</v>
      </c>
      <c r="H95" s="2"/>
      <c r="I95" s="2"/>
      <c r="J95" s="2"/>
      <c r="K95" s="2"/>
      <c r="L95" s="2"/>
      <c r="M95" s="46"/>
      <c r="N95" s="46"/>
    </row>
    <row r="96" spans="1:14">
      <c r="A96" s="288" t="s">
        <v>1553</v>
      </c>
      <c r="B96" s="573" t="s">
        <v>218</v>
      </c>
      <c r="C96" s="623" t="s">
        <v>122</v>
      </c>
      <c r="D96" s="575" t="s">
        <v>1072</v>
      </c>
      <c r="E96" s="273" t="s">
        <v>1554</v>
      </c>
      <c r="F96" s="395">
        <v>0.113</v>
      </c>
      <c r="H96" s="2"/>
      <c r="I96" s="2"/>
      <c r="J96" s="2"/>
      <c r="K96" s="2"/>
      <c r="L96" s="2"/>
      <c r="M96" s="2"/>
    </row>
    <row r="97" spans="1:13">
      <c r="A97" s="288" t="s">
        <v>1555</v>
      </c>
      <c r="B97" s="573" t="s">
        <v>218</v>
      </c>
      <c r="C97" s="623" t="s">
        <v>1556</v>
      </c>
      <c r="D97" s="575" t="s">
        <v>1072</v>
      </c>
      <c r="E97" s="273" t="s">
        <v>1557</v>
      </c>
      <c r="F97" s="395">
        <v>0.1515</v>
      </c>
      <c r="H97" s="2"/>
      <c r="I97" s="2"/>
      <c r="J97" s="2"/>
      <c r="K97" s="2"/>
      <c r="L97" s="2"/>
      <c r="M97" s="2"/>
    </row>
    <row r="98" spans="1:13">
      <c r="A98" s="288" t="s">
        <v>1558</v>
      </c>
      <c r="B98" s="273" t="s">
        <v>218</v>
      </c>
      <c r="C98" s="281" t="s">
        <v>269</v>
      </c>
      <c r="D98" s="178" t="s">
        <v>1072</v>
      </c>
      <c r="E98" s="273" t="s">
        <v>1558</v>
      </c>
      <c r="F98" s="395">
        <v>4.7899999999999998E-2</v>
      </c>
      <c r="H98" s="2"/>
      <c r="I98" s="2"/>
      <c r="J98" s="2"/>
      <c r="K98" s="2"/>
      <c r="L98" s="2"/>
      <c r="M98" s="2"/>
    </row>
    <row r="99" spans="1:13">
      <c r="A99" s="288" t="s">
        <v>1559</v>
      </c>
      <c r="B99" s="573" t="s">
        <v>218</v>
      </c>
      <c r="C99" s="623" t="s">
        <v>1560</v>
      </c>
      <c r="D99" s="575" t="s">
        <v>1072</v>
      </c>
      <c r="E99" s="273" t="s">
        <v>1561</v>
      </c>
      <c r="F99" s="395">
        <v>2.7999999999999997E-2</v>
      </c>
      <c r="H99" s="2"/>
      <c r="I99" s="2"/>
      <c r="J99" s="2"/>
      <c r="K99" s="2"/>
      <c r="L99" s="2"/>
      <c r="M99" s="78"/>
    </row>
    <row r="100" spans="1:13">
      <c r="A100" s="288" t="s">
        <v>1562</v>
      </c>
      <c r="B100" s="273" t="s">
        <v>218</v>
      </c>
      <c r="C100" s="281" t="s">
        <v>270</v>
      </c>
      <c r="D100" s="178" t="s">
        <v>1072</v>
      </c>
      <c r="E100" s="273" t="s">
        <v>1563</v>
      </c>
      <c r="F100" s="395">
        <v>4.4000000000000004E-2</v>
      </c>
      <c r="H100" s="2"/>
      <c r="I100" s="2"/>
      <c r="J100" s="2"/>
      <c r="K100" s="2"/>
      <c r="L100" s="2"/>
      <c r="M100" s="2"/>
    </row>
    <row r="101" spans="1:13">
      <c r="A101" s="288" t="s">
        <v>1564</v>
      </c>
      <c r="B101" s="273" t="s">
        <v>218</v>
      </c>
      <c r="C101" s="281" t="s">
        <v>271</v>
      </c>
      <c r="D101" s="178" t="s">
        <v>1072</v>
      </c>
      <c r="E101" s="273" t="s">
        <v>1565</v>
      </c>
      <c r="F101" s="395">
        <v>7.5999999999999998E-2</v>
      </c>
      <c r="H101" s="2"/>
      <c r="I101" s="52"/>
      <c r="J101" s="2"/>
      <c r="K101" s="2"/>
      <c r="L101" s="2"/>
      <c r="M101" s="2"/>
    </row>
    <row r="102" spans="1:13">
      <c r="A102" s="288" t="s">
        <v>1566</v>
      </c>
      <c r="B102" s="573" t="s">
        <v>218</v>
      </c>
      <c r="C102" s="623" t="s">
        <v>123</v>
      </c>
      <c r="D102" s="575" t="s">
        <v>1072</v>
      </c>
      <c r="E102" s="273" t="s">
        <v>1567</v>
      </c>
      <c r="F102" s="395">
        <v>0.10349999999999999</v>
      </c>
      <c r="H102" s="2"/>
      <c r="I102" s="2"/>
      <c r="J102" s="2"/>
      <c r="K102" s="2"/>
      <c r="L102" s="2"/>
      <c r="M102" s="2"/>
    </row>
    <row r="103" spans="1:13">
      <c r="A103" s="288" t="s">
        <v>1568</v>
      </c>
      <c r="B103" s="573" t="s">
        <v>218</v>
      </c>
      <c r="C103" s="623" t="s">
        <v>124</v>
      </c>
      <c r="D103" s="575" t="s">
        <v>1072</v>
      </c>
      <c r="E103" s="273" t="s">
        <v>1569</v>
      </c>
      <c r="F103" s="395">
        <v>0.1313</v>
      </c>
      <c r="H103" s="2"/>
      <c r="I103" s="2"/>
      <c r="J103" s="2"/>
      <c r="K103" s="2"/>
      <c r="L103" s="2"/>
      <c r="M103" s="2"/>
    </row>
    <row r="104" spans="1:13">
      <c r="A104" s="288" t="s">
        <v>1570</v>
      </c>
      <c r="B104" s="573" t="s">
        <v>218</v>
      </c>
      <c r="C104" s="623" t="s">
        <v>125</v>
      </c>
      <c r="D104" s="575" t="s">
        <v>1072</v>
      </c>
      <c r="E104" s="273" t="s">
        <v>1571</v>
      </c>
      <c r="F104" s="395">
        <v>0.20149999999999998</v>
      </c>
      <c r="H104" s="2"/>
      <c r="I104" s="2"/>
      <c r="J104" s="2"/>
      <c r="K104" s="2"/>
      <c r="L104" s="2"/>
      <c r="M104" s="2"/>
    </row>
    <row r="105" spans="1:13">
      <c r="A105" s="288" t="s">
        <v>1572</v>
      </c>
      <c r="B105" s="573" t="s">
        <v>218</v>
      </c>
      <c r="C105" s="623" t="s">
        <v>1573</v>
      </c>
      <c r="D105" s="575" t="s">
        <v>1072</v>
      </c>
      <c r="E105" s="273" t="s">
        <v>1574</v>
      </c>
      <c r="F105" s="395">
        <v>4.9500000000000002E-2</v>
      </c>
      <c r="J105" s="51"/>
    </row>
    <row r="106" spans="1:13">
      <c r="A106" s="288" t="s">
        <v>1575</v>
      </c>
      <c r="B106" s="573" t="s">
        <v>218</v>
      </c>
      <c r="C106" s="623" t="s">
        <v>127</v>
      </c>
      <c r="D106" s="575" t="s">
        <v>1072</v>
      </c>
      <c r="E106" s="273" t="s">
        <v>1576</v>
      </c>
      <c r="F106" s="395">
        <v>0.314</v>
      </c>
      <c r="G106" s="77"/>
      <c r="J106" s="51"/>
    </row>
    <row r="107" spans="1:13">
      <c r="A107" s="288" t="s">
        <v>1577</v>
      </c>
      <c r="B107" s="573" t="s">
        <v>218</v>
      </c>
      <c r="C107" s="623" t="s">
        <v>1578</v>
      </c>
      <c r="D107" s="575" t="s">
        <v>1072</v>
      </c>
      <c r="E107" s="273" t="s">
        <v>1579</v>
      </c>
      <c r="F107" s="395">
        <v>0.63200000000000001</v>
      </c>
      <c r="G107" s="77"/>
    </row>
    <row r="108" spans="1:13">
      <c r="A108" s="288" t="s">
        <v>1580</v>
      </c>
      <c r="B108" s="273" t="s">
        <v>218</v>
      </c>
      <c r="C108" s="281" t="s">
        <v>128</v>
      </c>
      <c r="D108" s="178" t="s">
        <v>1072</v>
      </c>
      <c r="E108" s="273" t="s">
        <v>1581</v>
      </c>
      <c r="F108" s="395">
        <v>4.8000000000000001E-2</v>
      </c>
    </row>
    <row r="109" spans="1:13">
      <c r="A109" s="288" t="s">
        <v>1582</v>
      </c>
      <c r="B109" s="273" t="s">
        <v>218</v>
      </c>
      <c r="C109" s="281" t="s">
        <v>272</v>
      </c>
      <c r="D109" s="178" t="s">
        <v>1072</v>
      </c>
      <c r="E109" s="273" t="s">
        <v>1583</v>
      </c>
      <c r="F109" s="395">
        <v>5.4000000000000006E-2</v>
      </c>
    </row>
    <row r="110" spans="1:13">
      <c r="A110" s="288" t="s">
        <v>1584</v>
      </c>
      <c r="B110" s="573" t="s">
        <v>218</v>
      </c>
      <c r="C110" s="623" t="s">
        <v>129</v>
      </c>
      <c r="D110" s="575" t="s">
        <v>1072</v>
      </c>
      <c r="E110" s="273" t="s">
        <v>1585</v>
      </c>
      <c r="F110" s="395">
        <v>9.1499999999999998E-2</v>
      </c>
    </row>
    <row r="111" spans="1:13">
      <c r="A111" s="288" t="s">
        <v>1586</v>
      </c>
      <c r="B111" s="273" t="s">
        <v>218</v>
      </c>
      <c r="C111" s="281" t="s">
        <v>818</v>
      </c>
      <c r="D111" s="178" t="s">
        <v>1072</v>
      </c>
      <c r="E111" s="273" t="s">
        <v>1587</v>
      </c>
      <c r="F111" s="395">
        <v>1.3149999999999999</v>
      </c>
    </row>
    <row r="112" spans="1:13">
      <c r="A112" s="288" t="s">
        <v>1588</v>
      </c>
      <c r="B112" s="573" t="s">
        <v>218</v>
      </c>
      <c r="C112" s="623" t="s">
        <v>812</v>
      </c>
      <c r="D112" s="575" t="s">
        <v>1072</v>
      </c>
      <c r="E112" s="273" t="s">
        <v>1589</v>
      </c>
      <c r="F112" s="395">
        <v>9.9000000000000005E-2</v>
      </c>
    </row>
    <row r="113" spans="1:14">
      <c r="A113" s="288" t="s">
        <v>1590</v>
      </c>
      <c r="B113" s="573" t="s">
        <v>218</v>
      </c>
      <c r="C113" s="623" t="s">
        <v>813</v>
      </c>
      <c r="D113" s="575" t="s">
        <v>1072</v>
      </c>
      <c r="E113" s="273" t="s">
        <v>1591</v>
      </c>
      <c r="F113" s="395">
        <v>0.16649999999999998</v>
      </c>
    </row>
    <row r="114" spans="1:14">
      <c r="A114" s="288" t="s">
        <v>1592</v>
      </c>
      <c r="B114" s="273" t="s">
        <v>218</v>
      </c>
      <c r="C114" s="281" t="s">
        <v>814</v>
      </c>
      <c r="D114" s="178" t="s">
        <v>1072</v>
      </c>
      <c r="E114" s="273" t="s">
        <v>1593</v>
      </c>
      <c r="F114" s="395">
        <v>0.19</v>
      </c>
    </row>
    <row r="115" spans="1:14">
      <c r="A115" s="288" t="s">
        <v>1594</v>
      </c>
      <c r="B115" s="273" t="s">
        <v>218</v>
      </c>
      <c r="C115" s="281" t="s">
        <v>273</v>
      </c>
      <c r="D115" s="178" t="s">
        <v>1072</v>
      </c>
      <c r="E115" s="273" t="s">
        <v>1595</v>
      </c>
      <c r="F115" s="395">
        <v>6.6000000000000003E-2</v>
      </c>
    </row>
    <row r="116" spans="1:14">
      <c r="A116" s="288" t="s">
        <v>1596</v>
      </c>
      <c r="B116" s="273" t="s">
        <v>218</v>
      </c>
      <c r="C116" s="281" t="s">
        <v>815</v>
      </c>
      <c r="D116" s="178" t="s">
        <v>1072</v>
      </c>
      <c r="E116" s="273" t="s">
        <v>1597</v>
      </c>
      <c r="F116" s="395">
        <v>0.35700000000000004</v>
      </c>
    </row>
    <row r="117" spans="1:14">
      <c r="A117" s="288" t="s">
        <v>1598</v>
      </c>
      <c r="B117" s="273" t="s">
        <v>218</v>
      </c>
      <c r="C117" s="281" t="s">
        <v>817</v>
      </c>
      <c r="D117" s="178" t="s">
        <v>1072</v>
      </c>
      <c r="E117" s="273" t="s">
        <v>1599</v>
      </c>
      <c r="F117" s="395">
        <v>1.095</v>
      </c>
    </row>
    <row r="118" spans="1:14">
      <c r="A118" s="288" t="s">
        <v>1600</v>
      </c>
      <c r="B118" s="273" t="s">
        <v>218</v>
      </c>
      <c r="C118" s="281" t="s">
        <v>1740</v>
      </c>
      <c r="D118" s="178" t="s">
        <v>1072</v>
      </c>
      <c r="E118" s="273" t="s">
        <v>1601</v>
      </c>
      <c r="F118" s="395">
        <v>7.4999999999999997E-2</v>
      </c>
      <c r="G118" s="2"/>
      <c r="H118" s="2"/>
      <c r="I118" s="2"/>
      <c r="J118" s="2"/>
      <c r="K118" s="2"/>
      <c r="L118" s="2"/>
      <c r="M118" s="46"/>
      <c r="N118" s="46"/>
    </row>
    <row r="119" spans="1:14">
      <c r="A119" s="288" t="s">
        <v>1602</v>
      </c>
      <c r="B119" s="273" t="s">
        <v>218</v>
      </c>
      <c r="C119" s="281" t="s">
        <v>1741</v>
      </c>
      <c r="D119" s="178" t="s">
        <v>1072</v>
      </c>
      <c r="E119" s="273" t="s">
        <v>1603</v>
      </c>
      <c r="F119" s="395">
        <v>7.5999999999999998E-2</v>
      </c>
      <c r="G119" s="2"/>
      <c r="H119" s="2"/>
      <c r="I119" s="2"/>
      <c r="J119" s="2"/>
      <c r="K119" s="2"/>
      <c r="L119" s="2"/>
      <c r="M119" s="78"/>
    </row>
    <row r="120" spans="1:14">
      <c r="A120" s="288" t="s">
        <v>1604</v>
      </c>
      <c r="B120" s="273" t="s">
        <v>218</v>
      </c>
      <c r="C120" s="281" t="s">
        <v>819</v>
      </c>
      <c r="D120" s="178" t="s">
        <v>1072</v>
      </c>
      <c r="E120" s="273" t="s">
        <v>1605</v>
      </c>
      <c r="F120" s="395">
        <v>9.6000000000000002E-2</v>
      </c>
      <c r="M120" s="71"/>
    </row>
    <row r="121" spans="1:14">
      <c r="A121" s="288" t="s">
        <v>1606</v>
      </c>
      <c r="B121" s="273" t="s">
        <v>218</v>
      </c>
      <c r="C121" s="281" t="s">
        <v>176</v>
      </c>
      <c r="D121" s="178" t="s">
        <v>1072</v>
      </c>
      <c r="E121" s="273" t="s">
        <v>1607</v>
      </c>
      <c r="F121" s="395">
        <v>1.34</v>
      </c>
      <c r="M121" s="71"/>
    </row>
    <row r="122" spans="1:14">
      <c r="A122" s="288" t="s">
        <v>1608</v>
      </c>
      <c r="B122" s="273" t="s">
        <v>218</v>
      </c>
      <c r="C122" s="281" t="s">
        <v>178</v>
      </c>
      <c r="D122" s="178" t="s">
        <v>1072</v>
      </c>
      <c r="E122" s="273" t="s">
        <v>1609</v>
      </c>
      <c r="F122" s="395">
        <v>2</v>
      </c>
      <c r="J122" s="51"/>
    </row>
    <row r="123" spans="1:14">
      <c r="A123" s="288" t="s">
        <v>1610</v>
      </c>
      <c r="B123" s="573" t="s">
        <v>218</v>
      </c>
      <c r="C123" s="623" t="s">
        <v>133</v>
      </c>
      <c r="D123" s="575" t="s">
        <v>1072</v>
      </c>
      <c r="E123" s="273" t="s">
        <v>1611</v>
      </c>
      <c r="F123" s="395">
        <v>0.11599999999999999</v>
      </c>
      <c r="J123" s="51"/>
    </row>
    <row r="124" spans="1:14">
      <c r="A124" s="288" t="s">
        <v>1612</v>
      </c>
      <c r="B124" s="573" t="s">
        <v>218</v>
      </c>
      <c r="C124" s="623" t="s">
        <v>167</v>
      </c>
      <c r="D124" s="575" t="s">
        <v>1072</v>
      </c>
      <c r="E124" s="273" t="s">
        <v>1613</v>
      </c>
      <c r="F124" s="395">
        <v>0.18100000000000002</v>
      </c>
    </row>
    <row r="125" spans="1:14">
      <c r="A125" s="288" t="s">
        <v>1614</v>
      </c>
      <c r="B125" s="573" t="s">
        <v>218</v>
      </c>
      <c r="C125" s="623" t="s">
        <v>168</v>
      </c>
      <c r="D125" s="575" t="s">
        <v>1072</v>
      </c>
      <c r="E125" s="273" t="s">
        <v>1615</v>
      </c>
      <c r="F125" s="395">
        <v>0.21600000000000003</v>
      </c>
    </row>
    <row r="126" spans="1:14">
      <c r="A126" s="288" t="s">
        <v>1616</v>
      </c>
      <c r="B126" s="573" t="s">
        <v>218</v>
      </c>
      <c r="C126" s="623" t="s">
        <v>1617</v>
      </c>
      <c r="D126" s="575" t="s">
        <v>1072</v>
      </c>
      <c r="E126" s="273" t="s">
        <v>1618</v>
      </c>
      <c r="F126" s="395">
        <v>7.6999999999999999E-2</v>
      </c>
    </row>
    <row r="127" spans="1:14">
      <c r="A127" s="288" t="s">
        <v>1619</v>
      </c>
      <c r="B127" s="573" t="s">
        <v>218</v>
      </c>
      <c r="C127" s="623" t="s">
        <v>170</v>
      </c>
      <c r="D127" s="575" t="s">
        <v>1072</v>
      </c>
      <c r="E127" s="273" t="s">
        <v>1620</v>
      </c>
      <c r="F127" s="395">
        <v>0.34200000000000003</v>
      </c>
    </row>
    <row r="128" spans="1:14">
      <c r="A128" s="288" t="s">
        <v>1621</v>
      </c>
      <c r="B128" s="573" t="s">
        <v>218</v>
      </c>
      <c r="C128" s="623" t="s">
        <v>172</v>
      </c>
      <c r="D128" s="575" t="s">
        <v>1072</v>
      </c>
      <c r="E128" s="273" t="s">
        <v>1622</v>
      </c>
      <c r="F128" s="395">
        <v>0.65700000000000003</v>
      </c>
    </row>
    <row r="129" spans="1:14">
      <c r="A129" s="288" t="s">
        <v>1623</v>
      </c>
      <c r="B129" s="273" t="s">
        <v>218</v>
      </c>
      <c r="C129" s="281" t="s">
        <v>174</v>
      </c>
      <c r="D129" s="178" t="s">
        <v>1072</v>
      </c>
      <c r="E129" s="273" t="s">
        <v>1624</v>
      </c>
      <c r="F129" s="395">
        <v>1.095</v>
      </c>
    </row>
    <row r="130" spans="1:14">
      <c r="A130" s="622" t="s">
        <v>1625</v>
      </c>
      <c r="B130" s="288" t="s">
        <v>218</v>
      </c>
      <c r="C130" s="420" t="s">
        <v>1626</v>
      </c>
      <c r="D130" s="271" t="s">
        <v>1072</v>
      </c>
      <c r="E130" s="288">
        <v>45218</v>
      </c>
      <c r="F130" s="395">
        <v>0.14400000000000002</v>
      </c>
    </row>
    <row r="131" spans="1:14">
      <c r="A131" s="288" t="s">
        <v>1627</v>
      </c>
      <c r="B131" s="573" t="s">
        <v>218</v>
      </c>
      <c r="C131" s="623" t="s">
        <v>861</v>
      </c>
      <c r="D131" s="575" t="s">
        <v>1072</v>
      </c>
      <c r="E131" s="273" t="s">
        <v>1628</v>
      </c>
      <c r="F131" s="395">
        <v>1.339</v>
      </c>
    </row>
    <row r="132" spans="1:14">
      <c r="A132" s="288" t="s">
        <v>1629</v>
      </c>
      <c r="B132" s="273" t="s">
        <v>218</v>
      </c>
      <c r="C132" s="281" t="s">
        <v>862</v>
      </c>
      <c r="D132" s="178" t="s">
        <v>1072</v>
      </c>
      <c r="E132" s="273" t="s">
        <v>1630</v>
      </c>
      <c r="F132" s="395">
        <v>2.08</v>
      </c>
    </row>
    <row r="133" spans="1:14">
      <c r="A133" s="288" t="s">
        <v>1631</v>
      </c>
      <c r="B133" s="573" t="s">
        <v>218</v>
      </c>
      <c r="C133" s="623" t="s">
        <v>1632</v>
      </c>
      <c r="D133" s="575" t="s">
        <v>1072</v>
      </c>
      <c r="E133" s="273" t="s">
        <v>1633</v>
      </c>
      <c r="F133" s="395">
        <v>0.13600000000000001</v>
      </c>
    </row>
    <row r="134" spans="1:14">
      <c r="A134" s="288" t="s">
        <v>1634</v>
      </c>
      <c r="B134" s="421" t="s">
        <v>218</v>
      </c>
      <c r="C134" s="422" t="s">
        <v>1635</v>
      </c>
      <c r="D134" s="423" t="s">
        <v>1072</v>
      </c>
      <c r="E134" s="273" t="s">
        <v>1636</v>
      </c>
      <c r="F134" s="395">
        <v>2.8620000000000001</v>
      </c>
    </row>
    <row r="135" spans="1:14">
      <c r="A135" s="288" t="s">
        <v>1637</v>
      </c>
      <c r="B135" s="273" t="s">
        <v>218</v>
      </c>
      <c r="C135" s="281" t="s">
        <v>854</v>
      </c>
      <c r="D135" s="178" t="s">
        <v>1072</v>
      </c>
      <c r="E135" s="273" t="s">
        <v>1638</v>
      </c>
      <c r="F135" s="395">
        <v>0.214</v>
      </c>
      <c r="G135" s="2"/>
      <c r="H135" s="2"/>
      <c r="I135" s="2"/>
      <c r="J135" s="2"/>
      <c r="K135" s="2"/>
      <c r="L135" s="2"/>
      <c r="M135" s="46"/>
      <c r="N135" s="46"/>
    </row>
    <row r="136" spans="1:14">
      <c r="A136" s="288" t="s">
        <v>1639</v>
      </c>
      <c r="B136" s="273" t="s">
        <v>218</v>
      </c>
      <c r="C136" s="281" t="s">
        <v>855</v>
      </c>
      <c r="D136" s="178" t="s">
        <v>1072</v>
      </c>
      <c r="E136" s="273" t="s">
        <v>1640</v>
      </c>
      <c r="F136" s="395">
        <v>0.254</v>
      </c>
      <c r="G136" s="2"/>
      <c r="H136" s="2"/>
      <c r="I136" s="2"/>
      <c r="J136" s="2"/>
      <c r="K136" s="2"/>
      <c r="L136" s="2"/>
      <c r="M136" s="78"/>
    </row>
    <row r="137" spans="1:14">
      <c r="A137" s="288" t="s">
        <v>1641</v>
      </c>
      <c r="B137" s="273" t="s">
        <v>218</v>
      </c>
      <c r="C137" s="281" t="s">
        <v>853</v>
      </c>
      <c r="D137" s="178" t="s">
        <v>1072</v>
      </c>
      <c r="E137" s="273" t="s">
        <v>1642</v>
      </c>
      <c r="F137" s="395">
        <v>0.1</v>
      </c>
      <c r="M137" s="71"/>
    </row>
    <row r="138" spans="1:14">
      <c r="A138" s="288" t="s">
        <v>1643</v>
      </c>
      <c r="B138" s="273" t="s">
        <v>218</v>
      </c>
      <c r="C138" s="281" t="s">
        <v>857</v>
      </c>
      <c r="D138" s="178" t="s">
        <v>1072</v>
      </c>
      <c r="E138" s="273" t="s">
        <v>1644</v>
      </c>
      <c r="F138" s="395">
        <v>0.45299999999999996</v>
      </c>
      <c r="M138" s="71"/>
    </row>
    <row r="139" spans="1:14">
      <c r="A139" s="288" t="s">
        <v>1645</v>
      </c>
      <c r="B139" s="573" t="s">
        <v>218</v>
      </c>
      <c r="C139" s="623" t="s">
        <v>859</v>
      </c>
      <c r="D139" s="575" t="s">
        <v>1072</v>
      </c>
      <c r="E139" s="273" t="s">
        <v>1646</v>
      </c>
      <c r="F139" s="395">
        <v>0.69299999999999995</v>
      </c>
      <c r="J139" s="51"/>
    </row>
    <row r="140" spans="1:14">
      <c r="A140" s="288" t="s">
        <v>1647</v>
      </c>
      <c r="B140" s="273" t="s">
        <v>218</v>
      </c>
      <c r="C140" s="281" t="s">
        <v>860</v>
      </c>
      <c r="D140" s="178" t="s">
        <v>1072</v>
      </c>
      <c r="E140" s="273" t="s">
        <v>1648</v>
      </c>
      <c r="F140" s="395">
        <v>1.095</v>
      </c>
      <c r="J140" s="51"/>
    </row>
    <row r="141" spans="1:14">
      <c r="A141" s="288" t="s">
        <v>1649</v>
      </c>
      <c r="B141" s="573" t="s">
        <v>218</v>
      </c>
      <c r="C141" s="623" t="s">
        <v>1650</v>
      </c>
      <c r="D141" s="575" t="s">
        <v>1072</v>
      </c>
      <c r="E141" s="273">
        <v>45229</v>
      </c>
      <c r="F141" s="395">
        <v>0.39200000000000002</v>
      </c>
    </row>
    <row r="142" spans="1:14">
      <c r="A142" s="288" t="s">
        <v>1651</v>
      </c>
      <c r="B142" s="273" t="s">
        <v>218</v>
      </c>
      <c r="C142" s="281" t="s">
        <v>216</v>
      </c>
      <c r="D142" s="178" t="s">
        <v>1072</v>
      </c>
      <c r="E142" s="273" t="s">
        <v>1652</v>
      </c>
      <c r="F142" s="395">
        <v>1.4</v>
      </c>
    </row>
    <row r="143" spans="1:14">
      <c r="A143" s="288" t="s">
        <v>1653</v>
      </c>
      <c r="B143" s="273" t="s">
        <v>218</v>
      </c>
      <c r="C143" s="281" t="s">
        <v>217</v>
      </c>
      <c r="D143" s="178" t="s">
        <v>1072</v>
      </c>
      <c r="E143" s="273" t="s">
        <v>1654</v>
      </c>
      <c r="F143" s="395">
        <v>2.0790000000000002</v>
      </c>
    </row>
    <row r="144" spans="1:14">
      <c r="A144" s="288" t="s">
        <v>1655</v>
      </c>
      <c r="B144" s="421" t="s">
        <v>218</v>
      </c>
      <c r="C144" s="422" t="s">
        <v>1656</v>
      </c>
      <c r="D144" s="423" t="s">
        <v>1072</v>
      </c>
      <c r="E144" s="273" t="s">
        <v>1657</v>
      </c>
      <c r="F144" s="395">
        <v>2.8620000000000001</v>
      </c>
    </row>
    <row r="145" spans="1:14">
      <c r="A145" s="288" t="s">
        <v>1658</v>
      </c>
      <c r="B145" s="573" t="s">
        <v>218</v>
      </c>
      <c r="C145" s="623" t="s">
        <v>1659</v>
      </c>
      <c r="D145" s="575" t="s">
        <v>1072</v>
      </c>
      <c r="E145" s="273" t="s">
        <v>1660</v>
      </c>
      <c r="F145" s="395">
        <v>0.44299999999999995</v>
      </c>
    </row>
    <row r="146" spans="1:14">
      <c r="A146" s="288" t="s">
        <v>1661</v>
      </c>
      <c r="B146" s="273" t="s">
        <v>218</v>
      </c>
      <c r="C146" s="281" t="s">
        <v>863</v>
      </c>
      <c r="D146" s="178" t="s">
        <v>1072</v>
      </c>
      <c r="E146" s="273" t="s">
        <v>1662</v>
      </c>
      <c r="F146" s="395">
        <v>0.79500000000000004</v>
      </c>
    </row>
    <row r="147" spans="1:14">
      <c r="A147" s="288" t="s">
        <v>1663</v>
      </c>
      <c r="B147" s="273" t="s">
        <v>218</v>
      </c>
      <c r="C147" s="281" t="s">
        <v>209</v>
      </c>
      <c r="D147" s="178" t="s">
        <v>1072</v>
      </c>
      <c r="E147" s="273" t="s">
        <v>1664</v>
      </c>
      <c r="F147" s="395">
        <v>1.1659999999999999</v>
      </c>
    </row>
    <row r="148" spans="1:14">
      <c r="B148" s="39"/>
    </row>
    <row r="152" spans="1:14">
      <c r="G152" s="2"/>
      <c r="H152" s="2"/>
      <c r="I152" s="2"/>
      <c r="J152" s="2"/>
      <c r="K152" s="2"/>
      <c r="L152" s="2"/>
      <c r="M152" s="46"/>
      <c r="N152" s="46"/>
    </row>
    <row r="153" spans="1:14">
      <c r="G153" s="2"/>
      <c r="H153" s="2"/>
      <c r="I153" s="2"/>
      <c r="J153" s="2"/>
      <c r="K153" s="2"/>
      <c r="L153" s="2"/>
      <c r="M153" s="78"/>
    </row>
    <row r="154" spans="1:14">
      <c r="M154" s="71"/>
    </row>
    <row r="155" spans="1:14">
      <c r="M155" s="71"/>
    </row>
    <row r="156" spans="1:14">
      <c r="J156" s="51"/>
    </row>
    <row r="157" spans="1:14">
      <c r="J157" s="51"/>
    </row>
    <row r="169" spans="7:14">
      <c r="G169" s="2"/>
      <c r="H169" s="2"/>
      <c r="I169" s="2"/>
      <c r="J169" s="2"/>
      <c r="K169" s="2"/>
      <c r="L169" s="2"/>
      <c r="M169" s="46"/>
      <c r="N169" s="46"/>
    </row>
    <row r="170" spans="7:14">
      <c r="G170" s="2"/>
      <c r="H170" s="2"/>
      <c r="I170" s="2"/>
      <c r="J170" s="2"/>
      <c r="K170" s="2"/>
      <c r="L170" s="2"/>
      <c r="M170" s="2"/>
    </row>
    <row r="171" spans="7:14">
      <c r="G171" s="2"/>
      <c r="H171" s="2"/>
      <c r="I171" s="2"/>
      <c r="J171" s="2"/>
      <c r="K171" s="2"/>
      <c r="L171" s="2"/>
      <c r="M171" s="2"/>
    </row>
    <row r="172" spans="7:14">
      <c r="G172" s="2"/>
      <c r="H172" s="2"/>
      <c r="I172" s="2"/>
      <c r="J172" s="2"/>
      <c r="K172" s="2"/>
      <c r="L172" s="2"/>
      <c r="M172" s="78"/>
    </row>
    <row r="173" spans="7:14">
      <c r="G173" s="2"/>
      <c r="H173" s="2"/>
      <c r="I173" s="2"/>
      <c r="J173" s="2"/>
      <c r="K173" s="2"/>
      <c r="L173" s="2"/>
      <c r="M173" s="2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200" verticalDpi="200"/>
  <headerFooter alignWithMargins="0">
    <oddHeader>&amp;C&amp;A</oddHeader>
    <oddFooter>&amp;L&amp;D&amp;C&amp;F&amp;R&amp;P von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L160"/>
  <sheetViews>
    <sheetView workbookViewId="0">
      <selection activeCell="E11" sqref="B10:E11"/>
    </sheetView>
  </sheetViews>
  <sheetFormatPr baseColWidth="10" defaultColWidth="11.5" defaultRowHeight="11"/>
  <cols>
    <col min="1" max="1" width="14.5" style="2" customWidth="1"/>
    <col min="2" max="2" width="30.1640625" style="2" customWidth="1"/>
    <col min="3" max="3" width="17.5" style="40" customWidth="1"/>
    <col min="4" max="4" width="7.1640625" style="3" customWidth="1"/>
    <col min="5" max="5" width="11.33203125" style="42" customWidth="1"/>
    <col min="6" max="6" width="9.6640625" style="42" customWidth="1"/>
    <col min="7" max="7" width="7.33203125" style="3" customWidth="1"/>
    <col min="8" max="8" width="8.5" style="3" customWidth="1"/>
    <col min="9" max="9" width="9.5" style="42" customWidth="1"/>
    <col min="10" max="10" width="9.33203125" style="42" customWidth="1"/>
    <col min="11" max="11" width="13.1640625" style="64" customWidth="1"/>
    <col min="12" max="12" width="8.33203125" style="2" customWidth="1"/>
    <col min="13" max="16384" width="11.5" style="2"/>
  </cols>
  <sheetData>
    <row r="1" spans="1:12">
      <c r="A1" s="50"/>
      <c r="B1" s="50"/>
      <c r="C1" s="50"/>
      <c r="D1" s="50"/>
      <c r="E1" s="50"/>
      <c r="F1" s="68"/>
      <c r="K1" s="71"/>
    </row>
    <row r="2" spans="1:12">
      <c r="A2" s="38"/>
      <c r="B2" s="50"/>
      <c r="C2" s="50"/>
      <c r="D2" s="50"/>
      <c r="E2" s="50"/>
      <c r="F2" s="68"/>
      <c r="K2" s="71"/>
    </row>
    <row r="3" spans="1:12">
      <c r="A3" s="43" t="s">
        <v>275</v>
      </c>
      <c r="B3" s="50"/>
      <c r="C3" s="50"/>
      <c r="D3" s="50"/>
      <c r="E3" s="50"/>
      <c r="F3" s="68"/>
      <c r="H3" s="43"/>
      <c r="K3" s="71"/>
    </row>
    <row r="4" spans="1:12">
      <c r="A4" s="38" t="s">
        <v>276</v>
      </c>
      <c r="B4" s="50"/>
      <c r="C4" s="50"/>
      <c r="D4" s="50"/>
      <c r="E4" s="50"/>
      <c r="F4" s="68"/>
      <c r="H4" s="38"/>
      <c r="K4" s="71"/>
    </row>
    <row r="5" spans="1:12">
      <c r="A5" s="72" t="s">
        <v>2508</v>
      </c>
      <c r="B5" s="72" t="s">
        <v>2886</v>
      </c>
      <c r="C5" s="72" t="s">
        <v>2887</v>
      </c>
      <c r="D5" s="72" t="s">
        <v>1072</v>
      </c>
      <c r="E5" s="72" t="s">
        <v>2509</v>
      </c>
      <c r="F5" s="73">
        <v>0.129</v>
      </c>
      <c r="H5" s="77"/>
      <c r="I5" s="72"/>
      <c r="J5" s="72"/>
      <c r="K5" s="72"/>
      <c r="L5" s="72"/>
    </row>
    <row r="6" spans="1:12">
      <c r="A6" s="72" t="s">
        <v>2425</v>
      </c>
      <c r="B6" s="72" t="s">
        <v>2888</v>
      </c>
      <c r="C6" s="72" t="s">
        <v>277</v>
      </c>
      <c r="D6" s="72" t="s">
        <v>1072</v>
      </c>
      <c r="E6" s="72" t="s">
        <v>2425</v>
      </c>
      <c r="F6" s="73">
        <v>3.39E-2</v>
      </c>
      <c r="H6" s="77"/>
      <c r="I6" s="72"/>
      <c r="J6" s="72"/>
      <c r="K6" s="72"/>
      <c r="L6" s="72"/>
    </row>
    <row r="7" spans="1:12">
      <c r="A7" s="72" t="s">
        <v>2426</v>
      </c>
      <c r="B7" s="72" t="s">
        <v>2888</v>
      </c>
      <c r="C7" s="72" t="s">
        <v>282</v>
      </c>
      <c r="D7" s="72" t="s">
        <v>1072</v>
      </c>
      <c r="E7" s="72" t="s">
        <v>2488</v>
      </c>
      <c r="F7" s="73">
        <v>1.9E-2</v>
      </c>
      <c r="H7" s="77"/>
      <c r="I7" s="72"/>
      <c r="J7" s="72"/>
      <c r="K7" s="72"/>
      <c r="L7" s="72"/>
    </row>
    <row r="8" spans="1:12">
      <c r="A8" s="72" t="s">
        <v>2427</v>
      </c>
      <c r="B8" s="72" t="s">
        <v>2888</v>
      </c>
      <c r="C8" s="72" t="s">
        <v>311</v>
      </c>
      <c r="D8" s="72" t="s">
        <v>1072</v>
      </c>
      <c r="E8" s="72" t="s">
        <v>2489</v>
      </c>
      <c r="F8" s="73">
        <v>1.9E-2</v>
      </c>
      <c r="H8" s="77"/>
      <c r="I8" s="72"/>
      <c r="J8" s="72"/>
      <c r="K8" s="72"/>
      <c r="L8" s="72"/>
    </row>
    <row r="9" spans="1:12">
      <c r="A9" s="72" t="s">
        <v>2428</v>
      </c>
      <c r="B9" s="72" t="s">
        <v>2888</v>
      </c>
      <c r="C9" s="72" t="s">
        <v>1725</v>
      </c>
      <c r="D9" s="72" t="s">
        <v>1072</v>
      </c>
      <c r="E9" s="72" t="s">
        <v>2490</v>
      </c>
      <c r="F9" s="73">
        <v>1.9E-2</v>
      </c>
      <c r="H9" s="77"/>
      <c r="I9" s="72"/>
      <c r="J9" s="72"/>
      <c r="K9" s="72"/>
      <c r="L9" s="72"/>
    </row>
    <row r="10" spans="1:12">
      <c r="A10" s="72" t="s">
        <v>2429</v>
      </c>
      <c r="B10" s="72" t="s">
        <v>2888</v>
      </c>
      <c r="C10" s="72" t="s">
        <v>1726</v>
      </c>
      <c r="D10" s="72" t="s">
        <v>1072</v>
      </c>
      <c r="E10" s="72" t="s">
        <v>2491</v>
      </c>
      <c r="F10" s="73">
        <v>1.9E-2</v>
      </c>
      <c r="H10" s="77"/>
      <c r="I10" s="72"/>
      <c r="J10" s="72"/>
      <c r="K10" s="72"/>
      <c r="L10" s="72"/>
    </row>
    <row r="11" spans="1:12">
      <c r="A11" s="72" t="s">
        <v>2430</v>
      </c>
      <c r="B11" s="72" t="s">
        <v>2888</v>
      </c>
      <c r="C11" s="72" t="s">
        <v>1727</v>
      </c>
      <c r="D11" s="72" t="s">
        <v>1072</v>
      </c>
      <c r="E11" s="72" t="s">
        <v>2430</v>
      </c>
      <c r="F11" s="73">
        <v>3.2000000000000001E-2</v>
      </c>
      <c r="H11" s="77"/>
      <c r="I11" s="72"/>
      <c r="J11" s="72"/>
      <c r="K11" s="72"/>
      <c r="L11" s="72"/>
    </row>
    <row r="12" spans="1:12">
      <c r="A12" s="72" t="s">
        <v>2431</v>
      </c>
      <c r="B12" s="72" t="s">
        <v>2888</v>
      </c>
      <c r="C12" s="72" t="s">
        <v>1728</v>
      </c>
      <c r="D12" s="72" t="s">
        <v>1072</v>
      </c>
      <c r="E12" s="72" t="s">
        <v>2492</v>
      </c>
      <c r="F12" s="73">
        <v>1.95E-2</v>
      </c>
      <c r="H12" s="77"/>
      <c r="I12" s="72"/>
      <c r="J12" s="72"/>
      <c r="K12" s="72"/>
      <c r="L12" s="72"/>
    </row>
    <row r="13" spans="1:12">
      <c r="A13" s="72" t="s">
        <v>2432</v>
      </c>
      <c r="B13" s="72" t="s">
        <v>2888</v>
      </c>
      <c r="C13" s="72" t="s">
        <v>1729</v>
      </c>
      <c r="D13" s="72" t="s">
        <v>1072</v>
      </c>
      <c r="E13" s="72" t="s">
        <v>2493</v>
      </c>
      <c r="F13" s="73">
        <v>1.95E-2</v>
      </c>
      <c r="H13" s="77"/>
      <c r="I13" s="72"/>
      <c r="J13" s="72"/>
      <c r="K13" s="72"/>
      <c r="L13" s="72"/>
    </row>
    <row r="14" spans="1:12">
      <c r="A14" s="72" t="s">
        <v>2433</v>
      </c>
      <c r="B14" s="72" t="s">
        <v>2888</v>
      </c>
      <c r="C14" s="72" t="s">
        <v>1730</v>
      </c>
      <c r="D14" s="72" t="s">
        <v>1072</v>
      </c>
      <c r="E14" s="72" t="s">
        <v>2494</v>
      </c>
      <c r="F14" s="73">
        <v>1.95E-2</v>
      </c>
      <c r="H14" s="77"/>
      <c r="I14" s="72"/>
      <c r="J14" s="72"/>
      <c r="K14" s="72"/>
      <c r="L14" s="72"/>
    </row>
    <row r="15" spans="1:12">
      <c r="A15" s="72" t="s">
        <v>2434</v>
      </c>
      <c r="B15" s="72" t="s">
        <v>2888</v>
      </c>
      <c r="C15" s="72" t="s">
        <v>323</v>
      </c>
      <c r="D15" s="72" t="s">
        <v>1072</v>
      </c>
      <c r="E15" s="72" t="s">
        <v>2495</v>
      </c>
      <c r="F15" s="73">
        <v>1.95E-2</v>
      </c>
      <c r="H15" s="77"/>
      <c r="I15" s="72"/>
      <c r="J15" s="72"/>
      <c r="K15" s="72"/>
      <c r="L15" s="72"/>
    </row>
    <row r="16" spans="1:12">
      <c r="A16" s="72" t="s">
        <v>2435</v>
      </c>
      <c r="B16" s="72" t="s">
        <v>2888</v>
      </c>
      <c r="C16" s="72" t="s">
        <v>130</v>
      </c>
      <c r="D16" s="72" t="s">
        <v>1072</v>
      </c>
      <c r="E16" s="72" t="s">
        <v>2496</v>
      </c>
      <c r="F16" s="73">
        <v>2.3E-2</v>
      </c>
      <c r="H16" s="77"/>
      <c r="I16" s="72"/>
      <c r="J16" s="72"/>
      <c r="K16" s="72"/>
      <c r="L16" s="72"/>
    </row>
    <row r="17" spans="1:12">
      <c r="A17" s="72" t="s">
        <v>2436</v>
      </c>
      <c r="B17" s="72" t="s">
        <v>2888</v>
      </c>
      <c r="C17" s="27" t="s">
        <v>2150</v>
      </c>
      <c r="D17" s="72" t="s">
        <v>1072</v>
      </c>
      <c r="E17" s="72" t="s">
        <v>2436</v>
      </c>
      <c r="F17" s="73">
        <v>4.4999999999999998E-2</v>
      </c>
      <c r="H17" s="77"/>
      <c r="I17" s="72"/>
      <c r="J17" s="72"/>
      <c r="K17" s="72"/>
      <c r="L17" s="72"/>
    </row>
    <row r="18" spans="1:12">
      <c r="A18" s="72" t="s">
        <v>2437</v>
      </c>
      <c r="B18" s="72" t="s">
        <v>2888</v>
      </c>
      <c r="C18" s="27" t="s">
        <v>2151</v>
      </c>
      <c r="D18" s="72" t="s">
        <v>1072</v>
      </c>
      <c r="E18" s="72" t="s">
        <v>2437</v>
      </c>
      <c r="F18" s="73">
        <v>4.4999999999999998E-2</v>
      </c>
      <c r="H18" s="77"/>
      <c r="I18" s="72"/>
      <c r="J18" s="72"/>
      <c r="K18" s="72"/>
      <c r="L18" s="72"/>
    </row>
    <row r="19" spans="1:12">
      <c r="A19" s="72" t="s">
        <v>2438</v>
      </c>
      <c r="B19" s="72" t="s">
        <v>2888</v>
      </c>
      <c r="C19" s="27" t="s">
        <v>2152</v>
      </c>
      <c r="D19" s="72" t="s">
        <v>1072</v>
      </c>
      <c r="E19" s="72" t="s">
        <v>2438</v>
      </c>
      <c r="F19" s="73">
        <v>4.8399999999999999E-2</v>
      </c>
      <c r="H19" s="77"/>
      <c r="I19" s="72"/>
      <c r="J19" s="72"/>
      <c r="K19" s="72"/>
      <c r="L19" s="72"/>
    </row>
    <row r="20" spans="1:12">
      <c r="A20" s="72" t="s">
        <v>2439</v>
      </c>
      <c r="B20" s="72" t="s">
        <v>2888</v>
      </c>
      <c r="C20" s="27" t="s">
        <v>2153</v>
      </c>
      <c r="D20" s="72" t="s">
        <v>1072</v>
      </c>
      <c r="E20" s="72" t="s">
        <v>2497</v>
      </c>
      <c r="F20" s="73">
        <v>3.7999999999999999E-2</v>
      </c>
      <c r="H20" s="77"/>
      <c r="I20" s="72"/>
      <c r="J20" s="72"/>
      <c r="K20" s="72"/>
      <c r="L20" s="72"/>
    </row>
    <row r="21" spans="1:12">
      <c r="A21" s="72" t="s">
        <v>2440</v>
      </c>
      <c r="B21" s="72" t="s">
        <v>2888</v>
      </c>
      <c r="C21" s="27" t="s">
        <v>2889</v>
      </c>
      <c r="D21" s="72" t="s">
        <v>1072</v>
      </c>
      <c r="E21" s="72" t="s">
        <v>2498</v>
      </c>
      <c r="F21" s="73">
        <v>0.38</v>
      </c>
      <c r="H21" s="77"/>
      <c r="I21" s="72"/>
      <c r="J21" s="72"/>
      <c r="K21" s="72"/>
      <c r="L21" s="72"/>
    </row>
    <row r="22" spans="1:12">
      <c r="A22" s="72" t="s">
        <v>2441</v>
      </c>
      <c r="B22" s="72" t="s">
        <v>131</v>
      </c>
      <c r="C22" s="72" t="s">
        <v>282</v>
      </c>
      <c r="D22" s="72" t="s">
        <v>1072</v>
      </c>
      <c r="E22" s="72" t="s">
        <v>2499</v>
      </c>
      <c r="F22" s="73">
        <v>1.8500000000000003E-2</v>
      </c>
      <c r="H22" s="77"/>
      <c r="I22" s="72"/>
      <c r="J22" s="72"/>
      <c r="K22" s="72"/>
      <c r="L22" s="72"/>
    </row>
    <row r="23" spans="1:12">
      <c r="A23" s="72" t="s">
        <v>2442</v>
      </c>
      <c r="B23" s="72" t="s">
        <v>131</v>
      </c>
      <c r="C23" s="72" t="s">
        <v>311</v>
      </c>
      <c r="D23" s="72" t="s">
        <v>1072</v>
      </c>
      <c r="E23" s="72" t="s">
        <v>2500</v>
      </c>
      <c r="F23" s="73">
        <v>1.8500000000000003E-2</v>
      </c>
      <c r="H23" s="77"/>
    </row>
    <row r="24" spans="1:12">
      <c r="A24" s="72" t="s">
        <v>2443</v>
      </c>
      <c r="B24" s="72" t="s">
        <v>131</v>
      </c>
      <c r="C24" s="72" t="s">
        <v>1725</v>
      </c>
      <c r="D24" s="72" t="s">
        <v>1072</v>
      </c>
      <c r="E24" s="72" t="s">
        <v>2501</v>
      </c>
      <c r="F24" s="73">
        <v>1.8500000000000003E-2</v>
      </c>
      <c r="H24" s="77"/>
      <c r="K24" s="71"/>
    </row>
    <row r="25" spans="1:12">
      <c r="A25" s="72" t="s">
        <v>2444</v>
      </c>
      <c r="B25" s="72" t="s">
        <v>131</v>
      </c>
      <c r="C25" s="72" t="s">
        <v>1726</v>
      </c>
      <c r="D25" s="72" t="s">
        <v>1072</v>
      </c>
      <c r="E25" s="72" t="s">
        <v>2502</v>
      </c>
      <c r="F25" s="73">
        <v>1.8500000000000003E-2</v>
      </c>
      <c r="H25" s="77"/>
      <c r="I25" s="3"/>
      <c r="J25" s="41"/>
      <c r="K25" s="45"/>
    </row>
    <row r="26" spans="1:12">
      <c r="A26" s="72" t="s">
        <v>2445</v>
      </c>
      <c r="B26" s="72" t="s">
        <v>131</v>
      </c>
      <c r="C26" s="72" t="s">
        <v>132</v>
      </c>
      <c r="D26" s="72" t="s">
        <v>1072</v>
      </c>
      <c r="E26" s="72" t="s">
        <v>2503</v>
      </c>
      <c r="F26" s="73">
        <v>2.1000000000000001E-2</v>
      </c>
      <c r="H26" s="77"/>
      <c r="I26" s="72"/>
      <c r="J26" s="72"/>
      <c r="K26" s="72"/>
      <c r="L26" s="72"/>
    </row>
    <row r="27" spans="1:12">
      <c r="A27" s="72" t="s">
        <v>2446</v>
      </c>
      <c r="B27" s="72" t="s">
        <v>131</v>
      </c>
      <c r="C27" s="72" t="s">
        <v>1730</v>
      </c>
      <c r="D27" s="72" t="s">
        <v>1072</v>
      </c>
      <c r="E27" s="72" t="s">
        <v>2504</v>
      </c>
      <c r="F27" s="73">
        <v>1.9E-2</v>
      </c>
      <c r="H27" s="77"/>
      <c r="I27" s="72"/>
      <c r="J27" s="72"/>
      <c r="K27" s="72"/>
      <c r="L27" s="72"/>
    </row>
    <row r="28" spans="1:12">
      <c r="A28" s="72" t="s">
        <v>2447</v>
      </c>
      <c r="B28" s="72" t="s">
        <v>131</v>
      </c>
      <c r="C28" s="72" t="s">
        <v>323</v>
      </c>
      <c r="D28" s="72" t="s">
        <v>1072</v>
      </c>
      <c r="E28" s="72" t="s">
        <v>2505</v>
      </c>
      <c r="F28" s="73">
        <v>1.9E-2</v>
      </c>
      <c r="H28" s="77"/>
      <c r="I28" s="72"/>
      <c r="J28" s="72"/>
      <c r="K28" s="72"/>
      <c r="L28" s="72"/>
    </row>
    <row r="29" spans="1:12">
      <c r="A29" s="72" t="s">
        <v>2448</v>
      </c>
      <c r="B29" s="72" t="s">
        <v>131</v>
      </c>
      <c r="C29" s="72" t="s">
        <v>130</v>
      </c>
      <c r="D29" s="72" t="s">
        <v>1072</v>
      </c>
      <c r="E29" s="72" t="s">
        <v>2506</v>
      </c>
      <c r="F29" s="73">
        <v>2.2000000000000002E-2</v>
      </c>
      <c r="H29" s="77"/>
      <c r="I29" s="72"/>
      <c r="J29" s="72"/>
      <c r="K29" s="72"/>
      <c r="L29" s="72"/>
    </row>
    <row r="30" spans="1:12">
      <c r="A30" s="72" t="s">
        <v>2449</v>
      </c>
      <c r="B30" s="72" t="s">
        <v>131</v>
      </c>
      <c r="C30" s="27" t="s">
        <v>2154</v>
      </c>
      <c r="D30" s="72" t="s">
        <v>1072</v>
      </c>
      <c r="E30" s="72" t="s">
        <v>2449</v>
      </c>
      <c r="F30" s="73">
        <v>4.4999999999999998E-2</v>
      </c>
      <c r="H30" s="77"/>
      <c r="I30" s="72"/>
      <c r="J30" s="72"/>
      <c r="K30" s="72"/>
      <c r="L30" s="72"/>
    </row>
    <row r="31" spans="1:12">
      <c r="A31" s="72" t="s">
        <v>2450</v>
      </c>
      <c r="B31" s="72" t="s">
        <v>131</v>
      </c>
      <c r="C31" s="27" t="s">
        <v>2152</v>
      </c>
      <c r="D31" s="72" t="s">
        <v>1072</v>
      </c>
      <c r="E31" s="72" t="s">
        <v>2450</v>
      </c>
      <c r="F31" s="73">
        <v>4.4999999999999998E-2</v>
      </c>
      <c r="H31" s="77"/>
      <c r="I31" s="72"/>
      <c r="J31" s="72"/>
      <c r="K31" s="72"/>
      <c r="L31" s="72"/>
    </row>
    <row r="32" spans="1:12">
      <c r="A32" s="72" t="s">
        <v>2451</v>
      </c>
      <c r="B32" s="72" t="s">
        <v>131</v>
      </c>
      <c r="C32" s="27" t="s">
        <v>2153</v>
      </c>
      <c r="D32" s="72" t="s">
        <v>1072</v>
      </c>
      <c r="E32" s="72" t="s">
        <v>2507</v>
      </c>
      <c r="F32" s="73">
        <v>3.7000000000000005E-2</v>
      </c>
      <c r="H32" s="77"/>
      <c r="I32" s="72"/>
      <c r="J32" s="72"/>
      <c r="K32" s="72"/>
      <c r="L32" s="72"/>
    </row>
    <row r="33" spans="1:12">
      <c r="A33" s="72"/>
      <c r="B33" s="72"/>
      <c r="C33" s="72"/>
      <c r="D33" s="72"/>
      <c r="E33" s="72"/>
      <c r="F33" s="74"/>
      <c r="H33" s="72"/>
      <c r="I33" s="72"/>
      <c r="J33" s="72"/>
      <c r="K33" s="72"/>
      <c r="L33" s="72"/>
    </row>
    <row r="34" spans="1:12">
      <c r="A34" s="72"/>
      <c r="B34" s="72"/>
      <c r="C34" s="72"/>
      <c r="D34" s="72"/>
      <c r="E34" s="72"/>
      <c r="F34" s="74"/>
      <c r="H34" s="72"/>
      <c r="I34" s="72"/>
      <c r="J34" s="72"/>
      <c r="K34" s="72"/>
      <c r="L34" s="72"/>
    </row>
    <row r="35" spans="1:12">
      <c r="A35" s="72"/>
      <c r="B35" s="72"/>
      <c r="C35" s="72"/>
      <c r="D35" s="72"/>
      <c r="E35" s="72"/>
      <c r="F35" s="74"/>
      <c r="H35" s="72"/>
      <c r="I35" s="72"/>
      <c r="J35" s="72"/>
      <c r="K35" s="72"/>
      <c r="L35" s="72"/>
    </row>
    <row r="36" spans="1:12">
      <c r="A36" s="72"/>
      <c r="B36" s="72"/>
      <c r="C36" s="72"/>
      <c r="D36" s="72"/>
      <c r="E36" s="72"/>
      <c r="F36" s="74"/>
      <c r="H36" s="72"/>
      <c r="I36" s="72"/>
      <c r="J36" s="72"/>
      <c r="K36" s="72"/>
      <c r="L36" s="72"/>
    </row>
    <row r="37" spans="1:12">
      <c r="A37" s="72"/>
      <c r="B37" s="72"/>
      <c r="C37" s="72"/>
      <c r="D37" s="72"/>
      <c r="E37" s="72"/>
      <c r="F37" s="74"/>
      <c r="H37" s="72"/>
      <c r="I37" s="72"/>
      <c r="J37" s="72"/>
      <c r="K37" s="72"/>
      <c r="L37" s="72"/>
    </row>
    <row r="38" spans="1:12">
      <c r="A38" s="72"/>
      <c r="B38" s="72"/>
      <c r="C38" s="72"/>
      <c r="D38" s="72"/>
      <c r="E38" s="72"/>
      <c r="F38" s="74"/>
      <c r="H38" s="72"/>
      <c r="I38" s="72"/>
      <c r="J38" s="72"/>
      <c r="K38" s="72"/>
      <c r="L38" s="72"/>
    </row>
    <row r="39" spans="1:12">
      <c r="A39" s="72"/>
      <c r="B39" s="72"/>
      <c r="C39" s="72"/>
      <c r="D39" s="72"/>
      <c r="E39" s="72"/>
      <c r="F39" s="74"/>
      <c r="H39" s="72"/>
      <c r="I39" s="72"/>
      <c r="J39" s="72"/>
      <c r="K39" s="72"/>
      <c r="L39" s="72"/>
    </row>
    <row r="40" spans="1:12">
      <c r="A40" s="72"/>
      <c r="B40" s="72"/>
      <c r="C40" s="72"/>
      <c r="D40" s="72"/>
      <c r="E40" s="72"/>
      <c r="F40" s="74"/>
      <c r="H40" s="72"/>
      <c r="I40" s="72"/>
      <c r="J40" s="72"/>
      <c r="K40" s="72"/>
      <c r="L40" s="72"/>
    </row>
    <row r="41" spans="1:12">
      <c r="A41" s="72"/>
      <c r="B41" s="72"/>
      <c r="C41" s="72"/>
      <c r="D41" s="72"/>
      <c r="E41" s="72"/>
      <c r="F41" s="74"/>
      <c r="H41" s="72"/>
      <c r="I41" s="72"/>
      <c r="J41" s="72"/>
      <c r="K41" s="72"/>
      <c r="L41" s="72"/>
    </row>
    <row r="42" spans="1:12">
      <c r="A42" s="72"/>
      <c r="B42" s="72"/>
      <c r="C42" s="72"/>
      <c r="D42" s="72"/>
      <c r="E42" s="72"/>
      <c r="F42" s="74"/>
      <c r="H42" s="72"/>
      <c r="I42" s="72"/>
      <c r="J42" s="72"/>
      <c r="K42" s="72"/>
      <c r="L42" s="72"/>
    </row>
    <row r="43" spans="1:12">
      <c r="A43" s="72"/>
      <c r="B43" s="72"/>
      <c r="C43" s="72"/>
      <c r="D43" s="72"/>
      <c r="E43" s="72"/>
      <c r="F43" s="74"/>
      <c r="H43" s="72"/>
      <c r="I43" s="72"/>
      <c r="J43" s="72"/>
      <c r="K43" s="72"/>
      <c r="L43" s="72"/>
    </row>
    <row r="44" spans="1:12">
      <c r="A44" s="72"/>
      <c r="B44" s="72"/>
      <c r="C44" s="72"/>
      <c r="D44" s="72"/>
      <c r="E44" s="72"/>
      <c r="F44" s="74"/>
      <c r="I44" s="3"/>
      <c r="J44" s="41"/>
      <c r="K44" s="45"/>
    </row>
    <row r="45" spans="1:12">
      <c r="A45" s="72"/>
      <c r="B45" s="72"/>
      <c r="C45" s="72"/>
      <c r="D45" s="72"/>
      <c r="E45" s="72"/>
      <c r="F45" s="74"/>
      <c r="I45" s="3"/>
      <c r="J45" s="41"/>
      <c r="K45" s="45"/>
    </row>
    <row r="46" spans="1:12">
      <c r="A46" s="72"/>
      <c r="B46" s="72"/>
      <c r="C46" s="72"/>
      <c r="D46" s="72"/>
      <c r="E46" s="72"/>
    </row>
    <row r="47" spans="1:12">
      <c r="A47" s="72"/>
      <c r="B47" s="72"/>
      <c r="C47" s="72"/>
      <c r="D47" s="72"/>
      <c r="E47" s="72"/>
    </row>
    <row r="48" spans="1:12">
      <c r="A48" s="72"/>
      <c r="B48" s="72"/>
      <c r="C48" s="72"/>
      <c r="D48" s="72"/>
      <c r="E48" s="72"/>
    </row>
    <row r="50" spans="1:12">
      <c r="A50" s="38"/>
      <c r="D50" s="2"/>
      <c r="E50" s="2"/>
      <c r="F50" s="2"/>
      <c r="G50" s="2"/>
      <c r="H50" s="2"/>
      <c r="I50" s="2"/>
      <c r="J50" s="2"/>
      <c r="K50" s="46"/>
      <c r="L50" s="46"/>
    </row>
    <row r="51" spans="1:12">
      <c r="A51" s="72"/>
      <c r="B51" s="72"/>
      <c r="C51" s="72"/>
      <c r="D51" s="72"/>
      <c r="E51" s="72"/>
      <c r="F51" s="2"/>
      <c r="G51" s="2"/>
      <c r="H51" s="2"/>
      <c r="I51" s="2"/>
      <c r="J51" s="2"/>
      <c r="K51" s="2"/>
    </row>
    <row r="52" spans="1:12">
      <c r="A52" s="72"/>
      <c r="B52" s="72"/>
      <c r="C52" s="72"/>
      <c r="D52" s="72"/>
      <c r="E52" s="72"/>
      <c r="F52" s="2"/>
      <c r="G52" s="2"/>
      <c r="H52" s="2"/>
      <c r="I52" s="2"/>
      <c r="J52" s="2"/>
      <c r="K52" s="78"/>
    </row>
    <row r="53" spans="1:12">
      <c r="A53" s="72"/>
      <c r="B53" s="72"/>
      <c r="C53" s="72"/>
      <c r="D53" s="72"/>
      <c r="E53" s="72"/>
      <c r="K53" s="71"/>
    </row>
    <row r="54" spans="1:12">
      <c r="A54" s="72"/>
      <c r="B54" s="72"/>
      <c r="C54" s="72"/>
      <c r="D54" s="72"/>
      <c r="E54" s="72"/>
      <c r="H54" s="51"/>
    </row>
    <row r="55" spans="1:12">
      <c r="A55" s="72"/>
      <c r="B55" s="72"/>
      <c r="C55" s="72"/>
      <c r="D55" s="72"/>
      <c r="E55" s="72"/>
    </row>
    <row r="56" spans="1:12">
      <c r="A56" s="72"/>
      <c r="B56" s="72"/>
      <c r="C56" s="72"/>
      <c r="D56" s="72"/>
      <c r="E56" s="72"/>
    </row>
    <row r="57" spans="1:12">
      <c r="A57" s="72"/>
      <c r="B57" s="72"/>
      <c r="C57" s="72"/>
      <c r="D57" s="72"/>
      <c r="E57" s="72"/>
    </row>
    <row r="58" spans="1:12">
      <c r="A58" s="72"/>
      <c r="B58" s="72"/>
      <c r="C58" s="72"/>
      <c r="D58" s="72"/>
      <c r="E58" s="72"/>
    </row>
    <row r="59" spans="1:12">
      <c r="A59" s="72"/>
      <c r="B59" s="72"/>
      <c r="C59" s="72"/>
      <c r="D59" s="72"/>
      <c r="E59" s="72"/>
    </row>
    <row r="60" spans="1:12">
      <c r="A60" s="72"/>
      <c r="B60" s="72"/>
      <c r="C60" s="72"/>
      <c r="D60" s="72"/>
      <c r="E60" s="72"/>
    </row>
    <row r="61" spans="1:12">
      <c r="A61" s="72"/>
      <c r="B61" s="72"/>
      <c r="C61" s="72"/>
      <c r="D61" s="72"/>
      <c r="E61" s="72"/>
    </row>
    <row r="62" spans="1:12">
      <c r="A62" s="72"/>
      <c r="B62" s="72"/>
      <c r="C62" s="72"/>
      <c r="D62" s="72"/>
      <c r="E62" s="72"/>
    </row>
    <row r="63" spans="1:12">
      <c r="A63" s="72"/>
      <c r="B63" s="72"/>
      <c r="C63" s="72"/>
      <c r="D63" s="72"/>
      <c r="E63" s="72"/>
    </row>
    <row r="64" spans="1:12">
      <c r="A64" s="72"/>
      <c r="B64" s="72"/>
      <c r="C64" s="72"/>
      <c r="D64" s="72"/>
      <c r="E64" s="72"/>
    </row>
    <row r="65" spans="1:12">
      <c r="A65" s="72"/>
      <c r="B65" s="72"/>
      <c r="C65" s="72"/>
      <c r="D65" s="72"/>
      <c r="E65" s="72"/>
    </row>
    <row r="66" spans="1:12">
      <c r="A66" s="72"/>
      <c r="B66" s="72"/>
      <c r="C66" s="72"/>
      <c r="D66" s="72"/>
      <c r="E66" s="72"/>
      <c r="F66" s="2"/>
      <c r="G66" s="2"/>
      <c r="H66" s="2"/>
      <c r="I66" s="2"/>
      <c r="J66" s="2"/>
      <c r="K66" s="46"/>
      <c r="L66" s="46"/>
    </row>
    <row r="67" spans="1:12">
      <c r="A67" s="72"/>
      <c r="B67" s="72"/>
      <c r="C67" s="72"/>
      <c r="D67" s="72"/>
      <c r="E67" s="72"/>
      <c r="F67" s="2"/>
      <c r="G67" s="2"/>
      <c r="H67" s="2"/>
      <c r="I67" s="2"/>
      <c r="J67" s="2"/>
      <c r="K67" s="2"/>
    </row>
    <row r="68" spans="1:12">
      <c r="A68" s="72"/>
      <c r="B68" s="72"/>
      <c r="C68" s="72"/>
      <c r="D68" s="72"/>
      <c r="E68" s="72"/>
      <c r="F68" s="2"/>
      <c r="G68" s="2"/>
      <c r="H68" s="2"/>
      <c r="I68" s="2"/>
      <c r="J68" s="2"/>
      <c r="K68" s="2"/>
    </row>
    <row r="69" spans="1:12">
      <c r="A69" s="72"/>
      <c r="B69" s="72"/>
      <c r="C69" s="72"/>
      <c r="D69" s="72"/>
      <c r="E69" s="72"/>
      <c r="F69" s="2"/>
      <c r="G69" s="2"/>
      <c r="H69" s="2"/>
      <c r="I69" s="2"/>
      <c r="J69" s="2"/>
      <c r="K69" s="78"/>
    </row>
    <row r="70" spans="1:12">
      <c r="A70" s="72"/>
      <c r="B70" s="72"/>
      <c r="C70" s="72"/>
      <c r="D70" s="72"/>
      <c r="E70" s="72"/>
      <c r="H70" s="51"/>
    </row>
    <row r="71" spans="1:12">
      <c r="A71" s="72"/>
      <c r="B71" s="72"/>
      <c r="C71" s="72"/>
      <c r="D71" s="72"/>
      <c r="E71" s="72"/>
    </row>
    <row r="72" spans="1:12">
      <c r="A72" s="72"/>
      <c r="B72" s="72"/>
      <c r="C72" s="72"/>
      <c r="D72" s="72"/>
      <c r="E72" s="72"/>
    </row>
    <row r="73" spans="1:12">
      <c r="A73" s="72"/>
      <c r="B73" s="72"/>
      <c r="C73" s="72"/>
      <c r="D73" s="72"/>
      <c r="E73" s="72"/>
    </row>
    <row r="74" spans="1:12">
      <c r="A74" s="72"/>
      <c r="B74" s="72"/>
      <c r="C74" s="72"/>
      <c r="D74" s="72"/>
      <c r="E74" s="72"/>
    </row>
    <row r="75" spans="1:12">
      <c r="A75" s="72"/>
      <c r="B75" s="72"/>
      <c r="C75" s="72"/>
      <c r="D75" s="72"/>
      <c r="E75" s="72"/>
    </row>
    <row r="76" spans="1:12">
      <c r="A76" s="72"/>
      <c r="B76" s="72"/>
      <c r="C76" s="72"/>
      <c r="D76" s="72"/>
      <c r="E76" s="72"/>
    </row>
    <row r="77" spans="1:12">
      <c r="A77" s="72"/>
      <c r="B77" s="72"/>
      <c r="C77" s="72"/>
      <c r="D77" s="72"/>
      <c r="E77" s="72"/>
    </row>
    <row r="78" spans="1:12">
      <c r="A78" s="72"/>
      <c r="B78" s="72"/>
      <c r="C78" s="72"/>
      <c r="D78" s="72"/>
      <c r="E78" s="72"/>
    </row>
    <row r="79" spans="1:12">
      <c r="A79" s="72"/>
      <c r="B79" s="72"/>
      <c r="C79" s="72"/>
      <c r="D79" s="72"/>
      <c r="E79" s="72"/>
    </row>
    <row r="80" spans="1:12">
      <c r="A80" s="72"/>
      <c r="B80" s="72"/>
      <c r="C80" s="72"/>
      <c r="D80" s="72"/>
      <c r="E80" s="72"/>
    </row>
    <row r="81" spans="1:12">
      <c r="A81" s="72"/>
      <c r="B81" s="72"/>
      <c r="C81" s="72"/>
      <c r="D81" s="72"/>
      <c r="E81" s="72"/>
    </row>
    <row r="82" spans="1:12">
      <c r="A82" s="72"/>
      <c r="B82" s="72"/>
      <c r="C82" s="72"/>
      <c r="D82" s="72"/>
      <c r="E82" s="72"/>
      <c r="F82" s="2"/>
      <c r="G82" s="2"/>
      <c r="H82" s="2"/>
      <c r="I82" s="2"/>
      <c r="J82" s="2"/>
      <c r="K82" s="46"/>
      <c r="L82" s="46"/>
    </row>
    <row r="83" spans="1:12">
      <c r="A83" s="72"/>
      <c r="B83" s="72"/>
      <c r="C83" s="72"/>
      <c r="D83" s="72"/>
      <c r="E83" s="72"/>
      <c r="F83" s="2"/>
      <c r="G83" s="2"/>
      <c r="H83" s="2"/>
      <c r="I83" s="2"/>
      <c r="J83" s="2"/>
      <c r="K83" s="2"/>
    </row>
    <row r="84" spans="1:12">
      <c r="A84" s="72"/>
      <c r="B84" s="72"/>
      <c r="C84" s="72"/>
      <c r="D84" s="72"/>
      <c r="E84" s="72"/>
      <c r="F84" s="2"/>
      <c r="G84" s="2"/>
      <c r="H84" s="2"/>
      <c r="I84" s="2"/>
      <c r="J84" s="2"/>
      <c r="K84" s="2"/>
    </row>
    <row r="85" spans="1:12">
      <c r="A85" s="72"/>
      <c r="B85" s="72"/>
      <c r="C85" s="72"/>
      <c r="D85" s="72"/>
      <c r="E85" s="72"/>
      <c r="F85" s="2"/>
      <c r="G85" s="2"/>
      <c r="H85" s="2"/>
      <c r="I85" s="2"/>
      <c r="J85" s="2"/>
      <c r="K85" s="2"/>
    </row>
    <row r="86" spans="1:12">
      <c r="A86" s="72"/>
      <c r="B86" s="72"/>
      <c r="C86" s="72"/>
      <c r="D86" s="72"/>
      <c r="E86" s="72"/>
      <c r="F86" s="2"/>
      <c r="G86" s="2"/>
      <c r="H86" s="2"/>
      <c r="I86" s="2"/>
      <c r="J86" s="2"/>
      <c r="K86" s="78"/>
    </row>
    <row r="87" spans="1:12">
      <c r="A87" s="72"/>
      <c r="B87" s="72"/>
      <c r="C87" s="72"/>
      <c r="D87" s="72"/>
      <c r="E87" s="72"/>
      <c r="F87" s="2"/>
      <c r="G87" s="2"/>
      <c r="H87" s="2"/>
      <c r="I87" s="2"/>
      <c r="J87" s="2"/>
      <c r="K87" s="2"/>
    </row>
    <row r="88" spans="1:12">
      <c r="A88" s="72"/>
      <c r="B88" s="72"/>
      <c r="C88" s="72"/>
      <c r="D88" s="72"/>
      <c r="E88" s="72"/>
      <c r="F88" s="2"/>
      <c r="G88" s="52"/>
      <c r="H88" s="2"/>
      <c r="I88" s="2"/>
      <c r="J88" s="2"/>
      <c r="K88" s="2"/>
    </row>
    <row r="89" spans="1:12">
      <c r="A89" s="72"/>
      <c r="B89" s="72"/>
      <c r="C89" s="72"/>
      <c r="D89" s="72"/>
      <c r="E89" s="72"/>
      <c r="F89" s="2"/>
      <c r="G89" s="2"/>
      <c r="H89" s="2"/>
      <c r="I89" s="2"/>
      <c r="J89" s="2"/>
      <c r="K89" s="2"/>
    </row>
    <row r="90" spans="1:12">
      <c r="A90" s="72"/>
      <c r="B90" s="72"/>
      <c r="C90" s="72"/>
      <c r="D90" s="72"/>
      <c r="E90" s="72"/>
      <c r="F90" s="2"/>
      <c r="G90" s="2"/>
      <c r="H90" s="2"/>
      <c r="I90" s="2"/>
      <c r="J90" s="2"/>
      <c r="K90" s="2"/>
    </row>
    <row r="91" spans="1:12">
      <c r="A91" s="72"/>
      <c r="B91" s="72"/>
      <c r="C91" s="72"/>
      <c r="D91" s="72"/>
      <c r="E91" s="72"/>
      <c r="F91" s="2"/>
      <c r="G91" s="2"/>
      <c r="H91" s="2"/>
      <c r="I91" s="2"/>
      <c r="J91" s="2"/>
      <c r="K91" s="2"/>
    </row>
    <row r="92" spans="1:12">
      <c r="A92" s="72"/>
      <c r="B92" s="72"/>
      <c r="C92" s="72"/>
      <c r="D92" s="72"/>
      <c r="E92" s="72"/>
      <c r="H92" s="51"/>
    </row>
    <row r="93" spans="1:12">
      <c r="B93" s="44"/>
      <c r="H93" s="51"/>
    </row>
    <row r="101" spans="2:12">
      <c r="B101" s="39"/>
    </row>
    <row r="105" spans="2:12">
      <c r="D105" s="2"/>
      <c r="E105" s="2"/>
      <c r="F105" s="2"/>
      <c r="G105" s="2"/>
      <c r="H105" s="2"/>
      <c r="I105" s="2"/>
      <c r="J105" s="2"/>
      <c r="K105" s="46"/>
      <c r="L105" s="46"/>
    </row>
    <row r="106" spans="2:12">
      <c r="D106" s="2"/>
      <c r="E106" s="2"/>
      <c r="F106" s="2"/>
      <c r="G106" s="2"/>
      <c r="H106" s="2"/>
      <c r="I106" s="2"/>
      <c r="J106" s="2"/>
      <c r="K106" s="78"/>
    </row>
    <row r="107" spans="2:12">
      <c r="B107" s="44"/>
      <c r="K107" s="71"/>
    </row>
    <row r="108" spans="2:12">
      <c r="B108" s="44"/>
      <c r="K108" s="71"/>
    </row>
    <row r="109" spans="2:12">
      <c r="B109" s="44"/>
      <c r="H109" s="51"/>
    </row>
    <row r="110" spans="2:12">
      <c r="B110" s="44"/>
      <c r="H110" s="51"/>
    </row>
    <row r="118" spans="2:12">
      <c r="B118" s="39"/>
    </row>
    <row r="122" spans="2:12">
      <c r="D122" s="2"/>
      <c r="E122" s="2"/>
      <c r="F122" s="2"/>
      <c r="G122" s="2"/>
      <c r="H122" s="2"/>
      <c r="I122" s="2"/>
      <c r="J122" s="2"/>
      <c r="K122" s="46"/>
      <c r="L122" s="46"/>
    </row>
    <row r="123" spans="2:12">
      <c r="D123" s="2"/>
      <c r="E123" s="2"/>
      <c r="F123" s="2"/>
      <c r="G123" s="2"/>
      <c r="H123" s="2"/>
      <c r="I123" s="2"/>
      <c r="J123" s="2"/>
      <c r="K123" s="78"/>
    </row>
    <row r="124" spans="2:12">
      <c r="B124" s="44"/>
      <c r="K124" s="71"/>
    </row>
    <row r="125" spans="2:12">
      <c r="B125" s="44"/>
      <c r="K125" s="71"/>
    </row>
    <row r="126" spans="2:12">
      <c r="B126" s="44"/>
      <c r="H126" s="51"/>
    </row>
    <row r="127" spans="2:12">
      <c r="B127" s="44"/>
      <c r="H127" s="51"/>
    </row>
    <row r="135" spans="2:12">
      <c r="B135" s="39"/>
    </row>
    <row r="139" spans="2:12">
      <c r="D139" s="2"/>
      <c r="E139" s="2"/>
      <c r="F139" s="2"/>
      <c r="G139" s="2"/>
      <c r="H139" s="2"/>
      <c r="I139" s="2"/>
      <c r="J139" s="2"/>
      <c r="K139" s="46"/>
      <c r="L139" s="46"/>
    </row>
    <row r="140" spans="2:12">
      <c r="D140" s="2"/>
      <c r="E140" s="2"/>
      <c r="F140" s="2"/>
      <c r="G140" s="2"/>
      <c r="H140" s="2"/>
      <c r="I140" s="2"/>
      <c r="J140" s="2"/>
      <c r="K140" s="78"/>
    </row>
    <row r="141" spans="2:12">
      <c r="B141" s="44"/>
      <c r="K141" s="71"/>
    </row>
    <row r="142" spans="2:12">
      <c r="B142" s="44"/>
      <c r="K142" s="71"/>
    </row>
    <row r="143" spans="2:12">
      <c r="B143" s="44"/>
      <c r="H143" s="51"/>
    </row>
    <row r="144" spans="2:12">
      <c r="B144" s="44"/>
      <c r="H144" s="51"/>
    </row>
    <row r="152" spans="2:12">
      <c r="B152" s="39"/>
    </row>
    <row r="156" spans="2:12">
      <c r="D156" s="2"/>
      <c r="E156" s="2"/>
      <c r="F156" s="2"/>
      <c r="G156" s="2"/>
      <c r="H156" s="2"/>
      <c r="I156" s="2"/>
      <c r="J156" s="2"/>
      <c r="K156" s="46"/>
      <c r="L156" s="46"/>
    </row>
    <row r="157" spans="2:12">
      <c r="D157" s="2"/>
      <c r="E157" s="2"/>
      <c r="F157" s="2"/>
      <c r="G157" s="2"/>
      <c r="H157" s="2"/>
      <c r="I157" s="2"/>
      <c r="J157" s="2"/>
      <c r="K157" s="2"/>
    </row>
    <row r="158" spans="2:12">
      <c r="D158" s="2"/>
      <c r="E158" s="2"/>
      <c r="F158" s="2"/>
      <c r="G158" s="2"/>
      <c r="H158" s="2"/>
      <c r="I158" s="2"/>
      <c r="J158" s="2"/>
      <c r="K158" s="2"/>
    </row>
    <row r="159" spans="2:12">
      <c r="D159" s="2"/>
      <c r="E159" s="2"/>
      <c r="F159" s="2"/>
      <c r="G159" s="2"/>
      <c r="H159" s="2"/>
      <c r="I159" s="2"/>
      <c r="J159" s="2"/>
      <c r="K159" s="78"/>
    </row>
    <row r="160" spans="2:12">
      <c r="D160" s="2"/>
      <c r="E160" s="2"/>
      <c r="F160" s="2"/>
      <c r="G160" s="2"/>
      <c r="H160" s="2"/>
      <c r="I160" s="2"/>
      <c r="J160" s="2"/>
      <c r="K160" s="2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200" verticalDpi="200"/>
  <headerFooter alignWithMargins="0">
    <oddHeader>&amp;C&amp;A</oddHeader>
    <oddFooter>&amp;L&amp;D&amp;C&amp;F&amp;R&amp;P von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5"/>
  <dimension ref="A1:E16"/>
  <sheetViews>
    <sheetView workbookViewId="0">
      <selection activeCell="E39" sqref="E39"/>
    </sheetView>
  </sheetViews>
  <sheetFormatPr baseColWidth="10" defaultColWidth="11.5" defaultRowHeight="11"/>
  <cols>
    <col min="1" max="1" width="10.1640625" style="24" bestFit="1" customWidth="1"/>
    <col min="2" max="2" width="17.33203125" style="24" bestFit="1" customWidth="1"/>
    <col min="3" max="3" width="8.5" style="24" bestFit="1" customWidth="1"/>
    <col min="4" max="5" width="13.5" style="24" bestFit="1" customWidth="1"/>
    <col min="6" max="6" width="11.33203125" style="24" bestFit="1" customWidth="1"/>
    <col min="7" max="16384" width="11.5" style="24"/>
  </cols>
  <sheetData>
    <row r="1" spans="1:5" ht="12" thickBot="1"/>
    <row r="2" spans="1:5" ht="12" thickBot="1">
      <c r="A2" s="530" t="s">
        <v>2510</v>
      </c>
      <c r="B2" s="531" t="s">
        <v>2511</v>
      </c>
      <c r="C2" s="531" t="s">
        <v>2512</v>
      </c>
      <c r="D2" s="531" t="s">
        <v>2513</v>
      </c>
      <c r="E2" s="532" t="s">
        <v>2514</v>
      </c>
    </row>
    <row r="3" spans="1:5" ht="12" thickBot="1"/>
    <row r="4" spans="1:5">
      <c r="A4" s="533">
        <v>1</v>
      </c>
      <c r="B4" s="534" t="s">
        <v>2515</v>
      </c>
      <c r="C4" s="534" t="s">
        <v>2516</v>
      </c>
      <c r="D4" s="534" t="s">
        <v>2517</v>
      </c>
      <c r="E4" s="535">
        <v>2690</v>
      </c>
    </row>
    <row r="5" spans="1:5">
      <c r="A5" s="536">
        <v>2</v>
      </c>
      <c r="B5" s="537" t="s">
        <v>2518</v>
      </c>
      <c r="C5" s="537" t="s">
        <v>2516</v>
      </c>
      <c r="D5" s="537" t="s">
        <v>2519</v>
      </c>
      <c r="E5" s="538">
        <v>2250</v>
      </c>
    </row>
    <row r="6" spans="1:5">
      <c r="A6" s="536">
        <v>3</v>
      </c>
      <c r="B6" s="537" t="s">
        <v>2520</v>
      </c>
      <c r="C6" s="537" t="s">
        <v>2516</v>
      </c>
      <c r="D6" s="537" t="s">
        <v>2521</v>
      </c>
      <c r="E6" s="538">
        <v>2030</v>
      </c>
    </row>
    <row r="7" spans="1:5">
      <c r="A7" s="536">
        <v>4</v>
      </c>
      <c r="B7" s="537" t="s">
        <v>2522</v>
      </c>
      <c r="C7" s="537" t="s">
        <v>2516</v>
      </c>
      <c r="D7" s="537" t="s">
        <v>2523</v>
      </c>
      <c r="E7" s="538">
        <v>615</v>
      </c>
    </row>
    <row r="8" spans="1:5">
      <c r="A8" s="536">
        <v>5</v>
      </c>
      <c r="B8" s="537" t="s">
        <v>2524</v>
      </c>
      <c r="C8" s="537" t="s">
        <v>2525</v>
      </c>
      <c r="D8" s="537" t="s">
        <v>2526</v>
      </c>
      <c r="E8" s="538">
        <v>730</v>
      </c>
    </row>
    <row r="9" spans="1:5">
      <c r="A9" s="536">
        <v>6</v>
      </c>
      <c r="B9" s="537" t="s">
        <v>2527</v>
      </c>
      <c r="C9" s="537" t="s">
        <v>2528</v>
      </c>
      <c r="D9" s="537" t="s">
        <v>2529</v>
      </c>
      <c r="E9" s="538">
        <v>615</v>
      </c>
    </row>
    <row r="10" spans="1:5">
      <c r="A10" s="536">
        <v>8</v>
      </c>
      <c r="B10" s="537" t="s">
        <v>2530</v>
      </c>
      <c r="C10" s="537" t="s">
        <v>2525</v>
      </c>
      <c r="D10" s="537" t="s">
        <v>2531</v>
      </c>
      <c r="E10" s="538">
        <v>470</v>
      </c>
    </row>
    <row r="11" spans="1:5">
      <c r="A11" s="536">
        <v>9</v>
      </c>
      <c r="B11" s="537" t="s">
        <v>2532</v>
      </c>
      <c r="C11" s="537" t="s">
        <v>2525</v>
      </c>
      <c r="D11" s="537" t="s">
        <v>2533</v>
      </c>
      <c r="E11" s="538">
        <v>845</v>
      </c>
    </row>
    <row r="12" spans="1:5">
      <c r="A12" s="536">
        <v>10</v>
      </c>
      <c r="B12" s="537" t="s">
        <v>2534</v>
      </c>
      <c r="C12" s="537" t="s">
        <v>2535</v>
      </c>
      <c r="D12" s="537" t="s">
        <v>2536</v>
      </c>
      <c r="E12" s="538">
        <v>190</v>
      </c>
    </row>
    <row r="13" spans="1:5">
      <c r="A13" s="536">
        <v>11</v>
      </c>
      <c r="B13" s="537" t="s">
        <v>2537</v>
      </c>
      <c r="C13" s="537" t="s">
        <v>2535</v>
      </c>
      <c r="D13" s="537" t="s">
        <v>2538</v>
      </c>
      <c r="E13" s="538">
        <v>110</v>
      </c>
    </row>
    <row r="14" spans="1:5">
      <c r="A14" s="536">
        <v>12</v>
      </c>
      <c r="B14" s="537" t="s">
        <v>2539</v>
      </c>
      <c r="C14" s="537" t="s">
        <v>2528</v>
      </c>
      <c r="D14" s="537" t="s">
        <v>2540</v>
      </c>
      <c r="E14" s="538">
        <v>300</v>
      </c>
    </row>
    <row r="15" spans="1:5">
      <c r="A15" s="536">
        <v>13</v>
      </c>
      <c r="B15" s="537" t="s">
        <v>2541</v>
      </c>
      <c r="C15" s="537" t="s">
        <v>2525</v>
      </c>
      <c r="D15" s="537" t="s">
        <v>2542</v>
      </c>
      <c r="E15" s="538">
        <v>550</v>
      </c>
    </row>
    <row r="16" spans="1:5" ht="12" thickBot="1">
      <c r="A16" s="539">
        <v>14</v>
      </c>
      <c r="B16" s="540" t="s">
        <v>2543</v>
      </c>
      <c r="C16" s="540" t="s">
        <v>2544</v>
      </c>
      <c r="D16" s="540" t="s">
        <v>2545</v>
      </c>
      <c r="E16" s="541">
        <v>304</v>
      </c>
    </row>
  </sheetData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61"/>
  <dimension ref="A1:J47"/>
  <sheetViews>
    <sheetView workbookViewId="0"/>
  </sheetViews>
  <sheetFormatPr baseColWidth="10" defaultColWidth="11.5" defaultRowHeight="11"/>
  <cols>
    <col min="1" max="1" width="9" style="417" customWidth="1"/>
    <col min="2" max="2" width="14.5" style="24" customWidth="1"/>
    <col min="3" max="3" width="27.83203125" style="417" customWidth="1"/>
    <col min="4" max="4" width="17.5" style="24" customWidth="1"/>
    <col min="5" max="5" width="11.6640625" style="554" customWidth="1"/>
    <col min="6" max="6" width="14.5" style="417" customWidth="1"/>
    <col min="7" max="7" width="12.83203125" style="554" customWidth="1"/>
    <col min="8" max="8" width="10" style="24" hidden="1" customWidth="1"/>
    <col min="9" max="9" width="11.5" style="417"/>
    <col min="10" max="16384" width="11.5" style="24"/>
  </cols>
  <sheetData>
    <row r="1" spans="1:10" s="100" customFormat="1" ht="11.25" customHeight="1">
      <c r="A1" s="542"/>
      <c r="C1" s="542"/>
      <c r="D1" s="543" t="s">
        <v>2546</v>
      </c>
      <c r="E1" s="544" t="s">
        <v>2547</v>
      </c>
      <c r="F1" s="544"/>
      <c r="G1" s="544"/>
      <c r="H1" s="543"/>
      <c r="I1" s="543"/>
      <c r="J1" s="544"/>
    </row>
    <row r="2" spans="1:10" s="100" customFormat="1" ht="11.25" customHeight="1">
      <c r="A2" s="543" t="s">
        <v>2548</v>
      </c>
      <c r="C2" s="542"/>
      <c r="E2" s="545"/>
      <c r="F2" s="542"/>
      <c r="G2" s="545"/>
      <c r="H2" s="542"/>
      <c r="I2" s="543"/>
    </row>
    <row r="3" spans="1:10" s="100" customFormat="1" ht="11.25" customHeight="1">
      <c r="A3" s="543" t="s">
        <v>2549</v>
      </c>
      <c r="B3" s="546" t="s">
        <v>2550</v>
      </c>
      <c r="C3" s="543" t="s">
        <v>2551</v>
      </c>
      <c r="D3" s="546"/>
      <c r="E3" s="544"/>
      <c r="F3" s="543"/>
      <c r="G3" s="544"/>
      <c r="H3" s="543"/>
      <c r="I3" s="543"/>
    </row>
    <row r="4" spans="1:10" s="100" customFormat="1" ht="11.25" customHeight="1">
      <c r="A4" s="543"/>
      <c r="B4" s="546"/>
      <c r="C4" s="543"/>
      <c r="D4" s="546"/>
      <c r="E4" s="544"/>
      <c r="F4" s="543"/>
      <c r="G4" s="544"/>
      <c r="H4" s="543"/>
      <c r="I4" s="543"/>
    </row>
    <row r="5" spans="1:10" s="100" customFormat="1" ht="11.25" customHeight="1">
      <c r="A5" s="542">
        <v>1</v>
      </c>
      <c r="B5" s="100" t="s">
        <v>2552</v>
      </c>
      <c r="C5" s="542" t="s">
        <v>2553</v>
      </c>
      <c r="D5" s="547"/>
      <c r="E5" s="545">
        <v>4.2699999999999996</v>
      </c>
      <c r="F5" s="545"/>
      <c r="G5" s="545"/>
      <c r="I5" s="542"/>
    </row>
    <row r="6" spans="1:10" s="100" customFormat="1" ht="11.25" customHeight="1">
      <c r="A6" s="542"/>
      <c r="B6" s="100" t="s">
        <v>2554</v>
      </c>
      <c r="C6" s="542" t="s">
        <v>2555</v>
      </c>
      <c r="D6" s="547"/>
      <c r="E6" s="545"/>
      <c r="F6" s="542"/>
      <c r="G6" s="545"/>
      <c r="I6" s="542"/>
    </row>
    <row r="7" spans="1:10" s="100" customFormat="1" ht="11.25" customHeight="1">
      <c r="A7" s="542"/>
      <c r="C7" s="542"/>
      <c r="D7" s="547"/>
      <c r="E7" s="545"/>
      <c r="F7" s="542"/>
      <c r="G7" s="545"/>
      <c r="I7" s="542"/>
    </row>
    <row r="8" spans="1:10" s="100" customFormat="1" ht="11.25" customHeight="1">
      <c r="A8" s="542">
        <v>2</v>
      </c>
      <c r="B8" s="100" t="s">
        <v>2556</v>
      </c>
      <c r="C8" s="542" t="s">
        <v>2553</v>
      </c>
      <c r="D8" s="547"/>
      <c r="E8" s="545">
        <v>6.27</v>
      </c>
      <c r="F8" s="548"/>
      <c r="G8" s="545"/>
      <c r="H8" s="549"/>
      <c r="I8" s="550"/>
      <c r="J8" s="551"/>
    </row>
    <row r="9" spans="1:10" s="100" customFormat="1" ht="11.25" customHeight="1">
      <c r="A9" s="542"/>
      <c r="C9" s="542" t="s">
        <v>2557</v>
      </c>
      <c r="E9" s="545"/>
      <c r="F9" s="548"/>
      <c r="G9" s="545"/>
      <c r="I9" s="542"/>
    </row>
    <row r="10" spans="1:10" s="100" customFormat="1" ht="11.25" customHeight="1">
      <c r="A10" s="542"/>
      <c r="C10" s="542"/>
      <c r="E10" s="545"/>
      <c r="F10" s="548"/>
      <c r="G10" s="545"/>
      <c r="I10" s="542"/>
    </row>
    <row r="11" spans="1:10" s="100" customFormat="1" ht="11.25" customHeight="1">
      <c r="A11" s="542">
        <v>3</v>
      </c>
      <c r="B11" s="100" t="s">
        <v>2558</v>
      </c>
      <c r="C11" s="542" t="s">
        <v>2553</v>
      </c>
      <c r="D11" s="547"/>
      <c r="E11" s="545">
        <v>8.6999999999999993</v>
      </c>
      <c r="F11" s="548"/>
      <c r="G11" s="545"/>
      <c r="I11" s="550"/>
      <c r="J11" s="551"/>
    </row>
    <row r="12" spans="1:10" s="100" customFormat="1" ht="11.25" customHeight="1">
      <c r="A12" s="542"/>
      <c r="C12" s="542" t="s">
        <v>2559</v>
      </c>
      <c r="E12" s="545"/>
      <c r="F12" s="548"/>
      <c r="G12" s="545"/>
      <c r="I12" s="542"/>
    </row>
    <row r="13" spans="1:10" s="100" customFormat="1" ht="11.25" customHeight="1">
      <c r="A13" s="542"/>
      <c r="C13" s="542"/>
      <c r="E13" s="545"/>
      <c r="F13" s="548"/>
      <c r="G13" s="545"/>
      <c r="I13" s="542"/>
    </row>
    <row r="14" spans="1:10" s="100" customFormat="1" ht="11.25" customHeight="1">
      <c r="A14" s="542">
        <v>4</v>
      </c>
      <c r="B14" s="100" t="s">
        <v>2560</v>
      </c>
      <c r="C14" s="542" t="s">
        <v>2553</v>
      </c>
      <c r="D14" s="547"/>
      <c r="E14" s="545">
        <v>26.5</v>
      </c>
      <c r="F14" s="548"/>
      <c r="G14" s="545"/>
      <c r="I14" s="550"/>
      <c r="J14" s="552"/>
    </row>
    <row r="15" spans="1:10" s="100" customFormat="1" ht="11.25" customHeight="1">
      <c r="A15" s="542"/>
      <c r="B15" s="100" t="s">
        <v>2561</v>
      </c>
      <c r="C15" s="542" t="s">
        <v>2562</v>
      </c>
      <c r="E15" s="545"/>
      <c r="F15" s="548"/>
      <c r="G15" s="545"/>
      <c r="I15" s="542"/>
    </row>
    <row r="16" spans="1:10" s="100" customFormat="1" ht="11.25" customHeight="1">
      <c r="A16" s="542"/>
      <c r="C16" s="542"/>
      <c r="E16" s="545"/>
      <c r="F16" s="548"/>
      <c r="G16" s="545"/>
      <c r="I16" s="542"/>
    </row>
    <row r="17" spans="1:10" s="100" customFormat="1" ht="11.25" customHeight="1">
      <c r="A17" s="542">
        <v>5</v>
      </c>
      <c r="B17" s="100" t="s">
        <v>2563</v>
      </c>
      <c r="C17" s="542" t="s">
        <v>2553</v>
      </c>
      <c r="D17" s="547"/>
      <c r="E17" s="545">
        <v>34.5</v>
      </c>
      <c r="F17" s="548"/>
      <c r="G17" s="545"/>
      <c r="I17" s="550"/>
      <c r="J17" s="551"/>
    </row>
    <row r="18" spans="1:10" s="100" customFormat="1" ht="11.25" customHeight="1">
      <c r="A18" s="542"/>
      <c r="C18" s="542" t="s">
        <v>2564</v>
      </c>
      <c r="D18" s="547"/>
      <c r="E18" s="545"/>
      <c r="F18" s="542"/>
      <c r="G18" s="545"/>
      <c r="I18" s="542"/>
    </row>
    <row r="19" spans="1:10" s="100" customFormat="1" ht="11.25" customHeight="1">
      <c r="A19" s="542"/>
      <c r="C19" s="542"/>
      <c r="D19" s="547"/>
      <c r="E19" s="545"/>
      <c r="F19" s="542"/>
      <c r="G19" s="545"/>
      <c r="I19" s="542"/>
    </row>
    <row r="20" spans="1:10" s="100" customFormat="1" ht="11.25" customHeight="1">
      <c r="A20" s="542">
        <v>6</v>
      </c>
      <c r="B20" s="100" t="s">
        <v>2565</v>
      </c>
      <c r="C20" s="542" t="s">
        <v>2553</v>
      </c>
      <c r="D20" s="547"/>
      <c r="E20" s="545">
        <v>39.270000000000003</v>
      </c>
      <c r="F20" s="548"/>
      <c r="G20" s="545"/>
      <c r="I20" s="550"/>
      <c r="J20" s="551"/>
    </row>
    <row r="21" spans="1:10" s="100" customFormat="1" ht="11.25" customHeight="1">
      <c r="A21" s="542"/>
      <c r="C21" s="542" t="s">
        <v>2566</v>
      </c>
      <c r="D21" s="547"/>
      <c r="E21" s="545"/>
      <c r="F21" s="542"/>
      <c r="G21" s="545"/>
      <c r="I21" s="542"/>
    </row>
    <row r="22" spans="1:10" s="100" customFormat="1" ht="11.25" customHeight="1">
      <c r="A22" s="542"/>
      <c r="C22" s="542"/>
      <c r="D22" s="547"/>
      <c r="E22" s="545"/>
      <c r="F22" s="542"/>
      <c r="G22" s="545"/>
      <c r="I22" s="542"/>
    </row>
    <row r="23" spans="1:10" s="100" customFormat="1" ht="11.25" customHeight="1">
      <c r="A23" s="542">
        <v>7</v>
      </c>
      <c r="C23" s="542" t="s">
        <v>2553</v>
      </c>
      <c r="D23" s="547"/>
      <c r="E23" s="545"/>
      <c r="F23" s="548"/>
      <c r="G23" s="545"/>
      <c r="I23" s="542"/>
    </row>
    <row r="24" spans="1:10" s="100" customFormat="1" ht="11.25" customHeight="1">
      <c r="A24" s="542"/>
      <c r="C24" s="542" t="s">
        <v>2567</v>
      </c>
      <c r="D24" s="547"/>
      <c r="E24" s="545"/>
      <c r="F24" s="542"/>
      <c r="G24" s="545"/>
      <c r="I24" s="542"/>
    </row>
    <row r="25" spans="1:10" s="100" customFormat="1" ht="11.25" customHeight="1">
      <c r="A25" s="542"/>
      <c r="C25" s="542"/>
      <c r="D25" s="547"/>
      <c r="E25" s="545"/>
      <c r="F25" s="542"/>
      <c r="G25" s="545"/>
      <c r="I25" s="542"/>
    </row>
    <row r="26" spans="1:10" s="100" customFormat="1" ht="11.25" customHeight="1">
      <c r="A26" s="542">
        <v>8</v>
      </c>
      <c r="C26" s="542" t="s">
        <v>2553</v>
      </c>
      <c r="D26" s="547"/>
      <c r="E26" s="545"/>
      <c r="F26" s="548"/>
      <c r="G26" s="545"/>
      <c r="I26" s="542"/>
    </row>
    <row r="27" spans="1:10" s="100" customFormat="1" ht="11.25" customHeight="1">
      <c r="A27" s="542"/>
      <c r="C27" s="542" t="s">
        <v>2568</v>
      </c>
      <c r="D27" s="547"/>
      <c r="E27" s="545"/>
      <c r="F27" s="542"/>
      <c r="G27" s="545"/>
      <c r="I27" s="542"/>
    </row>
    <row r="28" spans="1:10" s="100" customFormat="1" ht="11.25" customHeight="1">
      <c r="A28" s="542"/>
      <c r="C28" s="542"/>
      <c r="D28" s="547"/>
      <c r="E28" s="545"/>
      <c r="F28" s="542"/>
      <c r="G28" s="545"/>
      <c r="I28" s="542"/>
    </row>
    <row r="29" spans="1:10" s="100" customFormat="1" ht="11.25" customHeight="1">
      <c r="A29" s="542">
        <v>9</v>
      </c>
      <c r="C29" s="542" t="s">
        <v>2553</v>
      </c>
      <c r="D29" s="547"/>
      <c r="E29" s="545"/>
      <c r="F29" s="548"/>
      <c r="G29" s="545"/>
      <c r="I29" s="542"/>
    </row>
    <row r="30" spans="1:10" s="100" customFormat="1" ht="11.25" customHeight="1">
      <c r="A30" s="542"/>
      <c r="C30" s="542" t="s">
        <v>2569</v>
      </c>
      <c r="D30" s="547"/>
      <c r="E30" s="545"/>
      <c r="F30" s="542"/>
      <c r="G30" s="545"/>
      <c r="I30" s="542"/>
    </row>
    <row r="31" spans="1:10" s="100" customFormat="1" ht="11.25" customHeight="1">
      <c r="A31" s="542"/>
      <c r="C31" s="542"/>
      <c r="D31" s="547"/>
      <c r="E31" s="545"/>
      <c r="F31" s="542"/>
      <c r="G31" s="545"/>
      <c r="I31" s="542"/>
    </row>
    <row r="32" spans="1:10" s="100" customFormat="1" ht="11.25" customHeight="1">
      <c r="A32" s="542"/>
      <c r="B32" s="100" t="s">
        <v>2570</v>
      </c>
      <c r="C32" s="542" t="s">
        <v>2571</v>
      </c>
      <c r="D32" s="553">
        <v>14.5</v>
      </c>
      <c r="E32" s="545"/>
      <c r="F32" s="542"/>
      <c r="G32" s="545"/>
      <c r="I32" s="542"/>
    </row>
    <row r="33" spans="1:9" s="100" customFormat="1" ht="11.25" customHeight="1">
      <c r="A33" s="542"/>
      <c r="C33" s="542" t="s">
        <v>2572</v>
      </c>
      <c r="E33" s="545"/>
      <c r="F33" s="542"/>
      <c r="G33" s="545"/>
      <c r="I33" s="542"/>
    </row>
    <row r="34" spans="1:9" ht="11.25" customHeight="1"/>
    <row r="35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/>
    <row r="42" spans="1:9" ht="11.25" customHeight="1"/>
    <row r="43" spans="1:9" ht="11.25" customHeight="1"/>
    <row r="44" spans="1:9" ht="11.25" customHeight="1"/>
    <row r="45" spans="1:9" ht="11.25" customHeight="1"/>
    <row r="46" spans="1:9" ht="11.25" customHeight="1"/>
    <row r="47" spans="1:9" ht="11.25" customHeight="1"/>
  </sheetData>
  <pageMargins left="0.78740157499999996" right="0.78740157499999996" top="0.984251969" bottom="0.984251969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"/>
  <dimension ref="A1:M27"/>
  <sheetViews>
    <sheetView zoomScale="80" workbookViewId="0">
      <selection activeCell="P22" sqref="P22"/>
    </sheetView>
  </sheetViews>
  <sheetFormatPr baseColWidth="10" defaultRowHeight="13"/>
  <cols>
    <col min="1" max="1" width="10.6640625" customWidth="1"/>
    <col min="2" max="2" width="13.83203125" customWidth="1"/>
    <col min="3" max="3" width="14.1640625" customWidth="1"/>
    <col min="4" max="4" width="14.83203125" customWidth="1"/>
    <col min="5" max="5" width="12" customWidth="1"/>
    <col min="6" max="6" width="27.5" customWidth="1"/>
    <col min="7" max="7" width="3.5" customWidth="1"/>
    <col min="8" max="8" width="3.6640625" customWidth="1"/>
    <col min="9" max="11" width="3.5" customWidth="1"/>
    <col min="12" max="12" width="3.6640625" customWidth="1"/>
  </cols>
  <sheetData>
    <row r="1" spans="1:13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>
      <c r="A2" s="8" t="s">
        <v>550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4" thickBo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24.5" customHeight="1" thickBot="1">
      <c r="A4" s="14" t="s">
        <v>551</v>
      </c>
      <c r="B4" s="15" t="s">
        <v>552</v>
      </c>
      <c r="C4" s="16" t="s">
        <v>793</v>
      </c>
      <c r="D4" s="15" t="s">
        <v>553</v>
      </c>
      <c r="E4" s="16" t="s">
        <v>554</v>
      </c>
      <c r="F4" s="15" t="s">
        <v>555</v>
      </c>
      <c r="G4" s="17" t="s">
        <v>556</v>
      </c>
      <c r="H4" s="18" t="s">
        <v>557</v>
      </c>
      <c r="I4" s="17" t="s">
        <v>558</v>
      </c>
      <c r="J4" s="18" t="s">
        <v>559</v>
      </c>
      <c r="K4" s="17"/>
      <c r="L4" s="18" t="s">
        <v>560</v>
      </c>
      <c r="M4" s="19"/>
    </row>
    <row r="5" spans="1:1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360" verticalDpi="360"/>
  <headerFooter alignWithMargins="0">
    <oddHeader>&amp;L&amp;P&amp;C&amp;D&amp;R&amp;A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tabColor indexed="10"/>
  </sheetPr>
  <dimension ref="B1:K41"/>
  <sheetViews>
    <sheetView showGridLines="0" view="pageBreakPreview" zoomScaleNormal="100" workbookViewId="0"/>
  </sheetViews>
  <sheetFormatPr baseColWidth="10" defaultColWidth="11.5" defaultRowHeight="13"/>
  <cols>
    <col min="1" max="1" width="11.5" style="105"/>
    <col min="2" max="2" width="16.33203125" style="105" bestFit="1" customWidth="1"/>
    <col min="3" max="3" width="10.83203125" style="105" bestFit="1" customWidth="1"/>
    <col min="4" max="5" width="11.5" style="105"/>
    <col min="6" max="6" width="18.83203125" style="105" customWidth="1"/>
    <col min="7" max="7" width="20.1640625" style="105" bestFit="1" customWidth="1"/>
    <col min="8" max="8" width="20.83203125" style="105" customWidth="1"/>
    <col min="9" max="9" width="10.83203125" style="105" bestFit="1" customWidth="1"/>
    <col min="10" max="10" width="8.33203125" style="105" bestFit="1" customWidth="1"/>
    <col min="11" max="16384" width="11.5" style="105"/>
  </cols>
  <sheetData>
    <row r="1" spans="2:11">
      <c r="H1" s="106"/>
      <c r="I1" s="106"/>
      <c r="J1" s="106"/>
    </row>
    <row r="2" spans="2:11">
      <c r="H2" s="106" t="s">
        <v>1708</v>
      </c>
      <c r="I2" s="107" t="e">
        <f>SUM(I11+I12+I13+I17+I14)</f>
        <v>#VALUE!</v>
      </c>
      <c r="J2" s="108" t="e">
        <f>SUM(J11+J12+J13+J17)</f>
        <v>#VALUE!</v>
      </c>
      <c r="K2" s="105" t="s">
        <v>1709</v>
      </c>
    </row>
    <row r="3" spans="2:11">
      <c r="H3" s="106" t="s">
        <v>1710</v>
      </c>
      <c r="I3" s="109" t="e">
        <f>ROUND(I10-I12-I13-I17-I14,2)</f>
        <v>#VALUE!</v>
      </c>
      <c r="J3" s="108" t="e">
        <f>I3/I2</f>
        <v>#VALUE!</v>
      </c>
      <c r="K3" s="105" t="s">
        <v>1711</v>
      </c>
    </row>
    <row r="4" spans="2:11">
      <c r="H4" s="106"/>
      <c r="I4" s="109"/>
      <c r="J4" s="106"/>
    </row>
    <row r="5" spans="2:11">
      <c r="H5" s="106"/>
      <c r="I5" s="109"/>
      <c r="J5" s="106"/>
    </row>
    <row r="6" spans="2:11">
      <c r="H6" s="106"/>
      <c r="I6" s="109"/>
      <c r="J6" s="106"/>
    </row>
    <row r="7" spans="2:11">
      <c r="H7" s="106"/>
      <c r="I7" s="109"/>
      <c r="J7" s="106"/>
    </row>
    <row r="8" spans="2:11">
      <c r="H8" s="106"/>
      <c r="I8" s="109"/>
      <c r="J8" s="106"/>
    </row>
    <row r="9" spans="2:11">
      <c r="B9" s="110" t="s">
        <v>1712</v>
      </c>
      <c r="H9" s="106"/>
      <c r="I9" s="109"/>
      <c r="J9" s="106"/>
    </row>
    <row r="10" spans="2:11">
      <c r="B10" s="106" t="s">
        <v>1713</v>
      </c>
      <c r="C10" s="111" t="e">
        <f>I10</f>
        <v>#VALUE!</v>
      </c>
      <c r="D10" s="108">
        <v>1</v>
      </c>
      <c r="H10" s="106" t="s">
        <v>1714</v>
      </c>
      <c r="I10" s="109" t="e">
        <f>SUMIF(Kalkulation!$B:$B,"Gesamt",Kalkulation!$M:$M)+SUMIF(Kalkulation!$A:$A,"Gesamt",Kalkulation!$M:$M)+SUMIF(Kalkulation!$J:$J,"*Gesamt*",Kalkulation!$K:$K)</f>
        <v>#VALUE!</v>
      </c>
      <c r="J10" s="108">
        <v>1</v>
      </c>
      <c r="K10" s="105" t="s">
        <v>1715</v>
      </c>
    </row>
    <row r="11" spans="2:11">
      <c r="B11" s="105" t="s">
        <v>1716</v>
      </c>
      <c r="C11" s="112">
        <f>I11</f>
        <v>0</v>
      </c>
      <c r="D11" s="113" t="e">
        <f>C11/C10</f>
        <v>#VALUE!</v>
      </c>
      <c r="H11" s="106" t="s">
        <v>1716</v>
      </c>
      <c r="I11" s="109">
        <f>SUMIF(Kalkulation!$D:$D,"Stück",Kalkulation!$K:$K)+SUMIF(Kalkulation!$D:$D,"Satz",Kalkulation!$K:$K)+SUMIF(Kalkulation!$D:$D,"Glieder",Kalkulation!$K:$K)</f>
        <v>0</v>
      </c>
      <c r="J11" s="108" t="e">
        <f>$I$11/$I$10</f>
        <v>#VALUE!</v>
      </c>
      <c r="K11" s="105" t="s">
        <v>1717</v>
      </c>
    </row>
    <row r="12" spans="2:11">
      <c r="B12" s="106" t="s">
        <v>1718</v>
      </c>
      <c r="C12" s="111" t="e">
        <f>I12</f>
        <v>#VALUE!</v>
      </c>
      <c r="D12" s="108" t="e">
        <f>C12/C10</f>
        <v>#VALUE!</v>
      </c>
      <c r="H12" s="106" t="s">
        <v>1718</v>
      </c>
      <c r="I12" s="109" t="e">
        <f>SUMIF(Kalkulation!$B:$B,"CF*",Kalkulation!$M:$M)+SUMIF(Kalkulation!$B:$B,"CA*",Kalkulation!$M:$M)+SUMIF(Kalkulation!$B:$B,"ZK*",Kalkulation!$M:$M)+SUMIF(Kalkulation!$B:$B,"FF*",Kalkulation!$M:$M)+SUMIF(Kalkulation!$B:$B,"RH*",Kalkulation!$M:$M)</f>
        <v>#VALUE!</v>
      </c>
      <c r="J12" s="108" t="e">
        <f>$I$12/$I$10</f>
        <v>#VALUE!</v>
      </c>
      <c r="K12" s="105" t="s">
        <v>228</v>
      </c>
    </row>
    <row r="13" spans="2:11">
      <c r="B13" s="105" t="s">
        <v>1719</v>
      </c>
      <c r="C13" s="112">
        <f>SUM(I14:I15)</f>
        <v>0</v>
      </c>
      <c r="D13" s="113" t="e">
        <f>C13/C10</f>
        <v>#VALUE!</v>
      </c>
      <c r="H13" s="106" t="s">
        <v>1720</v>
      </c>
      <c r="I13" s="109">
        <f>SUMIF(Kalkulation!$A:$A,"MAT9*",Kalkulation!$M:$M)+SUMIF(Kalkulation!$A:$A,"VPA9*",Kalkulation!$M:$M)+SUMIF(Kalkulation!$A:$A,"QS9*",Kalkulation!$M:$M)+SUMIF(Kalkulation!$A:$A,"USB*",Kalkulation!$M:$M)+SUMIF(Kalkulation!$A:$A,"GIG*",Kalkulation!$M:$M)+SUMIF(Kalkulation!$A:$A,"LWL*",Kalkulation!$M:$M)+SUMIF(Kalkulation!$A:$A,"CAT*",Kalkulation!$M:$M)</f>
        <v>0</v>
      </c>
      <c r="J13" s="108" t="e">
        <f>$I$13/$I$10</f>
        <v>#VALUE!</v>
      </c>
      <c r="K13" s="105" t="s">
        <v>1721</v>
      </c>
    </row>
    <row r="14" spans="2:11">
      <c r="B14" s="106" t="s">
        <v>1722</v>
      </c>
      <c r="C14" s="107">
        <f>SUM(I16:I17)</f>
        <v>0</v>
      </c>
      <c r="D14" s="108" t="e">
        <f>C14/C10</f>
        <v>#VALUE!</v>
      </c>
      <c r="H14" s="106" t="s">
        <v>1723</v>
      </c>
      <c r="I14" s="109">
        <f>SUMIF(Kalkulation!$A:$A,"xMAT017*",Kalkulation!$K:$K)</f>
        <v>0</v>
      </c>
      <c r="J14" s="108" t="e">
        <f>$I$15/$I$10</f>
        <v>#VALUE!</v>
      </c>
      <c r="K14" s="105" t="s">
        <v>1724</v>
      </c>
    </row>
    <row r="15" spans="2:11">
      <c r="H15" s="106" t="s">
        <v>1719</v>
      </c>
      <c r="I15" s="109">
        <f>SUMIF(Kalkulation!$A:$A,"MAT017*",Kalkulation!$K:$K)</f>
        <v>0</v>
      </c>
      <c r="J15" s="108" t="e">
        <f>$I$15/$I$10</f>
        <v>#VALUE!</v>
      </c>
      <c r="K15" s="105" t="s">
        <v>260</v>
      </c>
    </row>
    <row r="16" spans="2:11">
      <c r="H16" s="106" t="s">
        <v>261</v>
      </c>
      <c r="I16" s="109">
        <f>IF($I$13=0,0,$I$13-$I$15)</f>
        <v>0</v>
      </c>
      <c r="J16" s="108" t="e">
        <f>$I$16/$I$10</f>
        <v>#VALUE!</v>
      </c>
      <c r="K16" s="105" t="s">
        <v>262</v>
      </c>
    </row>
    <row r="17" spans="8:11">
      <c r="H17" s="106" t="s">
        <v>263</v>
      </c>
      <c r="I17" s="109">
        <f>SUMIF(Kalkulation!$A:$A,"Konf*",Kalkulation!$M:$M)</f>
        <v>0</v>
      </c>
      <c r="J17" s="108" t="e">
        <f>$I$17/$I$10</f>
        <v>#VALUE!</v>
      </c>
      <c r="K17" s="105" t="s">
        <v>264</v>
      </c>
    </row>
    <row r="18" spans="8:11">
      <c r="H18" s="106"/>
      <c r="I18" s="106"/>
      <c r="J18" s="106"/>
    </row>
    <row r="19" spans="8:11">
      <c r="H19" s="106"/>
      <c r="I19" s="106"/>
      <c r="J19" s="106"/>
    </row>
    <row r="20" spans="8:11">
      <c r="H20" s="106"/>
      <c r="I20" s="106"/>
      <c r="J20" s="106"/>
    </row>
    <row r="21" spans="8:11">
      <c r="H21" s="106"/>
      <c r="I21" s="106"/>
      <c r="J21" s="106"/>
    </row>
    <row r="22" spans="8:11">
      <c r="H22" s="106"/>
      <c r="I22" s="106"/>
      <c r="J22" s="106"/>
    </row>
    <row r="23" spans="8:11">
      <c r="H23" s="106"/>
      <c r="I23" s="106"/>
      <c r="J23" s="106"/>
    </row>
    <row r="24" spans="8:11">
      <c r="H24" s="106"/>
      <c r="I24" s="106"/>
      <c r="J24" s="106"/>
    </row>
    <row r="25" spans="8:11">
      <c r="H25" s="106"/>
      <c r="I25" s="106"/>
      <c r="J25" s="106"/>
    </row>
    <row r="26" spans="8:11">
      <c r="H26" s="106"/>
      <c r="I26" s="106"/>
      <c r="J26" s="106"/>
    </row>
    <row r="27" spans="8:11">
      <c r="H27" s="106"/>
      <c r="I27" s="106"/>
      <c r="J27" s="106"/>
    </row>
    <row r="28" spans="8:11">
      <c r="H28" s="106"/>
      <c r="I28" s="106"/>
      <c r="J28" s="106"/>
    </row>
    <row r="29" spans="8:11">
      <c r="H29" s="106"/>
      <c r="I29" s="106"/>
      <c r="J29" s="106"/>
    </row>
    <row r="30" spans="8:11">
      <c r="H30" s="106"/>
      <c r="I30" s="106"/>
      <c r="J30" s="106"/>
    </row>
    <row r="31" spans="8:11">
      <c r="H31" s="106"/>
      <c r="I31" s="106"/>
      <c r="J31" s="106"/>
    </row>
    <row r="32" spans="8:11">
      <c r="H32" s="106"/>
      <c r="I32" s="106"/>
      <c r="J32" s="106"/>
    </row>
    <row r="33" spans="8:10">
      <c r="H33" s="106"/>
      <c r="I33" s="106"/>
      <c r="J33" s="106"/>
    </row>
    <row r="34" spans="8:10">
      <c r="H34" s="106"/>
      <c r="I34" s="106"/>
      <c r="J34" s="106"/>
    </row>
    <row r="35" spans="8:10">
      <c r="H35" s="106"/>
      <c r="I35" s="106"/>
      <c r="J35" s="106"/>
    </row>
    <row r="36" spans="8:10">
      <c r="H36" s="106"/>
      <c r="I36" s="106"/>
      <c r="J36" s="106"/>
    </row>
    <row r="37" spans="8:10">
      <c r="H37" s="106"/>
      <c r="I37" s="106"/>
      <c r="J37" s="106"/>
    </row>
    <row r="38" spans="8:10">
      <c r="H38" s="106"/>
      <c r="I38" s="106"/>
      <c r="J38" s="106"/>
    </row>
    <row r="39" spans="8:10">
      <c r="H39" s="106"/>
      <c r="I39" s="106"/>
      <c r="J39" s="106"/>
    </row>
    <row r="40" spans="8:10">
      <c r="H40" s="106"/>
      <c r="I40" s="106"/>
      <c r="J40" s="106"/>
    </row>
    <row r="41" spans="8:10">
      <c r="H41" s="106"/>
      <c r="I41" s="106"/>
      <c r="J41" s="106"/>
    </row>
  </sheetData>
  <sheetProtection selectLockedCells="1"/>
  <phoneticPr fontId="2" type="noConversion"/>
  <conditionalFormatting sqref="I2">
    <cfRule type="cellIs" dxfId="3" priority="1" stopIfTrue="1" operator="equal">
      <formula>$I$10</formula>
    </cfRule>
    <cfRule type="cellIs" dxfId="2" priority="2" stopIfTrue="1" operator="notEqual">
      <formula>$I$10</formula>
    </cfRule>
  </conditionalFormatting>
  <conditionalFormatting sqref="I3">
    <cfRule type="cellIs" dxfId="1" priority="3" stopIfTrue="1" operator="equal">
      <formula>$I$11</formula>
    </cfRule>
    <cfRule type="cellIs" dxfId="0" priority="4" stopIfTrue="1" operator="notEqual">
      <formula>$I$11</formula>
    </cfRule>
  </conditionalFormatting>
  <pageMargins left="0.78740157499999996" right="0.78740157499999996" top="0.984251969" bottom="0.984251969" header="0.4921259845" footer="0.4921259845"/>
  <pageSetup paperSize="9" scale="62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4">
    <tabColor theme="5"/>
  </sheetPr>
  <dimension ref="A1:E136"/>
  <sheetViews>
    <sheetView topLeftCell="A61" workbookViewId="0">
      <selection activeCell="I82" sqref="I82"/>
    </sheetView>
  </sheetViews>
  <sheetFormatPr baseColWidth="10" defaultColWidth="11.5" defaultRowHeight="13"/>
  <cols>
    <col min="1" max="1" width="75.5" style="556" bestFit="1" customWidth="1"/>
    <col min="2" max="2" width="9.83203125" style="557" bestFit="1" customWidth="1"/>
    <col min="3" max="3" width="11.5" style="557"/>
    <col min="4" max="4" width="12.33203125" style="557" bestFit="1" customWidth="1"/>
    <col min="5" max="5" width="13.1640625" style="557" bestFit="1" customWidth="1"/>
    <col min="6" max="16384" width="11.5" style="557"/>
  </cols>
  <sheetData>
    <row r="1" spans="1:1">
      <c r="A1" s="556" t="s">
        <v>2578</v>
      </c>
    </row>
    <row r="2" spans="1:1">
      <c r="A2" s="556" t="s">
        <v>2579</v>
      </c>
    </row>
    <row r="4" spans="1:1">
      <c r="A4" s="556" t="s">
        <v>2581</v>
      </c>
    </row>
    <row r="5" spans="1:1">
      <c r="A5" s="556" t="s">
        <v>2582</v>
      </c>
    </row>
    <row r="7" spans="1:1">
      <c r="A7" s="556" t="s">
        <v>2583</v>
      </c>
    </row>
    <row r="8" spans="1:1">
      <c r="A8" s="556" t="s">
        <v>2584</v>
      </c>
    </row>
    <row r="9" spans="1:1">
      <c r="A9" s="556" t="s">
        <v>2585</v>
      </c>
    </row>
    <row r="10" spans="1:1">
      <c r="A10" s="556" t="s">
        <v>2586</v>
      </c>
    </row>
    <row r="11" spans="1:1">
      <c r="A11" s="556" t="s">
        <v>2587</v>
      </c>
    </row>
    <row r="13" spans="1:1">
      <c r="A13" s="556" t="s">
        <v>2588</v>
      </c>
    </row>
    <row r="14" spans="1:1">
      <c r="A14" s="556" t="s">
        <v>2589</v>
      </c>
    </row>
    <row r="15" spans="1:1">
      <c r="A15" s="556" t="s">
        <v>2590</v>
      </c>
    </row>
    <row r="16" spans="1:1">
      <c r="A16" s="556" t="s">
        <v>2591</v>
      </c>
    </row>
    <row r="17" spans="1:1">
      <c r="A17" s="556" t="s">
        <v>2592</v>
      </c>
    </row>
    <row r="19" spans="1:1">
      <c r="A19" s="556" t="s">
        <v>2593</v>
      </c>
    </row>
    <row r="20" spans="1:1">
      <c r="A20" s="556" t="s">
        <v>2594</v>
      </c>
    </row>
    <row r="21" spans="1:1">
      <c r="A21" s="556" t="s">
        <v>2590</v>
      </c>
    </row>
    <row r="22" spans="1:1">
      <c r="A22" s="556" t="s">
        <v>2912</v>
      </c>
    </row>
    <row r="23" spans="1:1">
      <c r="A23" s="556" t="s">
        <v>2913</v>
      </c>
    </row>
    <row r="25" spans="1:1">
      <c r="A25" s="556" t="s">
        <v>2914</v>
      </c>
    </row>
    <row r="26" spans="1:1">
      <c r="A26" s="556" t="s">
        <v>2596</v>
      </c>
    </row>
    <row r="27" spans="1:1">
      <c r="A27" s="556" t="s">
        <v>2597</v>
      </c>
    </row>
    <row r="28" spans="1:1">
      <c r="A28" s="556" t="s">
        <v>2598</v>
      </c>
    </row>
    <row r="29" spans="1:1">
      <c r="A29" s="556" t="s">
        <v>2599</v>
      </c>
    </row>
    <row r="30" spans="1:1">
      <c r="A30" s="556" t="s">
        <v>2915</v>
      </c>
    </row>
    <row r="31" spans="1:1">
      <c r="A31" s="556" t="s">
        <v>2600</v>
      </c>
    </row>
    <row r="32" spans="1:1">
      <c r="A32" s="556" t="s">
        <v>2916</v>
      </c>
    </row>
    <row r="33" spans="1:1">
      <c r="A33" s="556" t="s">
        <v>2147</v>
      </c>
    </row>
    <row r="35" spans="1:1">
      <c r="A35" s="556" t="s">
        <v>2580</v>
      </c>
    </row>
    <row r="37" spans="1:1">
      <c r="A37" s="556" t="s">
        <v>2581</v>
      </c>
    </row>
    <row r="38" spans="1:1">
      <c r="A38" s="556" t="s">
        <v>2582</v>
      </c>
    </row>
    <row r="40" spans="1:1">
      <c r="A40" s="556" t="s">
        <v>2583</v>
      </c>
    </row>
    <row r="41" spans="1:1">
      <c r="A41" s="556" t="s">
        <v>2584</v>
      </c>
    </row>
    <row r="42" spans="1:1">
      <c r="A42" s="556" t="s">
        <v>2585</v>
      </c>
    </row>
    <row r="43" spans="1:1">
      <c r="A43" s="556" t="s">
        <v>2586</v>
      </c>
    </row>
    <row r="44" spans="1:1">
      <c r="A44" s="556" t="s">
        <v>2587</v>
      </c>
    </row>
    <row r="46" spans="1:1">
      <c r="A46" s="556" t="s">
        <v>2588</v>
      </c>
    </row>
    <row r="47" spans="1:1">
      <c r="A47" s="556" t="s">
        <v>2589</v>
      </c>
    </row>
    <row r="48" spans="1:1">
      <c r="A48" s="556" t="s">
        <v>2590</v>
      </c>
    </row>
    <row r="49" spans="1:1">
      <c r="A49" s="556" t="s">
        <v>2591</v>
      </c>
    </row>
    <row r="50" spans="1:1">
      <c r="A50" s="556" t="s">
        <v>2592</v>
      </c>
    </row>
    <row r="52" spans="1:1">
      <c r="A52" s="556" t="s">
        <v>2593</v>
      </c>
    </row>
    <row r="53" spans="1:1">
      <c r="A53" s="556" t="s">
        <v>2594</v>
      </c>
    </row>
    <row r="54" spans="1:1">
      <c r="A54" s="556" t="s">
        <v>2590</v>
      </c>
    </row>
    <row r="55" spans="1:1">
      <c r="A55" s="556" t="s">
        <v>2595</v>
      </c>
    </row>
    <row r="57" spans="1:1">
      <c r="A57" s="556" t="s">
        <v>2596</v>
      </c>
    </row>
    <row r="58" spans="1:1">
      <c r="A58" s="556" t="s">
        <v>2597</v>
      </c>
    </row>
    <row r="59" spans="1:1">
      <c r="A59" s="556" t="s">
        <v>2598</v>
      </c>
    </row>
    <row r="60" spans="1:1">
      <c r="A60" s="556" t="s">
        <v>2599</v>
      </c>
    </row>
    <row r="61" spans="1:1">
      <c r="A61" s="556" t="s">
        <v>2600</v>
      </c>
    </row>
    <row r="62" spans="1:1">
      <c r="A62" s="556" t="s">
        <v>2147</v>
      </c>
    </row>
    <row r="64" spans="1:1">
      <c r="A64" s="556" t="s">
        <v>2598</v>
      </c>
    </row>
    <row r="65" spans="1:3">
      <c r="A65" s="556" t="s">
        <v>2601</v>
      </c>
    </row>
    <row r="66" spans="1:3">
      <c r="A66" s="556" t="s">
        <v>2602</v>
      </c>
    </row>
    <row r="67" spans="1:3">
      <c r="A67" s="556" t="s">
        <v>2603</v>
      </c>
    </row>
    <row r="68" spans="1:3">
      <c r="A68" s="556" t="s">
        <v>2604</v>
      </c>
    </row>
    <row r="69" spans="1:3">
      <c r="A69" s="556" t="s">
        <v>2605</v>
      </c>
    </row>
    <row r="70" spans="1:3">
      <c r="A70" s="556" t="s">
        <v>3038</v>
      </c>
    </row>
    <row r="71" spans="1:3">
      <c r="A71" s="556" t="s">
        <v>2606</v>
      </c>
    </row>
    <row r="72" spans="1:3">
      <c r="A72" s="556" t="s">
        <v>2607</v>
      </c>
    </row>
    <row r="73" spans="1:3">
      <c r="A73" s="556" t="s">
        <v>2601</v>
      </c>
    </row>
    <row r="74" spans="1:3">
      <c r="A74" s="556" t="s">
        <v>3039</v>
      </c>
    </row>
    <row r="76" spans="1:3">
      <c r="A76" s="556" t="s">
        <v>2608</v>
      </c>
      <c r="B76" s="557" t="s">
        <v>3040</v>
      </c>
      <c r="C76" s="557" t="s">
        <v>3041</v>
      </c>
    </row>
    <row r="77" spans="1:3">
      <c r="A77" s="556">
        <v>44760</v>
      </c>
      <c r="B77" s="557" t="s">
        <v>3061</v>
      </c>
      <c r="C77" s="557" t="s">
        <v>3062</v>
      </c>
    </row>
    <row r="78" spans="1:3">
      <c r="A78" s="556">
        <v>44757</v>
      </c>
      <c r="B78" s="557" t="s">
        <v>3045</v>
      </c>
      <c r="C78" s="557" t="s">
        <v>3046</v>
      </c>
    </row>
    <row r="79" spans="1:3">
      <c r="A79" s="556" t="s">
        <v>3042</v>
      </c>
    </row>
    <row r="81" spans="1:5">
      <c r="A81" s="556" t="s">
        <v>2608</v>
      </c>
      <c r="B81" s="558" t="s">
        <v>2609</v>
      </c>
      <c r="C81" s="558" t="s">
        <v>2610</v>
      </c>
      <c r="D81" s="558"/>
    </row>
    <row r="82" spans="1:5">
      <c r="A82" s="556">
        <v>44760</v>
      </c>
      <c r="B82" s="558" t="s">
        <v>3037</v>
      </c>
      <c r="C82" s="558" t="s">
        <v>3037</v>
      </c>
      <c r="D82" s="558"/>
    </row>
    <row r="83" spans="1:5">
      <c r="A83" s="556">
        <v>44757</v>
      </c>
      <c r="B83" s="558" t="s">
        <v>3037</v>
      </c>
      <c r="C83" s="558" t="s">
        <v>3037</v>
      </c>
      <c r="D83" s="558"/>
    </row>
    <row r="84" spans="1:5">
      <c r="B84" s="558"/>
      <c r="C84" s="558"/>
      <c r="D84" s="558"/>
    </row>
    <row r="85" spans="1:5">
      <c r="A85" s="556" t="s">
        <v>2611</v>
      </c>
    </row>
    <row r="87" spans="1:5">
      <c r="A87" s="556" t="s">
        <v>2608</v>
      </c>
      <c r="B87" s="557" t="s">
        <v>2612</v>
      </c>
      <c r="C87" s="557" t="s">
        <v>2613</v>
      </c>
      <c r="D87" s="557" t="s">
        <v>2614</v>
      </c>
    </row>
    <row r="88" spans="1:5">
      <c r="A88" s="556">
        <v>44760</v>
      </c>
      <c r="B88" s="558">
        <v>101100</v>
      </c>
      <c r="C88" s="558">
        <v>101400</v>
      </c>
      <c r="D88" s="558">
        <v>101700</v>
      </c>
    </row>
    <row r="89" spans="1:5">
      <c r="A89" s="556">
        <v>44757</v>
      </c>
      <c r="B89" s="558">
        <v>100255</v>
      </c>
      <c r="C89" s="558">
        <v>100555</v>
      </c>
      <c r="D89" s="558">
        <v>100855</v>
      </c>
    </row>
    <row r="91" spans="1:5">
      <c r="A91" s="556" t="s">
        <v>2615</v>
      </c>
    </row>
    <row r="93" spans="1:5">
      <c r="A93" s="556" t="s">
        <v>2608</v>
      </c>
      <c r="B93" s="557" t="s">
        <v>2616</v>
      </c>
      <c r="C93" s="557" t="s">
        <v>2617</v>
      </c>
      <c r="D93" s="557" t="s">
        <v>2618</v>
      </c>
      <c r="E93" s="557" t="s">
        <v>2619</v>
      </c>
    </row>
    <row r="94" spans="1:5">
      <c r="A94" s="556">
        <v>44757</v>
      </c>
      <c r="B94" s="557" t="s">
        <v>3047</v>
      </c>
      <c r="C94" s="557" t="s">
        <v>3048</v>
      </c>
      <c r="D94" s="557" t="s">
        <v>3048</v>
      </c>
      <c r="E94" s="557" t="s">
        <v>3049</v>
      </c>
    </row>
    <row r="95" spans="1:5">
      <c r="A95" s="556">
        <v>44756</v>
      </c>
      <c r="B95" s="557" t="s">
        <v>3050</v>
      </c>
      <c r="C95" s="557" t="s">
        <v>3051</v>
      </c>
      <c r="D95" s="557" t="s">
        <v>3052</v>
      </c>
      <c r="E95" s="557" t="s">
        <v>3053</v>
      </c>
    </row>
    <row r="97" spans="1:3">
      <c r="A97" s="556" t="s">
        <v>2620</v>
      </c>
    </row>
    <row r="99" spans="1:3">
      <c r="A99" s="556" t="s">
        <v>2608</v>
      </c>
      <c r="B99" s="557" t="s">
        <v>2621</v>
      </c>
      <c r="C99" s="557" t="s">
        <v>2622</v>
      </c>
    </row>
    <row r="100" spans="1:3">
      <c r="A100" s="556">
        <v>44757</v>
      </c>
      <c r="B100" s="557">
        <v>130425</v>
      </c>
      <c r="C100" s="557">
        <v>1175</v>
      </c>
    </row>
    <row r="101" spans="1:3">
      <c r="A101" s="556">
        <v>44756</v>
      </c>
      <c r="B101" s="557">
        <v>129250</v>
      </c>
      <c r="C101" s="557">
        <v>-1725</v>
      </c>
    </row>
    <row r="103" spans="1:3">
      <c r="A103" s="556" t="s">
        <v>2623</v>
      </c>
    </row>
    <row r="105" spans="1:3">
      <c r="A105" s="556" t="s">
        <v>2624</v>
      </c>
    </row>
    <row r="106" spans="1:3">
      <c r="A106" s="556" t="s">
        <v>2625</v>
      </c>
    </row>
    <row r="107" spans="1:3">
      <c r="A107" s="556" t="s">
        <v>2626</v>
      </c>
    </row>
    <row r="109" spans="1:3">
      <c r="A109" s="556" t="s">
        <v>2578</v>
      </c>
    </row>
    <row r="110" spans="1:3">
      <c r="A110" s="556" t="s">
        <v>2579</v>
      </c>
    </row>
    <row r="112" spans="1:3">
      <c r="A112" s="556" t="s">
        <v>2581</v>
      </c>
    </row>
    <row r="113" spans="1:1">
      <c r="A113" s="556" t="s">
        <v>2582</v>
      </c>
    </row>
    <row r="114" spans="1:1">
      <c r="A114" s="556" t="s">
        <v>2583</v>
      </c>
    </row>
    <row r="115" spans="1:1">
      <c r="A115" s="556" t="s">
        <v>2584</v>
      </c>
    </row>
    <row r="116" spans="1:1">
      <c r="A116" s="556" t="s">
        <v>2585</v>
      </c>
    </row>
    <row r="117" spans="1:1">
      <c r="A117" s="556" t="s">
        <v>2586</v>
      </c>
    </row>
    <row r="118" spans="1:1">
      <c r="A118" s="556" t="s">
        <v>2587</v>
      </c>
    </row>
    <row r="119" spans="1:1">
      <c r="A119" s="556" t="s">
        <v>2588</v>
      </c>
    </row>
    <row r="120" spans="1:1">
      <c r="A120" s="556" t="s">
        <v>2589</v>
      </c>
    </row>
    <row r="121" spans="1:1">
      <c r="A121" s="556" t="s">
        <v>2590</v>
      </c>
    </row>
    <row r="122" spans="1:1">
      <c r="A122" s="556" t="s">
        <v>2591</v>
      </c>
    </row>
    <row r="123" spans="1:1">
      <c r="A123" s="556" t="s">
        <v>2592</v>
      </c>
    </row>
    <row r="124" spans="1:1">
      <c r="A124" s="556" t="s">
        <v>2593</v>
      </c>
    </row>
    <row r="125" spans="1:1">
      <c r="A125" s="556" t="s">
        <v>2594</v>
      </c>
    </row>
    <row r="126" spans="1:1">
      <c r="A126" s="556" t="s">
        <v>2590</v>
      </c>
    </row>
    <row r="127" spans="1:1">
      <c r="A127" s="556" t="s">
        <v>2595</v>
      </c>
    </row>
    <row r="128" spans="1:1">
      <c r="A128" s="556" t="s">
        <v>2596</v>
      </c>
    </row>
    <row r="129" spans="1:1">
      <c r="A129" s="556" t="s">
        <v>2597</v>
      </c>
    </row>
    <row r="130" spans="1:1">
      <c r="A130" s="556" t="s">
        <v>2598</v>
      </c>
    </row>
    <row r="131" spans="1:1">
      <c r="A131" s="556" t="s">
        <v>2599</v>
      </c>
    </row>
    <row r="132" spans="1:1">
      <c r="A132" s="556" t="s">
        <v>2600</v>
      </c>
    </row>
    <row r="133" spans="1:1">
      <c r="A133" s="556" t="s">
        <v>2147</v>
      </c>
    </row>
    <row r="134" spans="1:1">
      <c r="A134" s="556" t="s">
        <v>2624</v>
      </c>
    </row>
    <row r="135" spans="1:1">
      <c r="A135" s="556" t="s">
        <v>2625</v>
      </c>
    </row>
    <row r="136" spans="1:1">
      <c r="A136" s="556" t="s">
        <v>2626</v>
      </c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B3" sqref="B3"/>
    </sheetView>
  </sheetViews>
  <sheetFormatPr baseColWidth="10" defaultRowHeight="13"/>
  <cols>
    <col min="1" max="1" width="35.83203125" customWidth="1"/>
    <col min="2" max="2" width="44.6640625" customWidth="1"/>
    <col min="3" max="3" width="6.6640625" customWidth="1"/>
    <col min="4" max="4" width="9" customWidth="1"/>
  </cols>
  <sheetData>
    <row r="1" spans="1:4" ht="18" thickBot="1">
      <c r="A1" s="720" t="s">
        <v>3064</v>
      </c>
      <c r="B1" s="721"/>
      <c r="C1" s="721"/>
      <c r="D1" s="722"/>
    </row>
    <row r="2" spans="1:4" ht="14" thickTop="1">
      <c r="A2" s="1" t="s">
        <v>3065</v>
      </c>
      <c r="B2" s="708" t="s">
        <v>3065</v>
      </c>
      <c r="C2" s="9"/>
      <c r="D2" s="709"/>
    </row>
    <row r="3" spans="1:4">
      <c r="A3" s="1" t="s">
        <v>3066</v>
      </c>
      <c r="B3" s="708" t="s">
        <v>3085</v>
      </c>
      <c r="C3" s="9"/>
      <c r="D3" s="709"/>
    </row>
    <row r="4" spans="1:4">
      <c r="A4" s="1" t="s">
        <v>3067</v>
      </c>
      <c r="B4" s="708" t="s">
        <v>3036</v>
      </c>
      <c r="C4" s="9"/>
      <c r="D4" s="709"/>
    </row>
    <row r="5" spans="1:4">
      <c r="A5" s="710" t="s">
        <v>3068</v>
      </c>
      <c r="B5" s="711" t="s">
        <v>3069</v>
      </c>
      <c r="C5" s="9"/>
      <c r="D5" s="709"/>
    </row>
    <row r="6" spans="1:4">
      <c r="A6" s="710" t="s">
        <v>3070</v>
      </c>
      <c r="B6" s="712" t="s">
        <v>3084</v>
      </c>
      <c r="C6" s="9"/>
      <c r="D6" s="709"/>
    </row>
    <row r="7" spans="1:4">
      <c r="A7" s="710" t="s">
        <v>3086</v>
      </c>
      <c r="B7" s="712">
        <v>0</v>
      </c>
      <c r="C7" s="9"/>
      <c r="D7" s="709"/>
    </row>
    <row r="8" spans="1:4">
      <c r="A8" s="710" t="s">
        <v>3087</v>
      </c>
      <c r="B8" s="712">
        <v>0</v>
      </c>
      <c r="C8" s="9"/>
      <c r="D8" s="709"/>
    </row>
    <row r="9" spans="1:4">
      <c r="A9" s="710" t="s">
        <v>3088</v>
      </c>
      <c r="B9" s="712" t="s">
        <v>3063</v>
      </c>
      <c r="C9" s="9"/>
      <c r="D9" s="709"/>
    </row>
    <row r="10" spans="1:4">
      <c r="A10" s="710" t="s">
        <v>3071</v>
      </c>
      <c r="B10" s="718">
        <v>0</v>
      </c>
      <c r="C10" s="9"/>
      <c r="D10" s="709"/>
    </row>
    <row r="11" spans="1:4">
      <c r="A11" s="710" t="s">
        <v>3072</v>
      </c>
      <c r="B11" s="711" t="s">
        <v>246</v>
      </c>
      <c r="C11" s="9"/>
      <c r="D11" s="709"/>
    </row>
    <row r="12" spans="1:4">
      <c r="A12" s="713"/>
      <c r="B12" s="9"/>
      <c r="C12" s="9"/>
      <c r="D12" s="709"/>
    </row>
    <row r="13" spans="1:4">
      <c r="A13" s="714"/>
      <c r="B13" s="715"/>
      <c r="C13" s="715"/>
      <c r="D13" s="716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 ht="18" thickBot="1">
      <c r="A16" s="720" t="s">
        <v>3073</v>
      </c>
      <c r="B16" s="721"/>
      <c r="C16" s="721"/>
      <c r="D16" s="722"/>
    </row>
    <row r="17" spans="1:6" ht="14" thickTop="1">
      <c r="A17" s="717" t="s">
        <v>3074</v>
      </c>
      <c r="B17" s="717"/>
      <c r="C17" s="708">
        <v>0</v>
      </c>
      <c r="D17" s="9"/>
    </row>
    <row r="18" spans="1:6">
      <c r="A18" s="717" t="s">
        <v>3075</v>
      </c>
      <c r="B18" s="717"/>
      <c r="C18" s="708">
        <v>0</v>
      </c>
      <c r="D18" s="9"/>
    </row>
    <row r="19" spans="1:6">
      <c r="A19" s="717" t="s">
        <v>1881</v>
      </c>
      <c r="B19" s="717"/>
      <c r="C19" s="711">
        <v>0</v>
      </c>
      <c r="D19" s="9"/>
    </row>
    <row r="20" spans="1:6">
      <c r="A20" s="717" t="s">
        <v>3076</v>
      </c>
      <c r="B20" s="717"/>
      <c r="C20" s="711">
        <v>0</v>
      </c>
      <c r="D20" s="9"/>
    </row>
    <row r="21" spans="1:6">
      <c r="A21" s="717" t="s">
        <v>3077</v>
      </c>
      <c r="B21" s="717"/>
      <c r="C21" s="711">
        <v>0</v>
      </c>
      <c r="D21" s="9"/>
    </row>
    <row r="22" spans="1:6">
      <c r="A22" s="717" t="s">
        <v>3078</v>
      </c>
      <c r="B22" s="717"/>
      <c r="C22" s="711">
        <v>0</v>
      </c>
      <c r="D22" s="9"/>
    </row>
    <row r="23" spans="1:6">
      <c r="A23" s="717" t="s">
        <v>3079</v>
      </c>
      <c r="B23" s="717"/>
      <c r="C23" s="711">
        <v>0</v>
      </c>
      <c r="D23" s="9"/>
    </row>
    <row r="24" spans="1:6">
      <c r="A24" s="717" t="s">
        <v>3080</v>
      </c>
      <c r="B24" s="717"/>
      <c r="C24" s="711">
        <v>0</v>
      </c>
      <c r="D24" s="9"/>
    </row>
    <row r="25" spans="1:6">
      <c r="A25" s="717" t="s">
        <v>3081</v>
      </c>
      <c r="B25" s="717"/>
      <c r="C25" s="711">
        <v>0</v>
      </c>
      <c r="D25" s="9"/>
    </row>
    <row r="26" spans="1:6">
      <c r="A26" s="717" t="s">
        <v>3082</v>
      </c>
      <c r="B26" s="717"/>
      <c r="C26" s="711">
        <v>0</v>
      </c>
      <c r="D26" s="9"/>
    </row>
    <row r="27" spans="1:6">
      <c r="A27" s="717"/>
      <c r="B27" s="717"/>
      <c r="C27" s="708"/>
      <c r="D27" s="9"/>
    </row>
    <row r="28" spans="1:6">
      <c r="A28" s="717"/>
      <c r="B28" s="717"/>
      <c r="C28" s="708"/>
      <c r="D28" s="9"/>
    </row>
    <row r="29" spans="1:6">
      <c r="A29" s="9"/>
      <c r="B29" s="9"/>
      <c r="C29" s="9"/>
      <c r="D29" s="9"/>
    </row>
    <row r="31" spans="1:6" ht="18" thickBot="1">
      <c r="A31" s="723" t="s">
        <v>3083</v>
      </c>
      <c r="B31" s="723"/>
      <c r="C31" s="723"/>
      <c r="D31" s="723"/>
      <c r="E31" s="723"/>
      <c r="F31" s="723"/>
    </row>
    <row r="32" spans="1:6" ht="14" thickTop="1">
      <c r="A32" s="318"/>
      <c r="B32" s="318"/>
      <c r="C32" s="1"/>
      <c r="D32" s="1"/>
    </row>
    <row r="33" spans="1:2">
      <c r="A33" s="318"/>
      <c r="B33" s="318"/>
    </row>
    <row r="34" spans="1:2">
      <c r="A34" s="318"/>
      <c r="B34" s="318"/>
    </row>
    <row r="35" spans="1:2">
      <c r="A35" s="318"/>
      <c r="B35" s="318"/>
    </row>
    <row r="36" spans="1:2">
      <c r="A36" s="318"/>
      <c r="B36" s="318"/>
    </row>
    <row r="37" spans="1:2">
      <c r="A37" s="318"/>
      <c r="B37" s="318"/>
    </row>
    <row r="38" spans="1:2">
      <c r="A38" s="318"/>
      <c r="B38" s="318"/>
    </row>
    <row r="39" spans="1:2">
      <c r="A39" s="318"/>
      <c r="B39" s="318"/>
    </row>
    <row r="40" spans="1:2">
      <c r="A40" s="318"/>
      <c r="B40" s="318"/>
    </row>
    <row r="41" spans="1:2">
      <c r="A41" s="318"/>
      <c r="B41" s="318"/>
    </row>
    <row r="42" spans="1:2">
      <c r="A42" s="318"/>
      <c r="B42" s="318"/>
    </row>
    <row r="43" spans="1:2">
      <c r="A43" s="318"/>
      <c r="B43" s="318"/>
    </row>
    <row r="44" spans="1:2">
      <c r="A44" s="318"/>
      <c r="B44" s="318"/>
    </row>
    <row r="45" spans="1:2">
      <c r="A45" s="318"/>
      <c r="B45" s="318"/>
    </row>
    <row r="46" spans="1:2">
      <c r="A46" s="318"/>
      <c r="B46" s="318"/>
    </row>
    <row r="47" spans="1:2">
      <c r="A47" s="318"/>
      <c r="B47" s="318"/>
    </row>
    <row r="48" spans="1:2">
      <c r="A48" s="318"/>
      <c r="B48" s="318"/>
    </row>
    <row r="49" spans="1:2">
      <c r="A49" s="318"/>
      <c r="B49" s="318"/>
    </row>
    <row r="50" spans="1:2">
      <c r="A50" s="318"/>
      <c r="B50" s="318"/>
    </row>
    <row r="51" spans="1:2">
      <c r="A51" s="318"/>
      <c r="B51" s="318"/>
    </row>
    <row r="52" spans="1:2">
      <c r="A52" s="318"/>
      <c r="B52" s="318"/>
    </row>
    <row r="53" spans="1:2">
      <c r="A53" s="318"/>
      <c r="B53" s="318"/>
    </row>
  </sheetData>
  <mergeCells count="3">
    <mergeCell ref="A1:D1"/>
    <mergeCell ref="A16:D16"/>
    <mergeCell ref="A31:F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AD278"/>
  <sheetViews>
    <sheetView view="pageBreakPreview" zoomScaleNormal="100" workbookViewId="0">
      <pane ySplit="2" topLeftCell="A3" activePane="bottomLeft" state="frozenSplit"/>
      <selection pane="bottomLeft" activeCell="C199" sqref="C199:R199"/>
    </sheetView>
  </sheetViews>
  <sheetFormatPr baseColWidth="10" defaultColWidth="11.5" defaultRowHeight="11"/>
  <cols>
    <col min="1" max="1" width="13.83203125" style="132" customWidth="1"/>
    <col min="2" max="2" width="16.83203125" style="132" bestFit="1" customWidth="1"/>
    <col min="3" max="3" width="17.5" style="128" customWidth="1"/>
    <col min="4" max="4" width="7.1640625" style="130" customWidth="1"/>
    <col min="5" max="5" width="14.33203125" style="131" customWidth="1"/>
    <col min="6" max="6" width="10.5" style="129" customWidth="1"/>
    <col min="7" max="7" width="7.33203125" style="130" customWidth="1"/>
    <col min="8" max="8" width="8" style="130" customWidth="1"/>
    <col min="9" max="9" width="9.1640625" style="131" customWidth="1"/>
    <col min="10" max="10" width="10.1640625" style="129" customWidth="1"/>
    <col min="11" max="11" width="13.6640625" style="135" customWidth="1"/>
    <col min="12" max="12" width="7.1640625" style="132" hidden="1" customWidth="1"/>
    <col min="13" max="13" width="8.6640625" style="135" customWidth="1"/>
    <col min="14" max="14" width="12.83203125" style="132" customWidth="1"/>
    <col min="15" max="16" width="11.5" style="132"/>
    <col min="17" max="17" width="22.6640625" style="132" bestFit="1" customWidth="1"/>
    <col min="18" max="18" width="13.33203125" style="132" customWidth="1"/>
    <col min="19" max="16384" width="11.5" style="132"/>
  </cols>
  <sheetData>
    <row r="1" spans="1:30" s="184" customFormat="1" ht="11.25" customHeight="1">
      <c r="A1" s="259" t="s">
        <v>967</v>
      </c>
      <c r="B1" s="260" t="s">
        <v>775</v>
      </c>
      <c r="C1" s="261" t="s">
        <v>667</v>
      </c>
      <c r="D1" s="261" t="s">
        <v>777</v>
      </c>
      <c r="E1" s="261" t="s">
        <v>778</v>
      </c>
      <c r="F1" s="262" t="s">
        <v>779</v>
      </c>
      <c r="G1" s="259" t="s">
        <v>770</v>
      </c>
      <c r="H1" s="259" t="s">
        <v>771</v>
      </c>
      <c r="I1" s="259" t="s">
        <v>772</v>
      </c>
      <c r="J1" s="262" t="s">
        <v>773</v>
      </c>
      <c r="K1" s="263" t="s">
        <v>780</v>
      </c>
      <c r="L1" s="184" t="s">
        <v>966</v>
      </c>
      <c r="M1" s="263" t="s">
        <v>787</v>
      </c>
      <c r="N1" s="184" t="s">
        <v>715</v>
      </c>
      <c r="O1" s="184" t="s">
        <v>717</v>
      </c>
      <c r="P1" s="184" t="s">
        <v>11</v>
      </c>
      <c r="Q1" s="559" t="s">
        <v>715</v>
      </c>
      <c r="R1" s="559" t="s">
        <v>2627</v>
      </c>
    </row>
    <row r="2" spans="1:30" s="184" customFormat="1" ht="11.25" customHeight="1">
      <c r="A2" s="264" t="s">
        <v>774</v>
      </c>
      <c r="B2" s="265" t="s">
        <v>666</v>
      </c>
      <c r="C2" s="266" t="s">
        <v>668</v>
      </c>
      <c r="D2" s="266" t="s">
        <v>777</v>
      </c>
      <c r="E2" s="266" t="s">
        <v>669</v>
      </c>
      <c r="F2" s="267" t="s">
        <v>670</v>
      </c>
      <c r="G2" s="264" t="s">
        <v>671</v>
      </c>
      <c r="H2" s="264" t="s">
        <v>672</v>
      </c>
      <c r="I2" s="264" t="s">
        <v>673</v>
      </c>
      <c r="J2" s="267" t="s">
        <v>674</v>
      </c>
      <c r="K2" s="268" t="s">
        <v>713</v>
      </c>
      <c r="L2" s="184" t="s">
        <v>966</v>
      </c>
      <c r="M2" s="268" t="s">
        <v>714</v>
      </c>
      <c r="N2" s="269" t="s">
        <v>716</v>
      </c>
      <c r="O2" s="269" t="s">
        <v>718</v>
      </c>
      <c r="Q2" s="560" t="s">
        <v>716</v>
      </c>
      <c r="R2" s="560" t="s">
        <v>2628</v>
      </c>
    </row>
    <row r="3" spans="1:30" s="124" customFormat="1" ht="12" thickBot="1">
      <c r="B3" s="120"/>
      <c r="C3" s="121"/>
      <c r="D3" s="121"/>
      <c r="E3" s="121"/>
      <c r="F3" s="122"/>
      <c r="G3" s="119"/>
      <c r="H3" s="125"/>
      <c r="I3" s="119"/>
      <c r="J3" s="122"/>
      <c r="K3" s="122"/>
      <c r="M3" s="123"/>
      <c r="Q3" s="561"/>
      <c r="R3" s="562"/>
    </row>
    <row r="4" spans="1:30" s="124" customFormat="1">
      <c r="A4" s="126" t="s">
        <v>144</v>
      </c>
      <c r="B4" s="127"/>
      <c r="C4" s="128"/>
      <c r="D4" s="128"/>
      <c r="E4" s="128"/>
      <c r="F4" s="129"/>
      <c r="G4" s="130"/>
      <c r="H4" s="131"/>
      <c r="I4" s="130"/>
      <c r="L4" s="132"/>
      <c r="M4" s="123"/>
      <c r="Q4" s="563" t="s">
        <v>2629</v>
      </c>
      <c r="R4" s="564"/>
    </row>
    <row r="5" spans="1:30" s="124" customFormat="1" ht="12" thickBot="1">
      <c r="A5" s="126" t="s">
        <v>145</v>
      </c>
      <c r="B5" s="127"/>
      <c r="C5" s="128"/>
      <c r="D5" s="128"/>
      <c r="E5" s="128"/>
      <c r="F5" s="129"/>
      <c r="G5" s="130"/>
      <c r="H5" s="131"/>
      <c r="I5" s="130"/>
      <c r="J5" s="129"/>
      <c r="K5" s="129"/>
      <c r="L5" s="132"/>
      <c r="M5" s="123"/>
      <c r="Q5" s="565" t="str">
        <f>'DEL-Notiz'!A76</f>
        <v>Datum</v>
      </c>
      <c r="R5" s="564"/>
    </row>
    <row r="6" spans="1:30" s="124" customFormat="1" ht="12" thickBot="1">
      <c r="A6" s="126" t="s">
        <v>146</v>
      </c>
      <c r="B6" s="127"/>
      <c r="C6" s="128"/>
      <c r="D6" s="128"/>
      <c r="E6" s="128"/>
      <c r="F6" s="129"/>
      <c r="G6" s="130"/>
      <c r="H6" s="131"/>
      <c r="I6" s="130"/>
      <c r="J6" s="129"/>
      <c r="K6" s="129"/>
      <c r="L6" s="132"/>
      <c r="M6" s="123"/>
      <c r="Q6" s="566" t="e">
        <f>SUBSTITUTE('DEL-Notiz'!C76,".",",")/100</f>
        <v>#VALUE!</v>
      </c>
      <c r="R6" s="564"/>
    </row>
    <row r="7" spans="1:30" s="124" customFormat="1" ht="12" thickBot="1">
      <c r="A7" s="126" t="s">
        <v>147</v>
      </c>
      <c r="B7" s="127"/>
      <c r="C7" s="128"/>
      <c r="D7" s="128"/>
      <c r="E7" s="128"/>
      <c r="F7" s="129"/>
      <c r="G7" s="130"/>
      <c r="H7" s="131"/>
      <c r="I7" s="130"/>
      <c r="J7" s="129"/>
      <c r="K7" s="129"/>
      <c r="L7" s="132"/>
      <c r="M7" s="123"/>
      <c r="P7" s="258"/>
      <c r="Q7" s="119"/>
      <c r="R7" s="564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</row>
    <row r="8" spans="1:30" s="124" customFormat="1">
      <c r="A8" s="133" t="s">
        <v>766</v>
      </c>
      <c r="B8" s="134"/>
      <c r="C8" s="128"/>
      <c r="D8" s="128"/>
      <c r="E8" s="128"/>
      <c r="F8" s="129"/>
      <c r="G8" s="130"/>
      <c r="H8" s="131"/>
      <c r="I8" s="130"/>
      <c r="J8" s="129"/>
      <c r="K8" s="129"/>
      <c r="L8" s="132"/>
      <c r="M8" s="123"/>
      <c r="Q8" s="563" t="s">
        <v>2630</v>
      </c>
      <c r="R8" s="564"/>
    </row>
    <row r="9" spans="1:30" s="124" customFormat="1" ht="12" thickBot="1">
      <c r="A9" s="234" t="s">
        <v>767</v>
      </c>
      <c r="B9" s="134"/>
      <c r="C9" s="128"/>
      <c r="D9" s="128"/>
      <c r="E9" s="128"/>
      <c r="F9" s="129"/>
      <c r="G9" s="130"/>
      <c r="H9" s="131"/>
      <c r="I9" s="130"/>
      <c r="J9" s="129"/>
      <c r="K9" s="129"/>
      <c r="L9" s="132"/>
      <c r="M9" s="123"/>
      <c r="Q9" s="567"/>
      <c r="R9" s="564"/>
    </row>
    <row r="10" spans="1:30" s="124" customFormat="1">
      <c r="A10" s="235" t="s">
        <v>634</v>
      </c>
      <c r="B10" s="236"/>
      <c r="C10" s="237"/>
      <c r="D10" s="237"/>
      <c r="E10" s="238"/>
      <c r="F10" s="129"/>
      <c r="G10" s="130"/>
      <c r="H10" s="131"/>
      <c r="I10" s="130"/>
      <c r="J10" s="129"/>
      <c r="K10" s="129"/>
      <c r="L10" s="132"/>
      <c r="M10" s="123"/>
    </row>
    <row r="11" spans="1:30" s="124" customFormat="1">
      <c r="A11" s="239" t="s">
        <v>769</v>
      </c>
      <c r="B11" s="240"/>
      <c r="C11" s="241"/>
      <c r="D11" s="241"/>
      <c r="E11" s="242"/>
      <c r="F11" s="129"/>
      <c r="G11" s="130"/>
      <c r="H11" s="131"/>
      <c r="I11" s="130"/>
      <c r="J11" s="129"/>
      <c r="K11" s="129"/>
      <c r="L11" s="132"/>
      <c r="M11" s="123"/>
    </row>
    <row r="12" spans="1:30" s="124" customFormat="1">
      <c r="A12" s="243" t="s">
        <v>763</v>
      </c>
      <c r="B12" s="240"/>
      <c r="C12" s="244"/>
      <c r="D12" s="245" t="s">
        <v>340</v>
      </c>
      <c r="E12" s="246" t="s">
        <v>764</v>
      </c>
      <c r="F12" s="129"/>
      <c r="G12" s="130"/>
      <c r="H12" s="131"/>
      <c r="I12" s="130"/>
      <c r="J12" s="129"/>
      <c r="K12" s="129"/>
      <c r="L12" s="132"/>
      <c r="M12" s="123"/>
    </row>
    <row r="13" spans="1:30" s="124" customFormat="1">
      <c r="A13" s="243" t="s">
        <v>765</v>
      </c>
      <c r="B13" s="240"/>
      <c r="C13" s="241"/>
      <c r="D13" s="245" t="s">
        <v>340</v>
      </c>
      <c r="E13" s="246" t="s">
        <v>764</v>
      </c>
      <c r="F13" s="129"/>
      <c r="G13" s="130"/>
      <c r="H13" s="131"/>
      <c r="I13" s="130"/>
      <c r="J13" s="129"/>
      <c r="K13" s="129"/>
      <c r="L13" s="132"/>
      <c r="M13" s="123"/>
    </row>
    <row r="14" spans="1:30" s="124" customFormat="1" ht="6" customHeight="1">
      <c r="A14" s="247"/>
      <c r="B14" s="240"/>
      <c r="C14" s="241"/>
      <c r="D14" s="241"/>
      <c r="E14" s="242"/>
      <c r="F14" s="129"/>
      <c r="G14" s="130"/>
      <c r="H14" s="131"/>
      <c r="I14" s="130"/>
      <c r="J14" s="129"/>
      <c r="K14" s="129"/>
      <c r="L14" s="132"/>
      <c r="M14" s="123"/>
    </row>
    <row r="15" spans="1:30" s="124" customFormat="1">
      <c r="A15" s="239" t="s">
        <v>768</v>
      </c>
      <c r="B15" s="240"/>
      <c r="C15" s="241"/>
      <c r="D15" s="241"/>
      <c r="E15" s="242"/>
      <c r="F15" s="129"/>
      <c r="G15" s="130"/>
      <c r="H15" s="131"/>
      <c r="I15" s="130"/>
      <c r="J15" s="129"/>
      <c r="K15" s="129"/>
      <c r="L15" s="132"/>
      <c r="M15" s="123"/>
    </row>
    <row r="16" spans="1:30" s="124" customFormat="1">
      <c r="A16" s="247"/>
      <c r="B16" s="240"/>
      <c r="C16" s="241"/>
      <c r="D16" s="241"/>
      <c r="E16" s="242"/>
      <c r="F16" s="129"/>
      <c r="G16" s="130"/>
      <c r="H16" s="131"/>
      <c r="I16" s="130"/>
      <c r="J16" s="129"/>
      <c r="K16" s="129"/>
      <c r="L16" s="132"/>
      <c r="M16" s="123"/>
    </row>
    <row r="17" spans="1:13" s="124" customFormat="1">
      <c r="A17" s="247"/>
      <c r="B17" s="240"/>
      <c r="C17" s="241"/>
      <c r="D17" s="241"/>
      <c r="E17" s="242"/>
      <c r="F17" s="129"/>
      <c r="G17" s="130"/>
      <c r="H17" s="131"/>
      <c r="I17" s="130"/>
      <c r="J17" s="129"/>
      <c r="K17" s="129"/>
      <c r="L17" s="132"/>
      <c r="M17" s="123"/>
    </row>
    <row r="18" spans="1:13" s="124" customFormat="1">
      <c r="A18" s="247"/>
      <c r="B18" s="240"/>
      <c r="C18" s="241"/>
      <c r="D18" s="241"/>
      <c r="E18" s="242"/>
      <c r="F18" s="129"/>
      <c r="G18" s="130"/>
      <c r="H18" s="131"/>
      <c r="I18" s="130"/>
      <c r="J18" s="129"/>
      <c r="K18" s="129"/>
      <c r="L18" s="132"/>
      <c r="M18" s="123"/>
    </row>
    <row r="19" spans="1:13" s="124" customFormat="1">
      <c r="A19" s="248"/>
      <c r="B19" s="249"/>
      <c r="C19" s="250"/>
      <c r="D19" s="241"/>
      <c r="E19" s="242"/>
      <c r="F19" s="129"/>
      <c r="G19" s="130"/>
      <c r="H19" s="131"/>
      <c r="I19" s="130"/>
      <c r="J19" s="129"/>
      <c r="K19" s="129"/>
      <c r="L19" s="132"/>
      <c r="M19" s="123"/>
    </row>
    <row r="20" spans="1:13" s="124" customFormat="1">
      <c r="A20" s="248"/>
      <c r="B20" s="251"/>
      <c r="C20" s="251"/>
      <c r="D20" s="241"/>
      <c r="E20" s="242"/>
      <c r="F20" s="129"/>
      <c r="G20" s="130"/>
      <c r="H20" s="131"/>
      <c r="I20" s="130"/>
      <c r="J20" s="129"/>
      <c r="K20" s="129"/>
      <c r="L20" s="132"/>
      <c r="M20" s="123"/>
    </row>
    <row r="21" spans="1:13" s="124" customFormat="1">
      <c r="A21" s="248"/>
      <c r="B21" s="251"/>
      <c r="C21" s="251"/>
      <c r="D21" s="241"/>
      <c r="E21" s="242"/>
      <c r="F21" s="129"/>
      <c r="G21" s="130"/>
      <c r="H21" s="131"/>
      <c r="I21" s="130"/>
      <c r="J21" s="129"/>
      <c r="K21" s="129"/>
      <c r="L21" s="132"/>
      <c r="M21" s="123"/>
    </row>
    <row r="22" spans="1:13" s="124" customFormat="1">
      <c r="A22" s="247"/>
      <c r="B22" s="240"/>
      <c r="C22" s="241"/>
      <c r="D22" s="241"/>
      <c r="E22" s="242"/>
      <c r="F22" s="129"/>
      <c r="G22" s="130"/>
      <c r="H22" s="131"/>
      <c r="I22" s="130"/>
      <c r="J22" s="129"/>
      <c r="K22" s="129"/>
      <c r="L22" s="132"/>
      <c r="M22" s="123"/>
    </row>
    <row r="23" spans="1:13" s="124" customFormat="1">
      <c r="A23" s="247"/>
      <c r="B23" s="240"/>
      <c r="C23" s="241"/>
      <c r="D23" s="241"/>
      <c r="E23" s="242"/>
      <c r="F23" s="129"/>
      <c r="G23" s="130"/>
      <c r="H23" s="131"/>
      <c r="I23" s="130"/>
      <c r="J23" s="129"/>
      <c r="K23" s="129"/>
      <c r="L23" s="132"/>
      <c r="M23" s="123"/>
    </row>
    <row r="24" spans="1:13" s="124" customFormat="1">
      <c r="A24" s="247"/>
      <c r="B24" s="240"/>
      <c r="C24" s="241"/>
      <c r="D24" s="241"/>
      <c r="E24" s="242"/>
      <c r="F24" s="129"/>
      <c r="G24" s="130"/>
      <c r="H24" s="131"/>
      <c r="I24" s="130"/>
      <c r="J24" s="129"/>
      <c r="K24" s="129"/>
      <c r="L24" s="132"/>
      <c r="M24" s="123"/>
    </row>
    <row r="25" spans="1:13" s="124" customFormat="1">
      <c r="A25" s="247"/>
      <c r="B25" s="240"/>
      <c r="C25" s="241"/>
      <c r="D25" s="241"/>
      <c r="E25" s="242"/>
      <c r="F25" s="129"/>
      <c r="G25" s="130"/>
      <c r="H25" s="131"/>
      <c r="I25" s="130"/>
      <c r="J25" s="129"/>
      <c r="K25" s="129"/>
      <c r="L25" s="132"/>
      <c r="M25" s="123"/>
    </row>
    <row r="26" spans="1:13" s="124" customFormat="1">
      <c r="A26" s="247"/>
      <c r="B26" s="240"/>
      <c r="C26" s="241"/>
      <c r="D26" s="241"/>
      <c r="E26" s="242"/>
      <c r="F26" s="129"/>
      <c r="G26" s="130"/>
      <c r="H26" s="131"/>
      <c r="I26" s="130"/>
      <c r="J26" s="129"/>
      <c r="K26" s="129"/>
      <c r="L26" s="132"/>
      <c r="M26" s="123"/>
    </row>
    <row r="27" spans="1:13" s="124" customFormat="1">
      <c r="A27" s="247"/>
      <c r="B27" s="249"/>
      <c r="C27" s="250"/>
      <c r="D27" s="241"/>
      <c r="E27" s="242"/>
      <c r="F27" s="129"/>
      <c r="G27" s="130"/>
      <c r="H27" s="131"/>
      <c r="I27" s="130"/>
      <c r="J27" s="129"/>
      <c r="K27" s="129"/>
      <c r="L27" s="132"/>
      <c r="M27" s="123"/>
    </row>
    <row r="28" spans="1:13" s="124" customFormat="1">
      <c r="A28" s="247"/>
      <c r="B28" s="249"/>
      <c r="C28" s="250"/>
      <c r="D28" s="241"/>
      <c r="E28" s="242"/>
      <c r="F28" s="129"/>
      <c r="G28" s="130"/>
      <c r="H28" s="131"/>
      <c r="I28" s="130"/>
      <c r="J28" s="129"/>
      <c r="K28" s="129"/>
      <c r="L28" s="132"/>
      <c r="M28" s="123"/>
    </row>
    <row r="29" spans="1:13" s="124" customFormat="1">
      <c r="A29" s="247"/>
      <c r="B29" s="252"/>
      <c r="C29" s="251"/>
      <c r="D29" s="241"/>
      <c r="E29" s="242"/>
      <c r="F29" s="129"/>
      <c r="G29" s="130"/>
      <c r="H29" s="131"/>
      <c r="I29" s="130"/>
      <c r="J29" s="129"/>
      <c r="K29" s="129"/>
      <c r="L29" s="132"/>
      <c r="M29" s="123"/>
    </row>
    <row r="30" spans="1:13" s="124" customFormat="1">
      <c r="A30" s="247"/>
      <c r="B30" s="278"/>
      <c r="C30" s="279"/>
      <c r="D30" s="241"/>
      <c r="E30" s="242"/>
      <c r="F30" s="129"/>
      <c r="G30" s="130"/>
      <c r="H30" s="131"/>
      <c r="I30" s="130"/>
      <c r="J30" s="129"/>
      <c r="K30" s="129"/>
      <c r="L30" s="132"/>
      <c r="M30" s="123"/>
    </row>
    <row r="31" spans="1:13" s="124" customFormat="1">
      <c r="A31" s="247"/>
      <c r="B31" s="249"/>
      <c r="C31" s="250"/>
      <c r="D31" s="241"/>
      <c r="E31" s="242"/>
      <c r="F31" s="129"/>
      <c r="G31" s="130"/>
      <c r="H31" s="131"/>
      <c r="I31" s="130"/>
      <c r="J31" s="129"/>
      <c r="K31" s="129"/>
      <c r="L31" s="132"/>
      <c r="M31" s="123"/>
    </row>
    <row r="32" spans="1:13" s="124" customFormat="1">
      <c r="A32" s="247"/>
      <c r="B32" s="249"/>
      <c r="C32" s="250"/>
      <c r="D32" s="241"/>
      <c r="E32" s="242"/>
      <c r="F32" s="129"/>
      <c r="G32" s="130"/>
      <c r="H32" s="131"/>
      <c r="I32" s="130"/>
      <c r="J32" s="129"/>
      <c r="K32" s="129"/>
      <c r="L32" s="132"/>
      <c r="M32" s="123"/>
    </row>
    <row r="33" spans="1:13" s="124" customFormat="1">
      <c r="A33" s="247"/>
      <c r="B33" s="249"/>
      <c r="C33" s="251"/>
      <c r="D33" s="241"/>
      <c r="E33" s="242"/>
      <c r="F33" s="129"/>
      <c r="G33" s="130"/>
      <c r="H33" s="131"/>
      <c r="I33" s="130"/>
      <c r="J33" s="129"/>
      <c r="K33" s="129"/>
      <c r="L33" s="132"/>
      <c r="M33" s="123"/>
    </row>
    <row r="34" spans="1:13" s="124" customFormat="1">
      <c r="A34" s="247"/>
      <c r="B34" s="249"/>
      <c r="C34" s="250"/>
      <c r="D34" s="241"/>
      <c r="E34" s="242"/>
      <c r="F34" s="129"/>
      <c r="G34" s="130"/>
      <c r="H34" s="131"/>
      <c r="I34" s="130"/>
      <c r="J34" s="129"/>
      <c r="K34" s="129"/>
      <c r="L34" s="132"/>
      <c r="M34" s="123"/>
    </row>
    <row r="35" spans="1:13" s="124" customFormat="1">
      <c r="A35" s="247"/>
      <c r="B35" s="249"/>
      <c r="C35" s="250"/>
      <c r="D35" s="241"/>
      <c r="E35" s="242"/>
      <c r="F35" s="129"/>
      <c r="G35" s="130"/>
      <c r="H35" s="131"/>
      <c r="I35" s="130"/>
      <c r="J35" s="129"/>
      <c r="K35" s="129"/>
      <c r="L35" s="132"/>
      <c r="M35" s="123"/>
    </row>
    <row r="36" spans="1:13" s="124" customFormat="1">
      <c r="A36" s="247"/>
      <c r="B36" s="249"/>
      <c r="C36" s="250"/>
      <c r="D36" s="241"/>
      <c r="E36" s="242"/>
      <c r="F36" s="129"/>
      <c r="G36" s="130"/>
      <c r="H36" s="131"/>
      <c r="I36" s="130"/>
      <c r="J36" s="129"/>
      <c r="K36" s="129"/>
      <c r="L36" s="132"/>
      <c r="M36" s="123"/>
    </row>
    <row r="37" spans="1:13" s="124" customFormat="1">
      <c r="A37" s="247"/>
      <c r="B37" s="249"/>
      <c r="C37" s="250"/>
      <c r="D37" s="241"/>
      <c r="E37" s="242"/>
      <c r="F37" s="129"/>
      <c r="G37" s="130"/>
      <c r="H37" s="131"/>
      <c r="I37" s="130"/>
      <c r="J37" s="129"/>
      <c r="K37" s="129"/>
      <c r="L37" s="132"/>
      <c r="M37" s="123"/>
    </row>
    <row r="38" spans="1:13" s="124" customFormat="1" ht="12" thickBot="1">
      <c r="A38" s="253"/>
      <c r="B38" s="254"/>
      <c r="C38" s="254"/>
      <c r="D38" s="254"/>
      <c r="E38" s="255"/>
      <c r="F38" s="129"/>
      <c r="G38" s="130"/>
      <c r="H38" s="131"/>
      <c r="I38" s="130"/>
      <c r="J38" s="129"/>
      <c r="K38" s="129"/>
      <c r="L38" s="132"/>
      <c r="M38" s="123"/>
    </row>
    <row r="39" spans="1:13" s="124" customFormat="1">
      <c r="A39" s="132"/>
      <c r="B39" s="127"/>
      <c r="C39" s="128"/>
      <c r="D39" s="130"/>
      <c r="E39" s="132"/>
      <c r="F39" s="135"/>
      <c r="G39" s="132"/>
      <c r="H39" s="132"/>
      <c r="I39" s="132"/>
      <c r="J39" s="135"/>
      <c r="K39" s="135"/>
      <c r="L39" s="132"/>
      <c r="M39" s="123"/>
    </row>
    <row r="40" spans="1:13" s="124" customFormat="1">
      <c r="A40" s="136" t="s">
        <v>781</v>
      </c>
      <c r="B40" s="137" t="s">
        <v>782</v>
      </c>
      <c r="C40" s="138"/>
      <c r="D40" s="139" t="s">
        <v>783</v>
      </c>
      <c r="E40" s="138"/>
      <c r="F40" s="140" t="s">
        <v>789</v>
      </c>
      <c r="G40" s="141" t="s">
        <v>770</v>
      </c>
      <c r="H40" s="141" t="s">
        <v>771</v>
      </c>
      <c r="I40" s="142"/>
      <c r="J40" s="143" t="s">
        <v>788</v>
      </c>
      <c r="K40" s="140" t="s">
        <v>784</v>
      </c>
      <c r="L40" s="135"/>
      <c r="M40" s="123"/>
    </row>
    <row r="41" spans="1:13" s="124" customFormat="1">
      <c r="A41" s="136" t="s">
        <v>785</v>
      </c>
      <c r="B41" s="127"/>
      <c r="C41" s="128"/>
      <c r="D41" s="130"/>
      <c r="E41" s="131"/>
      <c r="F41" s="129"/>
      <c r="G41" s="130"/>
      <c r="H41" s="130"/>
      <c r="I41" s="131"/>
      <c r="J41" s="129"/>
      <c r="K41" s="135"/>
      <c r="L41" s="132"/>
      <c r="M41" s="123"/>
    </row>
    <row r="42" spans="1:13" s="153" customFormat="1" ht="12" thickBot="1">
      <c r="A42" s="144"/>
      <c r="B42" s="145"/>
      <c r="C42" s="146"/>
      <c r="D42" s="147"/>
      <c r="E42" s="148"/>
      <c r="F42" s="149"/>
      <c r="G42" s="147"/>
      <c r="H42" s="147"/>
      <c r="I42" s="148"/>
      <c r="J42" s="149"/>
      <c r="K42" s="150"/>
      <c r="L42" s="151"/>
      <c r="M42" s="152"/>
    </row>
    <row r="43" spans="1:13" s="124" customFormat="1">
      <c r="A43" s="136"/>
      <c r="B43" s="127"/>
      <c r="C43" s="128"/>
      <c r="D43" s="130"/>
      <c r="E43" s="131"/>
      <c r="F43" s="129"/>
      <c r="G43" s="130" t="b">
        <v>1</v>
      </c>
      <c r="H43" s="130"/>
      <c r="I43" s="256" t="s">
        <v>1777</v>
      </c>
      <c r="J43" s="635" t="s">
        <v>2926</v>
      </c>
      <c r="K43" s="635" t="s">
        <v>3043</v>
      </c>
      <c r="L43" s="132"/>
      <c r="M43" s="123"/>
    </row>
    <row r="44" spans="1:13" s="124" customFormat="1">
      <c r="A44" s="132"/>
      <c r="B44" s="127"/>
      <c r="C44" s="128"/>
      <c r="D44" s="130"/>
      <c r="E44" s="131"/>
      <c r="F44" s="129"/>
      <c r="G44" s="130" t="b">
        <v>0</v>
      </c>
      <c r="H44" s="116"/>
      <c r="I44" s="115"/>
      <c r="J44" s="115"/>
      <c r="K44" s="115"/>
      <c r="L44" s="132"/>
      <c r="M44" s="123"/>
    </row>
    <row r="45" spans="1:13" s="153" customFormat="1" ht="12" thickBot="1">
      <c r="A45" s="151"/>
      <c r="B45" s="151"/>
      <c r="C45" s="146"/>
      <c r="D45" s="147"/>
      <c r="E45" s="154"/>
      <c r="F45" s="155"/>
      <c r="G45" s="147"/>
      <c r="H45" s="147"/>
      <c r="I45" s="257">
        <v>1.7</v>
      </c>
      <c r="J45" s="257">
        <v>1.1200000000000001</v>
      </c>
      <c r="K45" s="257">
        <v>1.0580000000000001</v>
      </c>
      <c r="L45" s="151"/>
      <c r="M45" s="152"/>
    </row>
    <row r="46" spans="1:13" s="124" customFormat="1">
      <c r="A46" s="132"/>
      <c r="B46" s="132"/>
      <c r="C46" s="128"/>
      <c r="D46" s="130"/>
      <c r="E46" s="156"/>
      <c r="F46" s="157"/>
      <c r="G46" s="130"/>
      <c r="H46" s="130"/>
      <c r="I46" s="130"/>
      <c r="J46" s="129"/>
      <c r="K46" s="135"/>
      <c r="L46" s="132"/>
      <c r="M46" s="123"/>
    </row>
    <row r="47" spans="1:13" s="124" customFormat="1">
      <c r="A47" s="176" t="s">
        <v>790</v>
      </c>
      <c r="B47" s="127"/>
      <c r="C47" s="128"/>
      <c r="D47" s="130"/>
      <c r="E47" s="131"/>
      <c r="F47" s="129"/>
      <c r="G47" s="130"/>
      <c r="H47" s="130"/>
      <c r="I47" s="131"/>
      <c r="J47" s="129"/>
      <c r="K47" s="135"/>
      <c r="L47" s="132"/>
      <c r="M47" s="123"/>
    </row>
    <row r="48" spans="1:13" s="124" customFormat="1">
      <c r="A48" s="528" t="s">
        <v>2202</v>
      </c>
      <c r="B48" s="127"/>
      <c r="C48" s="128"/>
      <c r="D48" s="130"/>
      <c r="E48" s="131"/>
      <c r="F48" s="129"/>
      <c r="G48" s="130"/>
      <c r="H48" s="130"/>
      <c r="I48" s="131"/>
      <c r="J48" s="129"/>
      <c r="K48" s="135"/>
      <c r="L48" s="158"/>
    </row>
    <row r="49" spans="1:18" s="124" customFormat="1">
      <c r="B49" s="159" t="s">
        <v>758</v>
      </c>
      <c r="C49" s="101" t="e">
        <v>#N/A</v>
      </c>
      <c r="D49" s="118"/>
      <c r="E49" s="118" t="e">
        <v>#N/A</v>
      </c>
      <c r="F49" s="637" t="e">
        <v>#N/A</v>
      </c>
      <c r="G49" s="160">
        <v>1</v>
      </c>
      <c r="H49" s="670" t="s">
        <v>790</v>
      </c>
      <c r="I49" s="161">
        <f>I$45</f>
        <v>1.7</v>
      </c>
      <c r="J49" s="116" t="e">
        <f>ROUND(F49*H49*I49,2)</f>
        <v>#N/A</v>
      </c>
      <c r="K49" s="116" t="e">
        <f>ROUND(G49*J49,2)</f>
        <v>#N/A</v>
      </c>
      <c r="L49" s="132"/>
      <c r="M49" s="162" t="e">
        <f>SUM(K49)</f>
        <v>#N/A</v>
      </c>
      <c r="N49" s="114" t="e">
        <v>#N/A</v>
      </c>
      <c r="O49" s="114" t="e">
        <v>#N/A</v>
      </c>
      <c r="P49" s="123" t="e">
        <f>SUM(M49:M50)</f>
        <v>#N/A</v>
      </c>
      <c r="Q49" s="561" t="e">
        <f>O49/1000*G49</f>
        <v>#N/A</v>
      </c>
      <c r="R49" s="562" t="e">
        <f>(IF($Q$9&gt;0,$Q$9,$Q$6)-1.5)*Q49</f>
        <v>#VALUE!</v>
      </c>
    </row>
    <row r="50" spans="1:18" s="124" customFormat="1">
      <c r="A50" s="163" t="s">
        <v>214</v>
      </c>
      <c r="B50" s="117"/>
      <c r="C50" s="159"/>
      <c r="D50" s="117"/>
      <c r="E50" s="117"/>
      <c r="F50" s="116"/>
      <c r="G50" s="164"/>
      <c r="H50" s="165"/>
      <c r="I50" s="164"/>
      <c r="J50" s="116"/>
      <c r="K50" s="116"/>
      <c r="L50" s="132"/>
      <c r="M50" s="162" t="e">
        <f>SUM(K53:K75)</f>
        <v>#N/A</v>
      </c>
    </row>
    <row r="51" spans="1:18" s="124" customFormat="1">
      <c r="A51" s="166" t="s">
        <v>564</v>
      </c>
      <c r="B51" s="117"/>
      <c r="C51" s="159"/>
      <c r="D51" s="117"/>
      <c r="E51" s="117"/>
      <c r="F51" s="116"/>
      <c r="G51" s="164"/>
      <c r="H51" s="165"/>
      <c r="I51" s="164"/>
      <c r="J51" s="116"/>
      <c r="K51" s="116"/>
      <c r="L51" s="132"/>
      <c r="M51" s="162"/>
    </row>
    <row r="52" spans="1:18" s="124" customFormat="1">
      <c r="A52" s="127"/>
      <c r="B52" s="117"/>
      <c r="C52" s="159"/>
      <c r="D52" s="117"/>
      <c r="E52" s="117"/>
      <c r="F52" s="116"/>
      <c r="G52" s="164"/>
      <c r="H52" s="165"/>
      <c r="I52" s="164"/>
      <c r="J52" s="116"/>
      <c r="K52" s="116"/>
      <c r="L52" s="132"/>
      <c r="M52" s="135"/>
    </row>
    <row r="53" spans="1:18" s="124" customFormat="1">
      <c r="A53" s="117" t="s">
        <v>210</v>
      </c>
      <c r="B53" s="117" t="s">
        <v>561</v>
      </c>
      <c r="C53" s="117"/>
      <c r="D53" s="117"/>
      <c r="E53" s="117"/>
      <c r="F53" s="116">
        <v>0</v>
      </c>
      <c r="G53" s="164">
        <v>0</v>
      </c>
      <c r="H53" s="669">
        <f t="shared" ref="H53:H59" si="0">$J$45*$K$45</f>
        <v>1.1849600000000002</v>
      </c>
      <c r="I53" s="161">
        <f t="shared" ref="I53:I59" si="1">I$45</f>
        <v>1.7</v>
      </c>
      <c r="J53" s="116">
        <f t="shared" ref="J53:J59" si="2">ROUND(F53*H53*I53,2)</f>
        <v>0</v>
      </c>
      <c r="K53" s="116">
        <f t="shared" ref="K53:K59" si="3">ROUND(G53*J53,2)</f>
        <v>0</v>
      </c>
      <c r="L53" s="132"/>
      <c r="M53" s="135"/>
    </row>
    <row r="54" spans="1:18" s="124" customFormat="1">
      <c r="A54" s="117" t="s">
        <v>210</v>
      </c>
      <c r="B54" s="117" t="s">
        <v>827</v>
      </c>
      <c r="C54" s="117"/>
      <c r="D54" s="117"/>
      <c r="E54" s="117"/>
      <c r="F54" s="116">
        <v>0</v>
      </c>
      <c r="G54" s="164">
        <v>0</v>
      </c>
      <c r="H54" s="669">
        <f t="shared" si="0"/>
        <v>1.1849600000000002</v>
      </c>
      <c r="I54" s="161">
        <f t="shared" si="1"/>
        <v>1.7</v>
      </c>
      <c r="J54" s="116">
        <f t="shared" si="2"/>
        <v>0</v>
      </c>
      <c r="K54" s="116">
        <f t="shared" si="3"/>
        <v>0</v>
      </c>
      <c r="L54" s="132"/>
      <c r="M54" s="135"/>
    </row>
    <row r="55" spans="1:18" s="124" customFormat="1">
      <c r="A55" s="117" t="s">
        <v>210</v>
      </c>
      <c r="B55" s="117" t="s">
        <v>828</v>
      </c>
      <c r="C55" s="117"/>
      <c r="D55" s="117"/>
      <c r="E55" s="117"/>
      <c r="F55" s="116">
        <v>0</v>
      </c>
      <c r="G55" s="164">
        <v>0</v>
      </c>
      <c r="H55" s="669">
        <f t="shared" si="0"/>
        <v>1.1849600000000002</v>
      </c>
      <c r="I55" s="161">
        <f t="shared" si="1"/>
        <v>1.7</v>
      </c>
      <c r="J55" s="116">
        <f t="shared" si="2"/>
        <v>0</v>
      </c>
      <c r="K55" s="116">
        <f t="shared" si="3"/>
        <v>0</v>
      </c>
      <c r="L55" s="132"/>
      <c r="M55" s="135"/>
    </row>
    <row r="56" spans="1:18" s="124" customFormat="1">
      <c r="A56" s="117" t="s">
        <v>210</v>
      </c>
      <c r="B56" s="117" t="s">
        <v>829</v>
      </c>
      <c r="C56" s="117"/>
      <c r="D56" s="117"/>
      <c r="E56" s="117"/>
      <c r="F56" s="116">
        <v>0</v>
      </c>
      <c r="G56" s="164">
        <v>0</v>
      </c>
      <c r="H56" s="669">
        <f t="shared" si="0"/>
        <v>1.1849600000000002</v>
      </c>
      <c r="I56" s="161">
        <f t="shared" si="1"/>
        <v>1.7</v>
      </c>
      <c r="J56" s="116">
        <f t="shared" si="2"/>
        <v>0</v>
      </c>
      <c r="K56" s="116">
        <f t="shared" si="3"/>
        <v>0</v>
      </c>
      <c r="L56" s="132"/>
      <c r="M56" s="135"/>
    </row>
    <row r="57" spans="1:18" s="124" customFormat="1">
      <c r="A57" s="117" t="s">
        <v>210</v>
      </c>
      <c r="B57" s="117" t="s">
        <v>830</v>
      </c>
      <c r="C57" s="117"/>
      <c r="D57" s="117"/>
      <c r="E57" s="117"/>
      <c r="F57" s="116">
        <v>0</v>
      </c>
      <c r="G57" s="164">
        <v>0</v>
      </c>
      <c r="H57" s="669">
        <f t="shared" si="0"/>
        <v>1.1849600000000002</v>
      </c>
      <c r="I57" s="161">
        <f t="shared" si="1"/>
        <v>1.7</v>
      </c>
      <c r="J57" s="116">
        <f t="shared" si="2"/>
        <v>0</v>
      </c>
      <c r="K57" s="116">
        <f t="shared" si="3"/>
        <v>0</v>
      </c>
      <c r="L57" s="132"/>
      <c r="M57" s="135"/>
    </row>
    <row r="58" spans="1:18" s="124" customFormat="1">
      <c r="A58" s="117" t="s">
        <v>210</v>
      </c>
      <c r="B58" s="117" t="s">
        <v>211</v>
      </c>
      <c r="C58" s="117"/>
      <c r="D58" s="117"/>
      <c r="E58" s="117"/>
      <c r="F58" s="116">
        <v>0</v>
      </c>
      <c r="G58" s="164">
        <v>0</v>
      </c>
      <c r="H58" s="669">
        <f t="shared" si="0"/>
        <v>1.1849600000000002</v>
      </c>
      <c r="I58" s="161">
        <f t="shared" si="1"/>
        <v>1.7</v>
      </c>
      <c r="J58" s="116">
        <f t="shared" si="2"/>
        <v>0</v>
      </c>
      <c r="K58" s="116">
        <f t="shared" si="3"/>
        <v>0</v>
      </c>
      <c r="L58" s="132"/>
      <c r="M58" s="167"/>
    </row>
    <row r="59" spans="1:18" s="124" customFormat="1">
      <c r="A59" s="117" t="s">
        <v>210</v>
      </c>
      <c r="B59" s="117" t="s">
        <v>212</v>
      </c>
      <c r="C59" s="117"/>
      <c r="D59" s="117"/>
      <c r="E59" s="117"/>
      <c r="F59" s="116">
        <v>0</v>
      </c>
      <c r="G59" s="164">
        <v>0</v>
      </c>
      <c r="H59" s="669">
        <f t="shared" si="0"/>
        <v>1.1849600000000002</v>
      </c>
      <c r="I59" s="161">
        <f t="shared" si="1"/>
        <v>1.7</v>
      </c>
      <c r="J59" s="116">
        <f t="shared" si="2"/>
        <v>0</v>
      </c>
      <c r="K59" s="116">
        <f t="shared" si="3"/>
        <v>0</v>
      </c>
      <c r="L59" s="132"/>
      <c r="M59" s="167"/>
    </row>
    <row r="60" spans="1:18" s="124" customFormat="1">
      <c r="A60" s="191"/>
      <c r="B60" s="190"/>
      <c r="C60" s="190"/>
      <c r="D60" s="190"/>
      <c r="E60" s="190"/>
      <c r="F60" s="192"/>
      <c r="G60" s="193"/>
      <c r="H60" s="194"/>
      <c r="I60" s="194"/>
      <c r="J60" s="192"/>
      <c r="K60" s="192"/>
      <c r="L60" s="132"/>
      <c r="M60" s="135"/>
    </row>
    <row r="61" spans="1:18" s="124" customFormat="1">
      <c r="B61" s="179" t="s">
        <v>644</v>
      </c>
      <c r="C61" s="180"/>
      <c r="D61" s="180"/>
      <c r="E61" s="180"/>
      <c r="F61" s="181">
        <v>5.63</v>
      </c>
      <c r="G61" s="182">
        <v>1</v>
      </c>
      <c r="H61" s="636">
        <f t="shared" ref="H61:H75" si="4">K$45</f>
        <v>1.0580000000000001</v>
      </c>
      <c r="I61" s="183">
        <f t="shared" ref="I61:I75" si="5">I$45</f>
        <v>1.7</v>
      </c>
      <c r="J61" s="181">
        <f t="shared" ref="J61:J75" si="6">ROUND(F61*H61*I61,2)</f>
        <v>10.130000000000001</v>
      </c>
      <c r="K61" s="181">
        <f t="shared" ref="K61:K75" si="7">ROUND(G61*J61,2)</f>
        <v>10.130000000000001</v>
      </c>
      <c r="L61" s="132"/>
      <c r="M61" s="135"/>
    </row>
    <row r="62" spans="1:18" s="124" customFormat="1">
      <c r="B62" s="179" t="s">
        <v>14</v>
      </c>
      <c r="C62" s="180"/>
      <c r="D62" s="180"/>
      <c r="E62" s="180"/>
      <c r="F62" s="181">
        <v>3.38</v>
      </c>
      <c r="G62" s="182">
        <v>1</v>
      </c>
      <c r="H62" s="636">
        <f t="shared" si="4"/>
        <v>1.0580000000000001</v>
      </c>
      <c r="I62" s="183">
        <f t="shared" si="5"/>
        <v>1.7</v>
      </c>
      <c r="J62" s="181">
        <f t="shared" si="6"/>
        <v>6.08</v>
      </c>
      <c r="K62" s="181">
        <f t="shared" si="7"/>
        <v>6.08</v>
      </c>
      <c r="L62" s="132"/>
      <c r="M62" s="135"/>
    </row>
    <row r="63" spans="1:18" s="124" customFormat="1">
      <c r="B63" s="179" t="s">
        <v>15</v>
      </c>
      <c r="C63" s="180"/>
      <c r="D63" s="180"/>
      <c r="E63" s="180"/>
      <c r="F63" s="181">
        <v>2.25</v>
      </c>
      <c r="G63" s="182">
        <v>1</v>
      </c>
      <c r="H63" s="636">
        <f t="shared" si="4"/>
        <v>1.0580000000000001</v>
      </c>
      <c r="I63" s="183">
        <f t="shared" si="5"/>
        <v>1.7</v>
      </c>
      <c r="J63" s="181">
        <f t="shared" si="6"/>
        <v>4.05</v>
      </c>
      <c r="K63" s="181">
        <f t="shared" si="7"/>
        <v>4.05</v>
      </c>
      <c r="L63" s="132"/>
      <c r="M63" s="135"/>
    </row>
    <row r="64" spans="1:18" s="124" customFormat="1">
      <c r="A64" s="186"/>
      <c r="B64" s="185" t="s">
        <v>126</v>
      </c>
      <c r="C64" s="186"/>
      <c r="D64" s="186"/>
      <c r="E64" s="186"/>
      <c r="F64" s="187">
        <v>2.25</v>
      </c>
      <c r="G64" s="188">
        <v>1</v>
      </c>
      <c r="H64" s="636">
        <f t="shared" si="4"/>
        <v>1.0580000000000001</v>
      </c>
      <c r="I64" s="189">
        <f t="shared" si="5"/>
        <v>1.7</v>
      </c>
      <c r="J64" s="187">
        <f t="shared" si="6"/>
        <v>4.05</v>
      </c>
      <c r="K64" s="187">
        <f t="shared" si="7"/>
        <v>4.05</v>
      </c>
      <c r="L64" s="132"/>
      <c r="M64" s="135"/>
    </row>
    <row r="65" spans="1:17" s="124" customFormat="1">
      <c r="B65" s="117" t="s">
        <v>565</v>
      </c>
      <c r="C65" s="117"/>
      <c r="D65" s="117"/>
      <c r="E65" s="117"/>
      <c r="F65" s="116">
        <f>IF($G$43=TRUE,0.08,0.11)</f>
        <v>0.08</v>
      </c>
      <c r="G65" s="164">
        <f>SUM(G53:G59)</f>
        <v>0</v>
      </c>
      <c r="H65" s="636">
        <f t="shared" si="4"/>
        <v>1.0580000000000001</v>
      </c>
      <c r="I65" s="161">
        <f t="shared" si="5"/>
        <v>1.7</v>
      </c>
      <c r="J65" s="116">
        <f t="shared" si="6"/>
        <v>0.14000000000000001</v>
      </c>
      <c r="K65" s="116">
        <f t="shared" si="7"/>
        <v>0</v>
      </c>
      <c r="L65" s="132"/>
      <c r="M65" s="135"/>
      <c r="N65" s="116"/>
      <c r="O65" s="117"/>
    </row>
    <row r="66" spans="1:17" s="124" customFormat="1">
      <c r="B66" s="117" t="s">
        <v>755</v>
      </c>
      <c r="C66" s="117"/>
      <c r="D66" s="117"/>
      <c r="E66" s="117"/>
      <c r="F66" s="116">
        <v>2.16</v>
      </c>
      <c r="G66" s="164">
        <v>0</v>
      </c>
      <c r="H66" s="636">
        <f t="shared" si="4"/>
        <v>1.0580000000000001</v>
      </c>
      <c r="I66" s="161">
        <f t="shared" si="5"/>
        <v>1.7</v>
      </c>
      <c r="J66" s="116">
        <f t="shared" si="6"/>
        <v>3.88</v>
      </c>
      <c r="K66" s="116">
        <f t="shared" si="7"/>
        <v>0</v>
      </c>
      <c r="L66" s="132"/>
      <c r="M66" s="135"/>
      <c r="N66" s="116"/>
      <c r="O66" s="117"/>
    </row>
    <row r="67" spans="1:17">
      <c r="B67" s="117" t="s">
        <v>756</v>
      </c>
      <c r="C67" s="117"/>
      <c r="D67" s="117"/>
      <c r="E67" s="117"/>
      <c r="F67" s="116">
        <v>2.88</v>
      </c>
      <c r="G67" s="164">
        <v>0</v>
      </c>
      <c r="H67" s="636">
        <f t="shared" si="4"/>
        <v>1.0580000000000001</v>
      </c>
      <c r="I67" s="161">
        <f t="shared" si="5"/>
        <v>1.7</v>
      </c>
      <c r="J67" s="116">
        <f t="shared" si="6"/>
        <v>5.18</v>
      </c>
      <c r="K67" s="116">
        <f t="shared" si="7"/>
        <v>0</v>
      </c>
      <c r="N67" s="116"/>
      <c r="O67" s="117"/>
      <c r="Q67" s="124"/>
    </row>
    <row r="68" spans="1:17">
      <c r="B68" s="117" t="s">
        <v>563</v>
      </c>
      <c r="C68" s="117"/>
      <c r="D68" s="117"/>
      <c r="E68" s="117"/>
      <c r="F68" s="116">
        <f>IF($G$43=TRUE,0.68,2.25)</f>
        <v>0.68</v>
      </c>
      <c r="G68" s="164">
        <v>0</v>
      </c>
      <c r="H68" s="636">
        <f t="shared" si="4"/>
        <v>1.0580000000000001</v>
      </c>
      <c r="I68" s="161">
        <f t="shared" si="5"/>
        <v>1.7</v>
      </c>
      <c r="J68" s="116">
        <f t="shared" si="6"/>
        <v>1.22</v>
      </c>
      <c r="K68" s="116">
        <f t="shared" si="7"/>
        <v>0</v>
      </c>
      <c r="N68" s="116"/>
      <c r="O68" s="117"/>
      <c r="Q68" s="124"/>
    </row>
    <row r="69" spans="1:17">
      <c r="B69" s="117" t="s">
        <v>213</v>
      </c>
      <c r="C69" s="117"/>
      <c r="D69" s="117"/>
      <c r="E69" s="117"/>
      <c r="F69" s="116">
        <v>45</v>
      </c>
      <c r="G69" s="164">
        <v>0</v>
      </c>
      <c r="H69" s="636">
        <f t="shared" si="4"/>
        <v>1.0580000000000001</v>
      </c>
      <c r="I69" s="161">
        <f t="shared" si="5"/>
        <v>1.7</v>
      </c>
      <c r="J69" s="116">
        <f t="shared" si="6"/>
        <v>80.94</v>
      </c>
      <c r="K69" s="116">
        <f t="shared" si="7"/>
        <v>0</v>
      </c>
      <c r="N69" s="116"/>
      <c r="O69" s="117"/>
      <c r="Q69" s="124"/>
    </row>
    <row r="70" spans="1:17">
      <c r="B70" s="117" t="s">
        <v>547</v>
      </c>
      <c r="C70" s="117"/>
      <c r="D70" s="117"/>
      <c r="E70" s="117"/>
      <c r="F70" s="116">
        <f>IF($G$43=TRUE,4.28,5.63)</f>
        <v>4.28</v>
      </c>
      <c r="G70" s="164">
        <v>0</v>
      </c>
      <c r="H70" s="636">
        <f t="shared" si="4"/>
        <v>1.0580000000000001</v>
      </c>
      <c r="I70" s="161">
        <f t="shared" si="5"/>
        <v>1.7</v>
      </c>
      <c r="J70" s="116">
        <f t="shared" si="6"/>
        <v>7.7</v>
      </c>
      <c r="K70" s="116">
        <f t="shared" si="7"/>
        <v>0</v>
      </c>
      <c r="N70" s="116"/>
      <c r="O70" s="117"/>
      <c r="Q70" s="124"/>
    </row>
    <row r="71" spans="1:17">
      <c r="B71" s="117" t="s">
        <v>215</v>
      </c>
      <c r="C71" s="117"/>
      <c r="D71" s="117"/>
      <c r="E71" s="117"/>
      <c r="F71" s="116">
        <v>1.1299999999999999</v>
      </c>
      <c r="G71" s="164">
        <v>0</v>
      </c>
      <c r="H71" s="636">
        <f t="shared" si="4"/>
        <v>1.0580000000000001</v>
      </c>
      <c r="I71" s="161">
        <f t="shared" si="5"/>
        <v>1.7</v>
      </c>
      <c r="J71" s="116">
        <f t="shared" si="6"/>
        <v>2.0299999999999998</v>
      </c>
      <c r="K71" s="116">
        <f t="shared" si="7"/>
        <v>0</v>
      </c>
      <c r="Q71" s="124"/>
    </row>
    <row r="72" spans="1:17">
      <c r="B72" s="117" t="s">
        <v>266</v>
      </c>
      <c r="C72" s="117"/>
      <c r="D72" s="117"/>
      <c r="E72" s="117"/>
      <c r="F72" s="116">
        <v>1.69</v>
      </c>
      <c r="G72" s="164" t="e">
        <f>IF(C49 &lt; 19.9, 1, 0)</f>
        <v>#N/A</v>
      </c>
      <c r="H72" s="636">
        <f t="shared" si="4"/>
        <v>1.0580000000000001</v>
      </c>
      <c r="I72" s="161">
        <f t="shared" si="5"/>
        <v>1.7</v>
      </c>
      <c r="J72" s="116">
        <f t="shared" si="6"/>
        <v>3.04</v>
      </c>
      <c r="K72" s="116" t="e">
        <f t="shared" si="7"/>
        <v>#N/A</v>
      </c>
      <c r="Q72" s="124"/>
    </row>
    <row r="73" spans="1:17">
      <c r="B73" s="117" t="s">
        <v>266</v>
      </c>
      <c r="C73" s="117"/>
      <c r="D73" s="117"/>
      <c r="E73" s="117"/>
      <c r="F73" s="116">
        <v>2.25</v>
      </c>
      <c r="G73" s="164" t="e">
        <f>IF(C49 &gt; 19.9, 1, 0)</f>
        <v>#N/A</v>
      </c>
      <c r="H73" s="636">
        <f t="shared" si="4"/>
        <v>1.0580000000000001</v>
      </c>
      <c r="I73" s="161">
        <f t="shared" si="5"/>
        <v>1.7</v>
      </c>
      <c r="J73" s="116">
        <f t="shared" si="6"/>
        <v>4.05</v>
      </c>
      <c r="K73" s="116" t="e">
        <f t="shared" si="7"/>
        <v>#N/A</v>
      </c>
      <c r="Q73" s="124"/>
    </row>
    <row r="74" spans="1:17">
      <c r="B74" s="507" t="s">
        <v>2219</v>
      </c>
      <c r="C74" s="117"/>
      <c r="D74" s="117"/>
      <c r="E74" s="117"/>
      <c r="F74" s="116">
        <v>1.69</v>
      </c>
      <c r="G74" s="164">
        <v>0</v>
      </c>
      <c r="H74" s="636">
        <f t="shared" si="4"/>
        <v>1.0580000000000001</v>
      </c>
      <c r="I74" s="161">
        <f t="shared" si="5"/>
        <v>1.7</v>
      </c>
      <c r="J74" s="116">
        <f t="shared" si="6"/>
        <v>3.04</v>
      </c>
      <c r="K74" s="116">
        <f t="shared" si="7"/>
        <v>0</v>
      </c>
      <c r="Q74" s="124"/>
    </row>
    <row r="75" spans="1:17">
      <c r="B75" s="117" t="s">
        <v>750</v>
      </c>
      <c r="C75" s="117"/>
      <c r="D75" s="117"/>
      <c r="E75" s="117"/>
      <c r="F75" s="116">
        <v>1.1299999999999999</v>
      </c>
      <c r="G75" s="164">
        <v>0</v>
      </c>
      <c r="H75" s="636">
        <f t="shared" si="4"/>
        <v>1.0580000000000001</v>
      </c>
      <c r="I75" s="161">
        <f t="shared" si="5"/>
        <v>1.7</v>
      </c>
      <c r="J75" s="116">
        <f t="shared" si="6"/>
        <v>2.0299999999999998</v>
      </c>
      <c r="K75" s="116">
        <f t="shared" si="7"/>
        <v>0</v>
      </c>
      <c r="Q75" s="124"/>
    </row>
    <row r="76" spans="1:17">
      <c r="B76" s="117"/>
      <c r="C76" s="117"/>
      <c r="D76" s="117"/>
      <c r="E76" s="117"/>
      <c r="F76" s="116"/>
      <c r="G76" s="164"/>
      <c r="H76" s="165"/>
      <c r="I76" s="165"/>
      <c r="J76" s="168"/>
      <c r="K76" s="168"/>
    </row>
    <row r="77" spans="1:17">
      <c r="B77" s="117"/>
      <c r="C77" s="117"/>
      <c r="D77" s="117"/>
      <c r="E77" s="117"/>
      <c r="F77" s="116"/>
      <c r="G77" s="164"/>
      <c r="H77" s="165"/>
      <c r="I77" s="165"/>
      <c r="J77" s="116" t="s">
        <v>794</v>
      </c>
      <c r="K77" s="116" t="e">
        <f>SUM(M49:M50)</f>
        <v>#N/A</v>
      </c>
    </row>
    <row r="78" spans="1:17" s="151" customFormat="1" ht="12" thickBot="1">
      <c r="B78" s="169"/>
      <c r="C78" s="169"/>
      <c r="D78" s="169"/>
      <c r="E78" s="169"/>
      <c r="F78" s="170"/>
      <c r="G78" s="171"/>
      <c r="H78" s="172"/>
      <c r="I78" s="172"/>
      <c r="J78" s="170"/>
      <c r="K78" s="170"/>
      <c r="M78" s="152"/>
    </row>
    <row r="79" spans="1:17" s="124" customFormat="1">
      <c r="A79" s="132"/>
      <c r="B79" s="132"/>
      <c r="C79" s="128"/>
      <c r="D79" s="130"/>
      <c r="E79" s="156"/>
      <c r="F79" s="157"/>
      <c r="G79" s="130"/>
      <c r="H79" s="130"/>
      <c r="I79" s="130"/>
      <c r="J79" s="129"/>
      <c r="K79" s="135"/>
      <c r="L79" s="132"/>
      <c r="M79" s="123"/>
    </row>
    <row r="80" spans="1:17" s="124" customFormat="1">
      <c r="A80" s="176" t="s">
        <v>791</v>
      </c>
      <c r="B80" s="127"/>
      <c r="C80" s="128"/>
      <c r="D80" s="130"/>
      <c r="E80" s="131"/>
      <c r="F80" s="129"/>
      <c r="G80" s="130"/>
      <c r="H80" s="130"/>
      <c r="I80" s="131"/>
      <c r="J80" s="129"/>
      <c r="K80" s="135"/>
      <c r="L80" s="132"/>
      <c r="M80" s="123"/>
    </row>
    <row r="81" spans="1:18" s="124" customFormat="1">
      <c r="A81" s="528" t="s">
        <v>2201</v>
      </c>
      <c r="B81" s="127"/>
      <c r="C81" s="128"/>
      <c r="D81" s="130"/>
      <c r="E81" s="131"/>
      <c r="F81" s="129"/>
      <c r="G81" s="130"/>
      <c r="H81" s="130"/>
      <c r="I81" s="131"/>
      <c r="J81" s="129"/>
      <c r="K81" s="135"/>
      <c r="L81" s="158"/>
    </row>
    <row r="82" spans="1:18" s="124" customFormat="1">
      <c r="B82" s="159" t="s">
        <v>757</v>
      </c>
      <c r="C82" s="101" t="e">
        <v>#N/A</v>
      </c>
      <c r="D82" s="118"/>
      <c r="E82" s="118" t="e">
        <v>#N/A</v>
      </c>
      <c r="F82" s="637" t="e">
        <v>#N/A</v>
      </c>
      <c r="G82" s="160">
        <v>1</v>
      </c>
      <c r="H82" s="670" t="s">
        <v>790</v>
      </c>
      <c r="I82" s="161">
        <f>I$45</f>
        <v>1.7</v>
      </c>
      <c r="J82" s="116" t="e">
        <f>ROUND(F82*H82*I82,2)</f>
        <v>#N/A</v>
      </c>
      <c r="K82" s="116" t="e">
        <f>ROUND(G82*J82,2)</f>
        <v>#N/A</v>
      </c>
      <c r="L82" s="132"/>
      <c r="M82" s="162" t="e">
        <f>SUM(K82)</f>
        <v>#N/A</v>
      </c>
      <c r="N82" s="114" t="e">
        <v>#N/A</v>
      </c>
      <c r="O82" s="114" t="e">
        <v>#N/A</v>
      </c>
      <c r="P82" s="123" t="e">
        <f>SUM(M82:M83)</f>
        <v>#N/A</v>
      </c>
      <c r="Q82" s="561" t="e">
        <f>O82/1000*G82</f>
        <v>#N/A</v>
      </c>
      <c r="R82" s="562" t="e">
        <f>(IF($Q$9&gt;0,$Q$9,$Q$6)-1.5)*Q82</f>
        <v>#VALUE!</v>
      </c>
    </row>
    <row r="83" spans="1:18" s="124" customFormat="1">
      <c r="A83" s="163" t="s">
        <v>214</v>
      </c>
      <c r="B83" s="117"/>
      <c r="C83" s="159"/>
      <c r="D83" s="117"/>
      <c r="E83" s="117"/>
      <c r="F83" s="116"/>
      <c r="G83" s="164"/>
      <c r="H83" s="165"/>
      <c r="I83" s="164"/>
      <c r="J83" s="116"/>
      <c r="K83" s="116"/>
      <c r="L83" s="132"/>
      <c r="M83" s="162" t="e">
        <f>SUM(K86:K108)</f>
        <v>#N/A</v>
      </c>
    </row>
    <row r="84" spans="1:18" s="124" customFormat="1">
      <c r="A84" s="166" t="s">
        <v>564</v>
      </c>
      <c r="B84" s="117"/>
      <c r="C84" s="159"/>
      <c r="D84" s="117"/>
      <c r="E84" s="117"/>
      <c r="F84" s="116"/>
      <c r="G84" s="164"/>
      <c r="H84" s="165"/>
      <c r="I84" s="164"/>
      <c r="J84" s="116"/>
      <c r="K84" s="116"/>
      <c r="L84" s="132"/>
      <c r="M84" s="162"/>
    </row>
    <row r="85" spans="1:18" s="124" customFormat="1">
      <c r="A85" s="127"/>
      <c r="B85" s="117"/>
      <c r="C85" s="159"/>
      <c r="D85" s="117"/>
      <c r="E85" s="117"/>
      <c r="F85" s="116"/>
      <c r="G85" s="164"/>
      <c r="H85" s="165"/>
      <c r="I85" s="164"/>
      <c r="J85" s="116"/>
      <c r="K85" s="116"/>
      <c r="L85" s="132"/>
      <c r="M85" s="135"/>
    </row>
    <row r="86" spans="1:18" s="124" customFormat="1">
      <c r="A86" s="117" t="s">
        <v>210</v>
      </c>
      <c r="B86" s="117" t="s">
        <v>561</v>
      </c>
      <c r="C86" s="117"/>
      <c r="D86" s="117"/>
      <c r="E86" s="117"/>
      <c r="F86" s="116">
        <v>0</v>
      </c>
      <c r="G86" s="164">
        <v>0</v>
      </c>
      <c r="H86" s="669">
        <f t="shared" ref="H86:H92" si="8">$J$45*$K$45</f>
        <v>1.1849600000000002</v>
      </c>
      <c r="I86" s="161">
        <f t="shared" ref="I86:I92" si="9">I$45</f>
        <v>1.7</v>
      </c>
      <c r="J86" s="116">
        <f t="shared" ref="J86:J92" si="10">ROUND(F86*H86*I86,2)</f>
        <v>0</v>
      </c>
      <c r="K86" s="116">
        <f t="shared" ref="K86:K92" si="11">ROUND(G86*J86,2)</f>
        <v>0</v>
      </c>
      <c r="L86" s="132"/>
      <c r="M86" s="135"/>
    </row>
    <row r="87" spans="1:18" s="124" customFormat="1">
      <c r="A87" s="117" t="s">
        <v>210</v>
      </c>
      <c r="B87" s="117" t="s">
        <v>827</v>
      </c>
      <c r="C87" s="117"/>
      <c r="D87" s="117"/>
      <c r="E87" s="117"/>
      <c r="F87" s="116">
        <v>0</v>
      </c>
      <c r="G87" s="164">
        <v>0</v>
      </c>
      <c r="H87" s="669">
        <f t="shared" si="8"/>
        <v>1.1849600000000002</v>
      </c>
      <c r="I87" s="161">
        <f t="shared" si="9"/>
        <v>1.7</v>
      </c>
      <c r="J87" s="116">
        <f t="shared" si="10"/>
        <v>0</v>
      </c>
      <c r="K87" s="116">
        <f t="shared" si="11"/>
        <v>0</v>
      </c>
      <c r="L87" s="132"/>
      <c r="M87" s="135"/>
    </row>
    <row r="88" spans="1:18" s="124" customFormat="1">
      <c r="A88" s="117" t="s">
        <v>210</v>
      </c>
      <c r="B88" s="117" t="s">
        <v>828</v>
      </c>
      <c r="C88" s="117"/>
      <c r="D88" s="117"/>
      <c r="E88" s="117"/>
      <c r="F88" s="116">
        <v>0</v>
      </c>
      <c r="G88" s="164">
        <v>0</v>
      </c>
      <c r="H88" s="669">
        <f t="shared" si="8"/>
        <v>1.1849600000000002</v>
      </c>
      <c r="I88" s="161">
        <f t="shared" si="9"/>
        <v>1.7</v>
      </c>
      <c r="J88" s="116">
        <f t="shared" si="10"/>
        <v>0</v>
      </c>
      <c r="K88" s="116">
        <f t="shared" si="11"/>
        <v>0</v>
      </c>
      <c r="L88" s="132"/>
      <c r="M88" s="135"/>
    </row>
    <row r="89" spans="1:18" s="124" customFormat="1">
      <c r="A89" s="117" t="s">
        <v>210</v>
      </c>
      <c r="B89" s="117" t="s">
        <v>829</v>
      </c>
      <c r="C89" s="117"/>
      <c r="D89" s="117"/>
      <c r="E89" s="117"/>
      <c r="F89" s="116">
        <v>0</v>
      </c>
      <c r="G89" s="164">
        <v>0</v>
      </c>
      <c r="H89" s="669">
        <f t="shared" si="8"/>
        <v>1.1849600000000002</v>
      </c>
      <c r="I89" s="161">
        <f t="shared" si="9"/>
        <v>1.7</v>
      </c>
      <c r="J89" s="116">
        <f t="shared" si="10"/>
        <v>0</v>
      </c>
      <c r="K89" s="116">
        <f t="shared" si="11"/>
        <v>0</v>
      </c>
      <c r="L89" s="132"/>
      <c r="M89" s="135"/>
    </row>
    <row r="90" spans="1:18" s="124" customFormat="1">
      <c r="A90" s="117" t="s">
        <v>210</v>
      </c>
      <c r="B90" s="117" t="s">
        <v>830</v>
      </c>
      <c r="C90" s="117"/>
      <c r="D90" s="117"/>
      <c r="E90" s="117"/>
      <c r="F90" s="116">
        <v>0</v>
      </c>
      <c r="G90" s="164">
        <v>0</v>
      </c>
      <c r="H90" s="669">
        <f t="shared" si="8"/>
        <v>1.1849600000000002</v>
      </c>
      <c r="I90" s="161">
        <f t="shared" si="9"/>
        <v>1.7</v>
      </c>
      <c r="J90" s="116">
        <f t="shared" si="10"/>
        <v>0</v>
      </c>
      <c r="K90" s="116">
        <f t="shared" si="11"/>
        <v>0</v>
      </c>
      <c r="L90" s="132"/>
      <c r="M90" s="135"/>
    </row>
    <row r="91" spans="1:18" s="124" customFormat="1">
      <c r="A91" s="117" t="s">
        <v>210</v>
      </c>
      <c r="B91" s="117" t="s">
        <v>211</v>
      </c>
      <c r="C91" s="117"/>
      <c r="D91" s="117"/>
      <c r="E91" s="117"/>
      <c r="F91" s="116">
        <v>0</v>
      </c>
      <c r="G91" s="164">
        <v>0</v>
      </c>
      <c r="H91" s="669">
        <f t="shared" si="8"/>
        <v>1.1849600000000002</v>
      </c>
      <c r="I91" s="161">
        <f t="shared" si="9"/>
        <v>1.7</v>
      </c>
      <c r="J91" s="116">
        <f t="shared" si="10"/>
        <v>0</v>
      </c>
      <c r="K91" s="116">
        <f t="shared" si="11"/>
        <v>0</v>
      </c>
      <c r="L91" s="132"/>
      <c r="M91" s="167"/>
    </row>
    <row r="92" spans="1:18" s="124" customFormat="1">
      <c r="A92" s="117" t="s">
        <v>210</v>
      </c>
      <c r="B92" s="117" t="s">
        <v>212</v>
      </c>
      <c r="C92" s="117"/>
      <c r="D92" s="117"/>
      <c r="E92" s="117"/>
      <c r="F92" s="116">
        <v>0</v>
      </c>
      <c r="G92" s="164">
        <v>0</v>
      </c>
      <c r="H92" s="669">
        <f t="shared" si="8"/>
        <v>1.1849600000000002</v>
      </c>
      <c r="I92" s="161">
        <f t="shared" si="9"/>
        <v>1.7</v>
      </c>
      <c r="J92" s="116">
        <f t="shared" si="10"/>
        <v>0</v>
      </c>
      <c r="K92" s="116">
        <f t="shared" si="11"/>
        <v>0</v>
      </c>
      <c r="L92" s="132"/>
      <c r="M92" s="167"/>
    </row>
    <row r="93" spans="1:18" s="124" customFormat="1">
      <c r="A93" s="191"/>
      <c r="B93" s="190"/>
      <c r="C93" s="190"/>
      <c r="D93" s="190"/>
      <c r="E93" s="190"/>
      <c r="F93" s="192"/>
      <c r="G93" s="193"/>
      <c r="H93" s="194"/>
      <c r="I93" s="194"/>
      <c r="J93" s="192"/>
      <c r="K93" s="192"/>
      <c r="L93" s="132"/>
      <c r="M93" s="135"/>
    </row>
    <row r="94" spans="1:18" s="124" customFormat="1">
      <c r="B94" s="179" t="s">
        <v>644</v>
      </c>
      <c r="C94" s="180"/>
      <c r="D94" s="180"/>
      <c r="E94" s="180"/>
      <c r="F94" s="181">
        <v>5.63</v>
      </c>
      <c r="G94" s="182">
        <v>1</v>
      </c>
      <c r="H94" s="636">
        <f t="shared" ref="H94:H108" si="12">K$45</f>
        <v>1.0580000000000001</v>
      </c>
      <c r="I94" s="183">
        <f t="shared" ref="I94:I108" si="13">I$45</f>
        <v>1.7</v>
      </c>
      <c r="J94" s="181">
        <f t="shared" ref="J94:J108" si="14">ROUND(F94*H94*I94,2)</f>
        <v>10.130000000000001</v>
      </c>
      <c r="K94" s="181">
        <f t="shared" ref="K94:K108" si="15">ROUND(G94*J94,2)</f>
        <v>10.130000000000001</v>
      </c>
      <c r="L94" s="132"/>
      <c r="M94" s="135"/>
    </row>
    <row r="95" spans="1:18" s="124" customFormat="1">
      <c r="B95" s="179" t="s">
        <v>14</v>
      </c>
      <c r="C95" s="180"/>
      <c r="D95" s="180"/>
      <c r="E95" s="180"/>
      <c r="F95" s="181">
        <v>3.38</v>
      </c>
      <c r="G95" s="182">
        <v>1</v>
      </c>
      <c r="H95" s="636">
        <f t="shared" si="12"/>
        <v>1.0580000000000001</v>
      </c>
      <c r="I95" s="183">
        <f t="shared" si="13"/>
        <v>1.7</v>
      </c>
      <c r="J95" s="181">
        <f t="shared" si="14"/>
        <v>6.08</v>
      </c>
      <c r="K95" s="181">
        <f t="shared" si="15"/>
        <v>6.08</v>
      </c>
      <c r="L95" s="132"/>
      <c r="M95" s="135"/>
    </row>
    <row r="96" spans="1:18" s="124" customFormat="1">
      <c r="B96" s="179" t="s">
        <v>15</v>
      </c>
      <c r="C96" s="180"/>
      <c r="D96" s="180"/>
      <c r="E96" s="180"/>
      <c r="F96" s="181">
        <v>2.25</v>
      </c>
      <c r="G96" s="182">
        <v>1</v>
      </c>
      <c r="H96" s="636">
        <f t="shared" si="12"/>
        <v>1.0580000000000001</v>
      </c>
      <c r="I96" s="183">
        <f t="shared" si="13"/>
        <v>1.7</v>
      </c>
      <c r="J96" s="181">
        <f t="shared" si="14"/>
        <v>4.05</v>
      </c>
      <c r="K96" s="181">
        <f t="shared" si="15"/>
        <v>4.05</v>
      </c>
      <c r="L96" s="132"/>
      <c r="M96" s="135"/>
    </row>
    <row r="97" spans="1:17" s="124" customFormat="1">
      <c r="A97" s="186"/>
      <c r="B97" s="185" t="s">
        <v>126</v>
      </c>
      <c r="C97" s="186"/>
      <c r="D97" s="186"/>
      <c r="E97" s="186"/>
      <c r="F97" s="187">
        <v>2.25</v>
      </c>
      <c r="G97" s="188">
        <v>1</v>
      </c>
      <c r="H97" s="636">
        <f t="shared" si="12"/>
        <v>1.0580000000000001</v>
      </c>
      <c r="I97" s="189">
        <f t="shared" si="13"/>
        <v>1.7</v>
      </c>
      <c r="J97" s="187">
        <f t="shared" si="14"/>
        <v>4.05</v>
      </c>
      <c r="K97" s="187">
        <f t="shared" si="15"/>
        <v>4.05</v>
      </c>
      <c r="L97" s="132"/>
      <c r="M97" s="135"/>
    </row>
    <row r="98" spans="1:17" s="124" customFormat="1">
      <c r="B98" s="117" t="s">
        <v>565</v>
      </c>
      <c r="C98" s="117"/>
      <c r="D98" s="117"/>
      <c r="E98" s="117"/>
      <c r="F98" s="116">
        <f>IF($G$43=TRUE,0.08,0.11)</f>
        <v>0.08</v>
      </c>
      <c r="G98" s="164">
        <f>SUM(G86:G92)</f>
        <v>0</v>
      </c>
      <c r="H98" s="636">
        <f t="shared" si="12"/>
        <v>1.0580000000000001</v>
      </c>
      <c r="I98" s="161">
        <f t="shared" si="13"/>
        <v>1.7</v>
      </c>
      <c r="J98" s="116">
        <f t="shared" si="14"/>
        <v>0.14000000000000001</v>
      </c>
      <c r="K98" s="116">
        <f t="shared" si="15"/>
        <v>0</v>
      </c>
      <c r="L98" s="132"/>
      <c r="M98" s="135"/>
      <c r="N98" s="116"/>
      <c r="O98" s="117"/>
    </row>
    <row r="99" spans="1:17" s="124" customFormat="1">
      <c r="B99" s="117" t="s">
        <v>755</v>
      </c>
      <c r="C99" s="117"/>
      <c r="D99" s="117"/>
      <c r="E99" s="117"/>
      <c r="F99" s="116">
        <v>2.16</v>
      </c>
      <c r="G99" s="164">
        <v>0</v>
      </c>
      <c r="H99" s="636">
        <f t="shared" si="12"/>
        <v>1.0580000000000001</v>
      </c>
      <c r="I99" s="161">
        <f t="shared" si="13"/>
        <v>1.7</v>
      </c>
      <c r="J99" s="116">
        <f t="shared" si="14"/>
        <v>3.88</v>
      </c>
      <c r="K99" s="116">
        <f t="shared" si="15"/>
        <v>0</v>
      </c>
      <c r="L99" s="132"/>
      <c r="M99" s="135"/>
      <c r="N99" s="116"/>
      <c r="O99" s="117"/>
    </row>
    <row r="100" spans="1:17">
      <c r="B100" s="117" t="s">
        <v>756</v>
      </c>
      <c r="C100" s="117"/>
      <c r="D100" s="117"/>
      <c r="E100" s="117"/>
      <c r="F100" s="116">
        <v>4.05</v>
      </c>
      <c r="G100" s="164">
        <v>0</v>
      </c>
      <c r="H100" s="636">
        <f t="shared" si="12"/>
        <v>1.0580000000000001</v>
      </c>
      <c r="I100" s="161">
        <f t="shared" si="13"/>
        <v>1.7</v>
      </c>
      <c r="J100" s="116">
        <f t="shared" si="14"/>
        <v>7.28</v>
      </c>
      <c r="K100" s="116">
        <f t="shared" si="15"/>
        <v>0</v>
      </c>
      <c r="N100" s="116"/>
      <c r="O100" s="117"/>
      <c r="Q100" s="124"/>
    </row>
    <row r="101" spans="1:17">
      <c r="B101" s="117" t="s">
        <v>563</v>
      </c>
      <c r="C101" s="117"/>
      <c r="D101" s="117"/>
      <c r="E101" s="117"/>
      <c r="F101" s="116">
        <f>IF($G$43=TRUE,0.68,2.25)</f>
        <v>0.68</v>
      </c>
      <c r="G101" s="164">
        <v>0</v>
      </c>
      <c r="H101" s="636">
        <f t="shared" si="12"/>
        <v>1.0580000000000001</v>
      </c>
      <c r="I101" s="161">
        <f t="shared" si="13"/>
        <v>1.7</v>
      </c>
      <c r="J101" s="116">
        <f t="shared" si="14"/>
        <v>1.22</v>
      </c>
      <c r="K101" s="116">
        <f t="shared" si="15"/>
        <v>0</v>
      </c>
      <c r="N101" s="116"/>
      <c r="O101" s="117"/>
      <c r="Q101" s="124"/>
    </row>
    <row r="102" spans="1:17">
      <c r="B102" s="117" t="s">
        <v>213</v>
      </c>
      <c r="C102" s="117"/>
      <c r="D102" s="117"/>
      <c r="E102" s="117"/>
      <c r="F102" s="116">
        <v>45</v>
      </c>
      <c r="G102" s="164">
        <v>0</v>
      </c>
      <c r="H102" s="636">
        <f t="shared" si="12"/>
        <v>1.0580000000000001</v>
      </c>
      <c r="I102" s="161">
        <f t="shared" si="13"/>
        <v>1.7</v>
      </c>
      <c r="J102" s="116">
        <f t="shared" si="14"/>
        <v>80.94</v>
      </c>
      <c r="K102" s="116">
        <f t="shared" si="15"/>
        <v>0</v>
      </c>
      <c r="N102" s="116"/>
      <c r="O102" s="117"/>
      <c r="Q102" s="124"/>
    </row>
    <row r="103" spans="1:17">
      <c r="B103" s="117" t="s">
        <v>547</v>
      </c>
      <c r="C103" s="117"/>
      <c r="D103" s="117"/>
      <c r="E103" s="117"/>
      <c r="F103" s="116">
        <f>IF($G$43=TRUE,4.28,5.63)</f>
        <v>4.28</v>
      </c>
      <c r="G103" s="164">
        <v>0</v>
      </c>
      <c r="H103" s="636">
        <f t="shared" si="12"/>
        <v>1.0580000000000001</v>
      </c>
      <c r="I103" s="161">
        <f t="shared" si="13"/>
        <v>1.7</v>
      </c>
      <c r="J103" s="116">
        <f t="shared" si="14"/>
        <v>7.7</v>
      </c>
      <c r="K103" s="116">
        <f t="shared" si="15"/>
        <v>0</v>
      </c>
      <c r="N103" s="116"/>
      <c r="O103" s="117"/>
      <c r="Q103" s="124"/>
    </row>
    <row r="104" spans="1:17">
      <c r="B104" s="117" t="s">
        <v>215</v>
      </c>
      <c r="C104" s="117"/>
      <c r="D104" s="117"/>
      <c r="E104" s="117"/>
      <c r="F104" s="116">
        <v>1.1299999999999999</v>
      </c>
      <c r="G104" s="164">
        <v>0</v>
      </c>
      <c r="H104" s="636">
        <f t="shared" si="12"/>
        <v>1.0580000000000001</v>
      </c>
      <c r="I104" s="161">
        <f t="shared" si="13"/>
        <v>1.7</v>
      </c>
      <c r="J104" s="116">
        <f t="shared" si="14"/>
        <v>2.0299999999999998</v>
      </c>
      <c r="K104" s="116">
        <f t="shared" si="15"/>
        <v>0</v>
      </c>
      <c r="Q104" s="124"/>
    </row>
    <row r="105" spans="1:17">
      <c r="B105" s="117" t="s">
        <v>266</v>
      </c>
      <c r="C105" s="117"/>
      <c r="D105" s="117"/>
      <c r="E105" s="117"/>
      <c r="F105" s="116">
        <v>1.69</v>
      </c>
      <c r="G105" s="164" t="e">
        <f>IF(C82 &lt; 19.9, 1, 0)</f>
        <v>#N/A</v>
      </c>
      <c r="H105" s="636">
        <f t="shared" si="12"/>
        <v>1.0580000000000001</v>
      </c>
      <c r="I105" s="161">
        <f t="shared" si="13"/>
        <v>1.7</v>
      </c>
      <c r="J105" s="116">
        <f t="shared" si="14"/>
        <v>3.04</v>
      </c>
      <c r="K105" s="116" t="e">
        <f t="shared" si="15"/>
        <v>#N/A</v>
      </c>
      <c r="Q105" s="124"/>
    </row>
    <row r="106" spans="1:17">
      <c r="B106" s="117" t="s">
        <v>266</v>
      </c>
      <c r="C106" s="117"/>
      <c r="D106" s="117"/>
      <c r="E106" s="117"/>
      <c r="F106" s="116">
        <v>2.25</v>
      </c>
      <c r="G106" s="164" t="e">
        <f>IF(C82 &gt; 19.9, 1, 0)</f>
        <v>#N/A</v>
      </c>
      <c r="H106" s="636">
        <f t="shared" si="12"/>
        <v>1.0580000000000001</v>
      </c>
      <c r="I106" s="161">
        <f t="shared" si="13"/>
        <v>1.7</v>
      </c>
      <c r="J106" s="116">
        <f t="shared" si="14"/>
        <v>4.05</v>
      </c>
      <c r="K106" s="116" t="e">
        <f t="shared" si="15"/>
        <v>#N/A</v>
      </c>
      <c r="Q106" s="124"/>
    </row>
    <row r="107" spans="1:17">
      <c r="B107" s="507" t="s">
        <v>2219</v>
      </c>
      <c r="C107" s="117"/>
      <c r="D107" s="117"/>
      <c r="E107" s="117"/>
      <c r="F107" s="116">
        <v>1.69</v>
      </c>
      <c r="G107" s="164">
        <v>0</v>
      </c>
      <c r="H107" s="636">
        <f t="shared" si="12"/>
        <v>1.0580000000000001</v>
      </c>
      <c r="I107" s="161">
        <f t="shared" si="13"/>
        <v>1.7</v>
      </c>
      <c r="J107" s="116">
        <f t="shared" si="14"/>
        <v>3.04</v>
      </c>
      <c r="K107" s="116">
        <f t="shared" si="15"/>
        <v>0</v>
      </c>
      <c r="Q107" s="124"/>
    </row>
    <row r="108" spans="1:17">
      <c r="B108" s="117" t="s">
        <v>750</v>
      </c>
      <c r="C108" s="117"/>
      <c r="D108" s="117"/>
      <c r="E108" s="117"/>
      <c r="F108" s="116">
        <v>1.1299999999999999</v>
      </c>
      <c r="G108" s="164">
        <v>0</v>
      </c>
      <c r="H108" s="636">
        <f t="shared" si="12"/>
        <v>1.0580000000000001</v>
      </c>
      <c r="I108" s="161">
        <f t="shared" si="13"/>
        <v>1.7</v>
      </c>
      <c r="J108" s="116">
        <f t="shared" si="14"/>
        <v>2.0299999999999998</v>
      </c>
      <c r="K108" s="116">
        <f t="shared" si="15"/>
        <v>0</v>
      </c>
      <c r="Q108" s="124"/>
    </row>
    <row r="109" spans="1:17">
      <c r="B109" s="117"/>
      <c r="C109" s="117"/>
      <c r="D109" s="117"/>
      <c r="E109" s="117"/>
      <c r="F109" s="116"/>
      <c r="G109" s="164"/>
      <c r="H109" s="165"/>
      <c r="I109" s="165"/>
      <c r="J109" s="168"/>
      <c r="K109" s="168"/>
    </row>
    <row r="110" spans="1:17">
      <c r="B110" s="117"/>
      <c r="C110" s="117"/>
      <c r="D110" s="117"/>
      <c r="E110" s="117"/>
      <c r="F110" s="116"/>
      <c r="G110" s="164"/>
      <c r="H110" s="165"/>
      <c r="I110" s="165"/>
      <c r="J110" s="116" t="s">
        <v>794</v>
      </c>
      <c r="K110" s="116" t="e">
        <f>SUM(M82:M83)</f>
        <v>#N/A</v>
      </c>
    </row>
    <row r="111" spans="1:17" s="151" customFormat="1" ht="12" thickBot="1">
      <c r="B111" s="169"/>
      <c r="C111" s="169"/>
      <c r="D111" s="169"/>
      <c r="E111" s="169"/>
      <c r="F111" s="170"/>
      <c r="G111" s="171"/>
      <c r="H111" s="172"/>
      <c r="I111" s="172"/>
      <c r="J111" s="170"/>
      <c r="K111" s="170"/>
      <c r="M111" s="152"/>
    </row>
    <row r="112" spans="1:17" s="124" customFormat="1">
      <c r="A112" s="132"/>
      <c r="B112" s="132"/>
      <c r="C112" s="128"/>
      <c r="D112" s="130"/>
      <c r="E112" s="156"/>
      <c r="F112" s="157"/>
      <c r="G112" s="130"/>
      <c r="H112" s="130"/>
      <c r="I112" s="130"/>
      <c r="J112" s="129"/>
      <c r="K112" s="135"/>
      <c r="L112" s="132"/>
      <c r="M112" s="123"/>
    </row>
    <row r="113" spans="1:18" s="124" customFormat="1">
      <c r="A113" s="176" t="s">
        <v>545</v>
      </c>
      <c r="B113" s="127"/>
      <c r="C113" s="128"/>
      <c r="D113" s="130"/>
      <c r="E113" s="131"/>
      <c r="F113" s="129"/>
      <c r="G113" s="130"/>
      <c r="H113" s="130"/>
      <c r="I113" s="131"/>
      <c r="J113" s="129"/>
      <c r="K113" s="135"/>
      <c r="L113" s="132"/>
      <c r="M113" s="123"/>
    </row>
    <row r="114" spans="1:18" s="124" customFormat="1">
      <c r="A114" s="528" t="s">
        <v>2200</v>
      </c>
      <c r="B114" s="127"/>
      <c r="C114" s="128"/>
      <c r="D114" s="130"/>
      <c r="E114" s="131"/>
      <c r="F114" s="129"/>
      <c r="G114" s="130"/>
      <c r="H114" s="130"/>
      <c r="I114" s="131"/>
      <c r="J114" s="129"/>
      <c r="K114" s="135"/>
      <c r="L114" s="158"/>
    </row>
    <row r="115" spans="1:18" s="124" customFormat="1">
      <c r="B115" s="159" t="s">
        <v>759</v>
      </c>
      <c r="C115" s="101" t="e">
        <v>#N/A</v>
      </c>
      <c r="D115" s="118"/>
      <c r="E115" s="118" t="e">
        <v>#N/A</v>
      </c>
      <c r="F115" s="637" t="e">
        <v>#N/A</v>
      </c>
      <c r="G115" s="160">
        <v>1</v>
      </c>
      <c r="H115" s="670" t="s">
        <v>790</v>
      </c>
      <c r="I115" s="161">
        <f>I$45</f>
        <v>1.7</v>
      </c>
      <c r="J115" s="116" t="e">
        <f>ROUND(F115*H115*I115,2)</f>
        <v>#N/A</v>
      </c>
      <c r="K115" s="116" t="e">
        <f>ROUND(G115*J115,2)</f>
        <v>#N/A</v>
      </c>
      <c r="L115" s="132"/>
      <c r="M115" s="162" t="e">
        <f>SUM(K115)</f>
        <v>#N/A</v>
      </c>
      <c r="N115" s="114" t="e">
        <v>#N/A</v>
      </c>
      <c r="O115" s="114" t="e">
        <v>#N/A</v>
      </c>
      <c r="P115" s="123" t="e">
        <f>SUM(M115:M116)</f>
        <v>#N/A</v>
      </c>
      <c r="Q115" s="561" t="e">
        <f>O115/1000*G115</f>
        <v>#N/A</v>
      </c>
      <c r="R115" s="562" t="e">
        <f>(IF($Q$9&gt;0,$Q$9,$Q$6)-1.5)*Q115</f>
        <v>#VALUE!</v>
      </c>
    </row>
    <row r="116" spans="1:18" s="124" customFormat="1">
      <c r="A116" s="163" t="s">
        <v>214</v>
      </c>
      <c r="B116" s="117"/>
      <c r="C116" s="159"/>
      <c r="D116" s="117"/>
      <c r="E116" s="117"/>
      <c r="F116" s="116"/>
      <c r="G116" s="164"/>
      <c r="H116" s="165"/>
      <c r="I116" s="164"/>
      <c r="J116" s="116"/>
      <c r="K116" s="116"/>
      <c r="L116" s="132"/>
      <c r="M116" s="162" t="e">
        <f>SUM(K119:K141)</f>
        <v>#N/A</v>
      </c>
    </row>
    <row r="117" spans="1:18" s="124" customFormat="1">
      <c r="A117" s="166" t="s">
        <v>564</v>
      </c>
      <c r="B117" s="117"/>
      <c r="C117" s="159"/>
      <c r="D117" s="117"/>
      <c r="E117" s="117"/>
      <c r="F117" s="116"/>
      <c r="G117" s="164"/>
      <c r="H117" s="165"/>
      <c r="I117" s="164"/>
      <c r="J117" s="116"/>
      <c r="K117" s="116"/>
      <c r="L117" s="132"/>
      <c r="M117" s="162"/>
    </row>
    <row r="118" spans="1:18" s="124" customFormat="1">
      <c r="A118" s="127"/>
      <c r="B118" s="117"/>
      <c r="C118" s="159"/>
      <c r="D118" s="117"/>
      <c r="E118" s="117"/>
      <c r="F118" s="116"/>
      <c r="G118" s="164"/>
      <c r="H118" s="165"/>
      <c r="I118" s="164"/>
      <c r="J118" s="116"/>
      <c r="K118" s="116"/>
      <c r="L118" s="132"/>
      <c r="M118" s="135"/>
    </row>
    <row r="119" spans="1:18" s="124" customFormat="1">
      <c r="A119" s="117" t="s">
        <v>210</v>
      </c>
      <c r="B119" s="117" t="s">
        <v>561</v>
      </c>
      <c r="C119" s="117"/>
      <c r="D119" s="117"/>
      <c r="E119" s="117"/>
      <c r="F119" s="116">
        <v>0</v>
      </c>
      <c r="G119" s="164">
        <v>0</v>
      </c>
      <c r="H119" s="669">
        <f t="shared" ref="H119:H125" si="16">$J$45*$K$45</f>
        <v>1.1849600000000002</v>
      </c>
      <c r="I119" s="161">
        <f t="shared" ref="I119:I125" si="17">I$45</f>
        <v>1.7</v>
      </c>
      <c r="J119" s="116">
        <f t="shared" ref="J119:J125" si="18">ROUND(F119*H119*I119,2)</f>
        <v>0</v>
      </c>
      <c r="K119" s="116">
        <f t="shared" ref="K119:K125" si="19">ROUND(G119*J119,2)</f>
        <v>0</v>
      </c>
      <c r="L119" s="132"/>
      <c r="M119" s="135"/>
    </row>
    <row r="120" spans="1:18" s="124" customFormat="1">
      <c r="A120" s="117" t="s">
        <v>210</v>
      </c>
      <c r="B120" s="117" t="s">
        <v>827</v>
      </c>
      <c r="C120" s="117"/>
      <c r="D120" s="117"/>
      <c r="E120" s="117"/>
      <c r="F120" s="116">
        <v>0</v>
      </c>
      <c r="G120" s="164">
        <v>0</v>
      </c>
      <c r="H120" s="669">
        <f t="shared" si="16"/>
        <v>1.1849600000000002</v>
      </c>
      <c r="I120" s="161">
        <f t="shared" si="17"/>
        <v>1.7</v>
      </c>
      <c r="J120" s="116">
        <f t="shared" si="18"/>
        <v>0</v>
      </c>
      <c r="K120" s="116">
        <f t="shared" si="19"/>
        <v>0</v>
      </c>
      <c r="L120" s="132"/>
      <c r="M120" s="135"/>
    </row>
    <row r="121" spans="1:18" s="124" customFormat="1">
      <c r="A121" s="117" t="s">
        <v>210</v>
      </c>
      <c r="B121" s="117" t="s">
        <v>828</v>
      </c>
      <c r="C121" s="117"/>
      <c r="D121" s="117"/>
      <c r="E121" s="117"/>
      <c r="F121" s="116">
        <v>0</v>
      </c>
      <c r="G121" s="164">
        <v>0</v>
      </c>
      <c r="H121" s="669">
        <f t="shared" si="16"/>
        <v>1.1849600000000002</v>
      </c>
      <c r="I121" s="161">
        <f t="shared" si="17"/>
        <v>1.7</v>
      </c>
      <c r="J121" s="116">
        <f t="shared" si="18"/>
        <v>0</v>
      </c>
      <c r="K121" s="116">
        <f t="shared" si="19"/>
        <v>0</v>
      </c>
      <c r="L121" s="132"/>
      <c r="M121" s="135"/>
    </row>
    <row r="122" spans="1:18" s="124" customFormat="1">
      <c r="A122" s="117" t="s">
        <v>210</v>
      </c>
      <c r="B122" s="117" t="s">
        <v>829</v>
      </c>
      <c r="C122" s="117"/>
      <c r="D122" s="117"/>
      <c r="E122" s="117"/>
      <c r="F122" s="116">
        <v>0</v>
      </c>
      <c r="G122" s="164">
        <v>0</v>
      </c>
      <c r="H122" s="669">
        <f t="shared" si="16"/>
        <v>1.1849600000000002</v>
      </c>
      <c r="I122" s="161">
        <f t="shared" si="17"/>
        <v>1.7</v>
      </c>
      <c r="J122" s="116">
        <f t="shared" si="18"/>
        <v>0</v>
      </c>
      <c r="K122" s="116">
        <f t="shared" si="19"/>
        <v>0</v>
      </c>
      <c r="L122" s="132"/>
      <c r="M122" s="135"/>
    </row>
    <row r="123" spans="1:18" s="124" customFormat="1">
      <c r="A123" s="117" t="s">
        <v>210</v>
      </c>
      <c r="B123" s="117" t="s">
        <v>830</v>
      </c>
      <c r="C123" s="117"/>
      <c r="D123" s="117"/>
      <c r="E123" s="117"/>
      <c r="F123" s="116">
        <v>0</v>
      </c>
      <c r="G123" s="164">
        <v>0</v>
      </c>
      <c r="H123" s="669">
        <f t="shared" si="16"/>
        <v>1.1849600000000002</v>
      </c>
      <c r="I123" s="161">
        <f t="shared" si="17"/>
        <v>1.7</v>
      </c>
      <c r="J123" s="116">
        <f t="shared" si="18"/>
        <v>0</v>
      </c>
      <c r="K123" s="116">
        <f t="shared" si="19"/>
        <v>0</v>
      </c>
      <c r="L123" s="132"/>
      <c r="M123" s="135"/>
    </row>
    <row r="124" spans="1:18" s="124" customFormat="1">
      <c r="A124" s="117" t="s">
        <v>210</v>
      </c>
      <c r="B124" s="117" t="s">
        <v>211</v>
      </c>
      <c r="C124" s="117"/>
      <c r="D124" s="117"/>
      <c r="E124" s="117"/>
      <c r="F124" s="116">
        <v>0</v>
      </c>
      <c r="G124" s="164">
        <v>0</v>
      </c>
      <c r="H124" s="669">
        <f t="shared" si="16"/>
        <v>1.1849600000000002</v>
      </c>
      <c r="I124" s="161">
        <f t="shared" si="17"/>
        <v>1.7</v>
      </c>
      <c r="J124" s="116">
        <f t="shared" si="18"/>
        <v>0</v>
      </c>
      <c r="K124" s="116">
        <f t="shared" si="19"/>
        <v>0</v>
      </c>
      <c r="L124" s="132"/>
      <c r="M124" s="167"/>
    </row>
    <row r="125" spans="1:18" s="124" customFormat="1">
      <c r="A125" s="117" t="s">
        <v>210</v>
      </c>
      <c r="B125" s="117" t="s">
        <v>212</v>
      </c>
      <c r="C125" s="117"/>
      <c r="D125" s="117"/>
      <c r="E125" s="117"/>
      <c r="F125" s="116">
        <v>0</v>
      </c>
      <c r="G125" s="164">
        <v>0</v>
      </c>
      <c r="H125" s="669">
        <f t="shared" si="16"/>
        <v>1.1849600000000002</v>
      </c>
      <c r="I125" s="161">
        <f t="shared" si="17"/>
        <v>1.7</v>
      </c>
      <c r="J125" s="116">
        <f t="shared" si="18"/>
        <v>0</v>
      </c>
      <c r="K125" s="116">
        <f t="shared" si="19"/>
        <v>0</v>
      </c>
      <c r="L125" s="132"/>
      <c r="M125" s="167"/>
    </row>
    <row r="126" spans="1:18" s="124" customFormat="1">
      <c r="A126" s="191"/>
      <c r="B126" s="190"/>
      <c r="C126" s="190"/>
      <c r="D126" s="190"/>
      <c r="E126" s="190"/>
      <c r="F126" s="192"/>
      <c r="G126" s="193"/>
      <c r="H126" s="194"/>
      <c r="I126" s="194"/>
      <c r="J126" s="192"/>
      <c r="K126" s="192"/>
      <c r="L126" s="132"/>
      <c r="M126" s="135"/>
    </row>
    <row r="127" spans="1:18" s="124" customFormat="1">
      <c r="B127" s="179" t="s">
        <v>644</v>
      </c>
      <c r="C127" s="180"/>
      <c r="D127" s="180"/>
      <c r="E127" s="180"/>
      <c r="F127" s="181">
        <v>5.63</v>
      </c>
      <c r="G127" s="182">
        <v>1</v>
      </c>
      <c r="H127" s="636">
        <f t="shared" ref="H127:H141" si="20">K$45</f>
        <v>1.0580000000000001</v>
      </c>
      <c r="I127" s="183">
        <f t="shared" ref="I127:I141" si="21">I$45</f>
        <v>1.7</v>
      </c>
      <c r="J127" s="181">
        <f t="shared" ref="J127:J141" si="22">ROUND(F127*H127*I127,2)</f>
        <v>10.130000000000001</v>
      </c>
      <c r="K127" s="181">
        <f t="shared" ref="K127:K141" si="23">ROUND(G127*J127,2)</f>
        <v>10.130000000000001</v>
      </c>
      <c r="L127" s="132"/>
      <c r="M127" s="135"/>
    </row>
    <row r="128" spans="1:18" s="124" customFormat="1">
      <c r="B128" s="179" t="s">
        <v>14</v>
      </c>
      <c r="C128" s="180"/>
      <c r="D128" s="180"/>
      <c r="E128" s="180"/>
      <c r="F128" s="181">
        <v>3.38</v>
      </c>
      <c r="G128" s="182">
        <v>1</v>
      </c>
      <c r="H128" s="636">
        <f t="shared" si="20"/>
        <v>1.0580000000000001</v>
      </c>
      <c r="I128" s="183">
        <f t="shared" si="21"/>
        <v>1.7</v>
      </c>
      <c r="J128" s="181">
        <f t="shared" si="22"/>
        <v>6.08</v>
      </c>
      <c r="K128" s="181">
        <f t="shared" si="23"/>
        <v>6.08</v>
      </c>
      <c r="L128" s="132"/>
      <c r="M128" s="135"/>
    </row>
    <row r="129" spans="1:17" s="124" customFormat="1">
      <c r="B129" s="179" t="s">
        <v>15</v>
      </c>
      <c r="C129" s="180"/>
      <c r="D129" s="180"/>
      <c r="E129" s="180"/>
      <c r="F129" s="181">
        <v>2.25</v>
      </c>
      <c r="G129" s="182">
        <v>1</v>
      </c>
      <c r="H129" s="636">
        <f t="shared" si="20"/>
        <v>1.0580000000000001</v>
      </c>
      <c r="I129" s="183">
        <f t="shared" si="21"/>
        <v>1.7</v>
      </c>
      <c r="J129" s="181">
        <f t="shared" si="22"/>
        <v>4.05</v>
      </c>
      <c r="K129" s="181">
        <f t="shared" si="23"/>
        <v>4.05</v>
      </c>
      <c r="L129" s="132"/>
      <c r="M129" s="135"/>
    </row>
    <row r="130" spans="1:17" s="124" customFormat="1">
      <c r="A130" s="186"/>
      <c r="B130" s="185" t="s">
        <v>126</v>
      </c>
      <c r="C130" s="186"/>
      <c r="D130" s="186"/>
      <c r="E130" s="186"/>
      <c r="F130" s="187">
        <v>2.25</v>
      </c>
      <c r="G130" s="188">
        <v>1</v>
      </c>
      <c r="H130" s="636">
        <f t="shared" si="20"/>
        <v>1.0580000000000001</v>
      </c>
      <c r="I130" s="189">
        <f t="shared" si="21"/>
        <v>1.7</v>
      </c>
      <c r="J130" s="187">
        <f t="shared" si="22"/>
        <v>4.05</v>
      </c>
      <c r="K130" s="187">
        <f t="shared" si="23"/>
        <v>4.05</v>
      </c>
      <c r="L130" s="132"/>
      <c r="M130" s="135"/>
    </row>
    <row r="131" spans="1:17" s="124" customFormat="1">
      <c r="B131" s="117" t="s">
        <v>565</v>
      </c>
      <c r="C131" s="117"/>
      <c r="D131" s="117"/>
      <c r="E131" s="117"/>
      <c r="F131" s="116">
        <f>IF($G$43=TRUE,0.08,0.11)</f>
        <v>0.08</v>
      </c>
      <c r="G131" s="164">
        <f>SUM(G119:G125)</f>
        <v>0</v>
      </c>
      <c r="H131" s="636">
        <f t="shared" si="20"/>
        <v>1.0580000000000001</v>
      </c>
      <c r="I131" s="161">
        <f t="shared" si="21"/>
        <v>1.7</v>
      </c>
      <c r="J131" s="116">
        <f t="shared" si="22"/>
        <v>0.14000000000000001</v>
      </c>
      <c r="K131" s="116">
        <f t="shared" si="23"/>
        <v>0</v>
      </c>
      <c r="L131" s="132"/>
      <c r="M131" s="135"/>
      <c r="N131" s="116"/>
      <c r="O131" s="117"/>
    </row>
    <row r="132" spans="1:17" s="124" customFormat="1">
      <c r="B132" s="117" t="s">
        <v>755</v>
      </c>
      <c r="C132" s="117"/>
      <c r="D132" s="117"/>
      <c r="E132" s="117"/>
      <c r="F132" s="116">
        <v>9.4499999999999993</v>
      </c>
      <c r="G132" s="164">
        <v>0</v>
      </c>
      <c r="H132" s="636">
        <f t="shared" si="20"/>
        <v>1.0580000000000001</v>
      </c>
      <c r="I132" s="161">
        <f t="shared" si="21"/>
        <v>1.7</v>
      </c>
      <c r="J132" s="116">
        <f t="shared" si="22"/>
        <v>17</v>
      </c>
      <c r="K132" s="116">
        <f t="shared" si="23"/>
        <v>0</v>
      </c>
      <c r="L132" s="132"/>
      <c r="M132" s="135"/>
      <c r="N132" s="116"/>
      <c r="O132" s="117"/>
    </row>
    <row r="133" spans="1:17">
      <c r="B133" s="117" t="s">
        <v>756</v>
      </c>
      <c r="C133" s="117"/>
      <c r="D133" s="117"/>
      <c r="E133" s="117"/>
      <c r="F133" s="116">
        <v>4.05</v>
      </c>
      <c r="G133" s="164">
        <v>0</v>
      </c>
      <c r="H133" s="636">
        <f t="shared" si="20"/>
        <v>1.0580000000000001</v>
      </c>
      <c r="I133" s="161">
        <f t="shared" si="21"/>
        <v>1.7</v>
      </c>
      <c r="J133" s="116">
        <f t="shared" si="22"/>
        <v>7.28</v>
      </c>
      <c r="K133" s="116">
        <f t="shared" si="23"/>
        <v>0</v>
      </c>
      <c r="N133" s="116"/>
      <c r="O133" s="117"/>
      <c r="Q133" s="124"/>
    </row>
    <row r="134" spans="1:17">
      <c r="B134" s="117" t="s">
        <v>563</v>
      </c>
      <c r="C134" s="117"/>
      <c r="D134" s="117"/>
      <c r="E134" s="117"/>
      <c r="F134" s="116">
        <f>IF($G$43=TRUE,0.68,2.25)</f>
        <v>0.68</v>
      </c>
      <c r="G134" s="164">
        <v>0</v>
      </c>
      <c r="H134" s="636">
        <f t="shared" si="20"/>
        <v>1.0580000000000001</v>
      </c>
      <c r="I134" s="161">
        <f t="shared" si="21"/>
        <v>1.7</v>
      </c>
      <c r="J134" s="116">
        <f t="shared" si="22"/>
        <v>1.22</v>
      </c>
      <c r="K134" s="116">
        <f t="shared" si="23"/>
        <v>0</v>
      </c>
      <c r="N134" s="116"/>
      <c r="O134" s="117"/>
      <c r="Q134" s="124"/>
    </row>
    <row r="135" spans="1:17">
      <c r="B135" s="117" t="s">
        <v>213</v>
      </c>
      <c r="C135" s="117"/>
      <c r="D135" s="117"/>
      <c r="E135" s="117"/>
      <c r="F135" s="116">
        <v>45</v>
      </c>
      <c r="G135" s="164">
        <v>0</v>
      </c>
      <c r="H135" s="636">
        <f t="shared" si="20"/>
        <v>1.0580000000000001</v>
      </c>
      <c r="I135" s="161">
        <f t="shared" si="21"/>
        <v>1.7</v>
      </c>
      <c r="J135" s="116">
        <f t="shared" si="22"/>
        <v>80.94</v>
      </c>
      <c r="K135" s="116">
        <f t="shared" si="23"/>
        <v>0</v>
      </c>
      <c r="N135" s="116"/>
      <c r="O135" s="117"/>
      <c r="Q135" s="124"/>
    </row>
    <row r="136" spans="1:17">
      <c r="B136" s="117" t="s">
        <v>547</v>
      </c>
      <c r="C136" s="117"/>
      <c r="D136" s="117"/>
      <c r="E136" s="117"/>
      <c r="F136" s="116">
        <f>IF($G$43=TRUE,4.28,5.63)</f>
        <v>4.28</v>
      </c>
      <c r="G136" s="164">
        <v>0</v>
      </c>
      <c r="H136" s="636">
        <f t="shared" si="20"/>
        <v>1.0580000000000001</v>
      </c>
      <c r="I136" s="161">
        <f t="shared" si="21"/>
        <v>1.7</v>
      </c>
      <c r="J136" s="116">
        <f t="shared" si="22"/>
        <v>7.7</v>
      </c>
      <c r="K136" s="116">
        <f t="shared" si="23"/>
        <v>0</v>
      </c>
      <c r="N136" s="116"/>
      <c r="O136" s="117"/>
      <c r="Q136" s="124"/>
    </row>
    <row r="137" spans="1:17">
      <c r="B137" s="117" t="s">
        <v>215</v>
      </c>
      <c r="C137" s="117"/>
      <c r="D137" s="117"/>
      <c r="E137" s="117"/>
      <c r="F137" s="116">
        <v>1.1299999999999999</v>
      </c>
      <c r="G137" s="164">
        <v>0</v>
      </c>
      <c r="H137" s="636">
        <f t="shared" si="20"/>
        <v>1.0580000000000001</v>
      </c>
      <c r="I137" s="161">
        <f t="shared" si="21"/>
        <v>1.7</v>
      </c>
      <c r="J137" s="116">
        <f t="shared" si="22"/>
        <v>2.0299999999999998</v>
      </c>
      <c r="K137" s="116">
        <f t="shared" si="23"/>
        <v>0</v>
      </c>
      <c r="Q137" s="124"/>
    </row>
    <row r="138" spans="1:17">
      <c r="B138" s="117" t="s">
        <v>266</v>
      </c>
      <c r="C138" s="117"/>
      <c r="D138" s="117"/>
      <c r="E138" s="117"/>
      <c r="F138" s="116">
        <v>1.69</v>
      </c>
      <c r="G138" s="164" t="e">
        <f>IF(C115 &lt; 19.9, 1, 0)</f>
        <v>#N/A</v>
      </c>
      <c r="H138" s="636">
        <f t="shared" si="20"/>
        <v>1.0580000000000001</v>
      </c>
      <c r="I138" s="161">
        <f t="shared" si="21"/>
        <v>1.7</v>
      </c>
      <c r="J138" s="116">
        <f t="shared" si="22"/>
        <v>3.04</v>
      </c>
      <c r="K138" s="116" t="e">
        <f t="shared" si="23"/>
        <v>#N/A</v>
      </c>
      <c r="Q138" s="124"/>
    </row>
    <row r="139" spans="1:17">
      <c r="B139" s="117" t="s">
        <v>266</v>
      </c>
      <c r="C139" s="117"/>
      <c r="D139" s="117"/>
      <c r="E139" s="117"/>
      <c r="F139" s="116">
        <v>2.25</v>
      </c>
      <c r="G139" s="164" t="e">
        <f>IF(C115 &gt; 19.9, 1, 0)</f>
        <v>#N/A</v>
      </c>
      <c r="H139" s="636">
        <f t="shared" si="20"/>
        <v>1.0580000000000001</v>
      </c>
      <c r="I139" s="161">
        <f t="shared" si="21"/>
        <v>1.7</v>
      </c>
      <c r="J139" s="116">
        <f t="shared" si="22"/>
        <v>4.05</v>
      </c>
      <c r="K139" s="116" t="e">
        <f t="shared" si="23"/>
        <v>#N/A</v>
      </c>
      <c r="Q139" s="124"/>
    </row>
    <row r="140" spans="1:17">
      <c r="B140" s="507" t="s">
        <v>2219</v>
      </c>
      <c r="C140" s="117"/>
      <c r="D140" s="117"/>
      <c r="E140" s="117"/>
      <c r="F140" s="116">
        <v>1.69</v>
      </c>
      <c r="G140" s="164">
        <v>0</v>
      </c>
      <c r="H140" s="636">
        <f t="shared" si="20"/>
        <v>1.0580000000000001</v>
      </c>
      <c r="I140" s="161">
        <f t="shared" si="21"/>
        <v>1.7</v>
      </c>
      <c r="J140" s="116">
        <f t="shared" si="22"/>
        <v>3.04</v>
      </c>
      <c r="K140" s="116">
        <f t="shared" si="23"/>
        <v>0</v>
      </c>
      <c r="Q140" s="124"/>
    </row>
    <row r="141" spans="1:17">
      <c r="B141" s="117" t="s">
        <v>750</v>
      </c>
      <c r="C141" s="117"/>
      <c r="D141" s="117"/>
      <c r="E141" s="117"/>
      <c r="F141" s="116">
        <v>1.1299999999999999</v>
      </c>
      <c r="G141" s="164">
        <v>0</v>
      </c>
      <c r="H141" s="636">
        <f t="shared" si="20"/>
        <v>1.0580000000000001</v>
      </c>
      <c r="I141" s="161">
        <f t="shared" si="21"/>
        <v>1.7</v>
      </c>
      <c r="J141" s="116">
        <f t="shared" si="22"/>
        <v>2.0299999999999998</v>
      </c>
      <c r="K141" s="116">
        <f t="shared" si="23"/>
        <v>0</v>
      </c>
      <c r="Q141" s="124"/>
    </row>
    <row r="142" spans="1:17">
      <c r="B142" s="117"/>
      <c r="C142" s="117"/>
      <c r="D142" s="117"/>
      <c r="E142" s="117"/>
      <c r="F142" s="116"/>
      <c r="G142" s="164"/>
      <c r="H142" s="165"/>
      <c r="I142" s="165"/>
      <c r="J142" s="168"/>
      <c r="K142" s="168"/>
    </row>
    <row r="143" spans="1:17">
      <c r="B143" s="117"/>
      <c r="C143" s="117"/>
      <c r="D143" s="117"/>
      <c r="E143" s="117"/>
      <c r="F143" s="116"/>
      <c r="G143" s="164"/>
      <c r="H143" s="165"/>
      <c r="I143" s="165"/>
      <c r="J143" s="116" t="s">
        <v>794</v>
      </c>
      <c r="K143" s="116" t="e">
        <f>SUM(M115:M116)</f>
        <v>#N/A</v>
      </c>
    </row>
    <row r="144" spans="1:17" s="151" customFormat="1" ht="12" thickBot="1">
      <c r="B144" s="169"/>
      <c r="C144" s="169"/>
      <c r="D144" s="169"/>
      <c r="E144" s="169"/>
      <c r="F144" s="170"/>
      <c r="G144" s="171"/>
      <c r="H144" s="172"/>
      <c r="I144" s="172"/>
      <c r="J144" s="170"/>
      <c r="K144" s="170"/>
      <c r="M144" s="152"/>
    </row>
    <row r="145" spans="1:18" s="124" customFormat="1">
      <c r="A145" s="132"/>
      <c r="B145" s="132"/>
      <c r="C145" s="128"/>
      <c r="D145" s="130"/>
      <c r="E145" s="156"/>
      <c r="F145" s="157"/>
      <c r="G145" s="130"/>
      <c r="H145" s="130"/>
      <c r="I145" s="130"/>
      <c r="J145" s="129"/>
      <c r="K145" s="135"/>
      <c r="L145" s="132"/>
      <c r="M145" s="123"/>
    </row>
    <row r="146" spans="1:18" s="124" customFormat="1">
      <c r="A146" s="176" t="s">
        <v>546</v>
      </c>
      <c r="B146" s="290"/>
      <c r="C146" s="291"/>
      <c r="D146" s="208"/>
      <c r="E146" s="131"/>
      <c r="F146" s="129"/>
      <c r="G146" s="130"/>
      <c r="H146" s="130"/>
      <c r="I146" s="131"/>
      <c r="J146" s="129"/>
      <c r="K146" s="135"/>
      <c r="L146" s="132"/>
      <c r="M146" s="123"/>
    </row>
    <row r="147" spans="1:18" s="124" customFormat="1">
      <c r="A147" s="177" t="s">
        <v>244</v>
      </c>
      <c r="B147" s="290"/>
      <c r="C147" s="291"/>
      <c r="D147" s="208"/>
      <c r="E147" s="131"/>
      <c r="F147" s="129"/>
      <c r="G147" s="130"/>
      <c r="H147" s="130"/>
      <c r="I147" s="131"/>
      <c r="J147" s="129"/>
      <c r="K147" s="135"/>
      <c r="L147" s="158"/>
    </row>
    <row r="148" spans="1:18" s="124" customFormat="1">
      <c r="A148" s="292"/>
      <c r="B148" s="159" t="s">
        <v>245</v>
      </c>
      <c r="C148" s="101" t="e">
        <v>#N/A</v>
      </c>
      <c r="D148" s="118"/>
      <c r="E148" s="118" t="e">
        <v>#N/A</v>
      </c>
      <c r="F148" s="637" t="e">
        <v>#N/A</v>
      </c>
      <c r="G148" s="160">
        <v>1</v>
      </c>
      <c r="H148" s="670" t="s">
        <v>790</v>
      </c>
      <c r="I148" s="161">
        <f>I$45</f>
        <v>1.7</v>
      </c>
      <c r="J148" s="116" t="e">
        <f>ROUND(F148*H148*I148,2)</f>
        <v>#N/A</v>
      </c>
      <c r="K148" s="116" t="e">
        <f>ROUND(G148*J148,2)</f>
        <v>#N/A</v>
      </c>
      <c r="L148" s="132"/>
      <c r="M148" s="162" t="e">
        <f>SUM(K148)</f>
        <v>#N/A</v>
      </c>
      <c r="N148" s="114" t="e">
        <v>#N/A</v>
      </c>
      <c r="O148" s="114" t="e">
        <v>#N/A</v>
      </c>
      <c r="P148" s="123" t="e">
        <f>SUM(M148:M149)</f>
        <v>#N/A</v>
      </c>
      <c r="Q148" s="561" t="e">
        <f>O148/1000*G148</f>
        <v>#N/A</v>
      </c>
      <c r="R148" s="562" t="e">
        <f>(IF($Q$9&gt;0,$Q$9,$Q$6)-1.5)*Q148</f>
        <v>#VALUE!</v>
      </c>
    </row>
    <row r="149" spans="1:18" s="124" customFormat="1">
      <c r="A149" s="163" t="s">
        <v>246</v>
      </c>
      <c r="B149" s="117"/>
      <c r="C149" s="159"/>
      <c r="D149" s="117"/>
      <c r="E149" s="117"/>
      <c r="F149" s="116"/>
      <c r="G149" s="293"/>
      <c r="H149" s="165"/>
      <c r="I149" s="164"/>
      <c r="J149" s="116"/>
      <c r="K149" s="116"/>
      <c r="L149" s="132"/>
      <c r="M149" s="162" t="e">
        <f>SUM(K152:K192)</f>
        <v>#N/A</v>
      </c>
    </row>
    <row r="150" spans="1:18" s="124" customFormat="1">
      <c r="A150" s="166" t="s">
        <v>564</v>
      </c>
      <c r="B150" s="117"/>
      <c r="C150" s="159"/>
      <c r="D150" s="117"/>
      <c r="E150" s="117"/>
      <c r="F150" s="116"/>
      <c r="G150" s="164"/>
      <c r="H150" s="165"/>
      <c r="I150" s="164"/>
      <c r="J150" s="116"/>
      <c r="K150" s="116"/>
      <c r="L150" s="132"/>
      <c r="M150" s="135"/>
    </row>
    <row r="151" spans="1:18" s="124" customFormat="1">
      <c r="A151" s="166"/>
      <c r="B151" s="117"/>
      <c r="C151" s="159"/>
      <c r="D151" s="117"/>
      <c r="E151" s="117"/>
      <c r="F151" s="116"/>
      <c r="G151" s="164"/>
      <c r="H151" s="165"/>
      <c r="I151" s="164"/>
      <c r="J151" s="116"/>
      <c r="K151" s="116"/>
      <c r="L151" s="132"/>
      <c r="M151" s="135"/>
    </row>
    <row r="152" spans="1:18" s="124" customFormat="1">
      <c r="A152" s="117" t="s">
        <v>210</v>
      </c>
      <c r="B152" s="117" t="s">
        <v>561</v>
      </c>
      <c r="C152" s="117"/>
      <c r="D152" s="117"/>
      <c r="E152" s="117"/>
      <c r="F152" s="116">
        <v>0</v>
      </c>
      <c r="G152" s="164">
        <v>0</v>
      </c>
      <c r="H152" s="669">
        <f t="shared" ref="H152:H173" si="24">$J$45*$K$45</f>
        <v>1.1849600000000002</v>
      </c>
      <c r="I152" s="161">
        <f t="shared" ref="I152:I173" si="25">I$45</f>
        <v>1.7</v>
      </c>
      <c r="J152" s="116">
        <f t="shared" ref="J152:J173" si="26">ROUND(F152*H152*I152,2)</f>
        <v>0</v>
      </c>
      <c r="K152" s="116">
        <f t="shared" ref="K152:K173" si="27">ROUND(G152*J152,2)</f>
        <v>0</v>
      </c>
      <c r="L152" s="132"/>
      <c r="M152" s="135"/>
    </row>
    <row r="153" spans="1:18" s="124" customFormat="1">
      <c r="A153" s="117" t="s">
        <v>210</v>
      </c>
      <c r="B153" s="117" t="s">
        <v>827</v>
      </c>
      <c r="C153" s="117"/>
      <c r="D153" s="117"/>
      <c r="E153" s="117"/>
      <c r="F153" s="116">
        <v>0</v>
      </c>
      <c r="G153" s="164">
        <v>0</v>
      </c>
      <c r="H153" s="669">
        <f t="shared" si="24"/>
        <v>1.1849600000000002</v>
      </c>
      <c r="I153" s="161">
        <f t="shared" si="25"/>
        <v>1.7</v>
      </c>
      <c r="J153" s="116">
        <f t="shared" si="26"/>
        <v>0</v>
      </c>
      <c r="K153" s="116">
        <f t="shared" si="27"/>
        <v>0</v>
      </c>
      <c r="L153" s="132"/>
      <c r="M153" s="135"/>
    </row>
    <row r="154" spans="1:18" s="124" customFormat="1">
      <c r="A154" s="117" t="s">
        <v>210</v>
      </c>
      <c r="B154" s="117" t="s">
        <v>828</v>
      </c>
      <c r="C154" s="117"/>
      <c r="D154" s="117"/>
      <c r="E154" s="117"/>
      <c r="F154" s="116">
        <v>0</v>
      </c>
      <c r="G154" s="164">
        <v>0</v>
      </c>
      <c r="H154" s="669">
        <f t="shared" si="24"/>
        <v>1.1849600000000002</v>
      </c>
      <c r="I154" s="161">
        <f t="shared" si="25"/>
        <v>1.7</v>
      </c>
      <c r="J154" s="116">
        <f t="shared" si="26"/>
        <v>0</v>
      </c>
      <c r="K154" s="116">
        <f t="shared" si="27"/>
        <v>0</v>
      </c>
      <c r="L154" s="132"/>
      <c r="M154" s="135"/>
    </row>
    <row r="155" spans="1:18" s="124" customFormat="1">
      <c r="A155" s="117" t="s">
        <v>210</v>
      </c>
      <c r="B155" s="117" t="s">
        <v>829</v>
      </c>
      <c r="C155" s="117"/>
      <c r="D155" s="117"/>
      <c r="E155" s="117"/>
      <c r="F155" s="116">
        <v>0</v>
      </c>
      <c r="G155" s="164">
        <v>0</v>
      </c>
      <c r="H155" s="669">
        <f t="shared" si="24"/>
        <v>1.1849600000000002</v>
      </c>
      <c r="I155" s="161">
        <f t="shared" si="25"/>
        <v>1.7</v>
      </c>
      <c r="J155" s="116">
        <f t="shared" si="26"/>
        <v>0</v>
      </c>
      <c r="K155" s="116">
        <f t="shared" si="27"/>
        <v>0</v>
      </c>
      <c r="L155" s="132"/>
      <c r="M155" s="135"/>
    </row>
    <row r="156" spans="1:18" s="124" customFormat="1">
      <c r="A156" s="117" t="s">
        <v>210</v>
      </c>
      <c r="B156" s="117" t="s">
        <v>830</v>
      </c>
      <c r="C156" s="117"/>
      <c r="D156" s="117"/>
      <c r="E156" s="117"/>
      <c r="F156" s="116">
        <v>0</v>
      </c>
      <c r="G156" s="164">
        <v>0</v>
      </c>
      <c r="H156" s="669">
        <f t="shared" si="24"/>
        <v>1.1849600000000002</v>
      </c>
      <c r="I156" s="161">
        <f t="shared" si="25"/>
        <v>1.7</v>
      </c>
      <c r="J156" s="116">
        <f t="shared" si="26"/>
        <v>0</v>
      </c>
      <c r="K156" s="116">
        <f t="shared" si="27"/>
        <v>0</v>
      </c>
      <c r="L156" s="132"/>
      <c r="M156" s="135"/>
    </row>
    <row r="157" spans="1:18" s="124" customFormat="1">
      <c r="A157" s="117" t="s">
        <v>210</v>
      </c>
      <c r="B157" s="117" t="s">
        <v>211</v>
      </c>
      <c r="C157" s="117"/>
      <c r="D157" s="117"/>
      <c r="E157" s="117"/>
      <c r="F157" s="116">
        <v>0</v>
      </c>
      <c r="G157" s="164">
        <v>0</v>
      </c>
      <c r="H157" s="669">
        <f t="shared" si="24"/>
        <v>1.1849600000000002</v>
      </c>
      <c r="I157" s="161">
        <f t="shared" si="25"/>
        <v>1.7</v>
      </c>
      <c r="J157" s="116">
        <f t="shared" si="26"/>
        <v>0</v>
      </c>
      <c r="K157" s="116">
        <f t="shared" si="27"/>
        <v>0</v>
      </c>
      <c r="L157" s="132"/>
      <c r="M157" s="167"/>
    </row>
    <row r="158" spans="1:18" s="124" customFormat="1">
      <c r="A158" s="117" t="s">
        <v>210</v>
      </c>
      <c r="B158" s="117" t="s">
        <v>827</v>
      </c>
      <c r="C158" s="117"/>
      <c r="D158" s="117"/>
      <c r="E158" s="117"/>
      <c r="F158" s="116">
        <v>0</v>
      </c>
      <c r="G158" s="164">
        <v>0</v>
      </c>
      <c r="H158" s="669">
        <f t="shared" si="24"/>
        <v>1.1849600000000002</v>
      </c>
      <c r="I158" s="161">
        <f t="shared" si="25"/>
        <v>1.7</v>
      </c>
      <c r="J158" s="116">
        <f t="shared" si="26"/>
        <v>0</v>
      </c>
      <c r="K158" s="116">
        <f t="shared" si="27"/>
        <v>0</v>
      </c>
      <c r="L158" s="132"/>
      <c r="M158" s="167"/>
    </row>
    <row r="159" spans="1:18" s="124" customFormat="1">
      <c r="A159" s="117" t="s">
        <v>210</v>
      </c>
      <c r="B159" s="117" t="s">
        <v>828</v>
      </c>
      <c r="C159" s="117"/>
      <c r="D159" s="117"/>
      <c r="E159" s="117"/>
      <c r="F159" s="116">
        <v>0</v>
      </c>
      <c r="G159" s="164">
        <v>0</v>
      </c>
      <c r="H159" s="669">
        <f t="shared" si="24"/>
        <v>1.1849600000000002</v>
      </c>
      <c r="I159" s="161">
        <f t="shared" si="25"/>
        <v>1.7</v>
      </c>
      <c r="J159" s="116">
        <f t="shared" si="26"/>
        <v>0</v>
      </c>
      <c r="K159" s="116">
        <f t="shared" si="27"/>
        <v>0</v>
      </c>
      <c r="L159" s="132"/>
      <c r="M159" s="135"/>
    </row>
    <row r="160" spans="1:18" s="124" customFormat="1">
      <c r="A160" s="117" t="s">
        <v>210</v>
      </c>
      <c r="B160" s="117" t="s">
        <v>829</v>
      </c>
      <c r="C160" s="117"/>
      <c r="D160" s="117"/>
      <c r="E160" s="117"/>
      <c r="F160" s="116">
        <v>0</v>
      </c>
      <c r="G160" s="164">
        <v>0</v>
      </c>
      <c r="H160" s="669">
        <f t="shared" si="24"/>
        <v>1.1849600000000002</v>
      </c>
      <c r="I160" s="161">
        <f t="shared" si="25"/>
        <v>1.7</v>
      </c>
      <c r="J160" s="116">
        <f t="shared" si="26"/>
        <v>0</v>
      </c>
      <c r="K160" s="116">
        <f t="shared" si="27"/>
        <v>0</v>
      </c>
      <c r="L160" s="132"/>
      <c r="M160" s="135"/>
    </row>
    <row r="161" spans="1:13" s="124" customFormat="1">
      <c r="A161" s="117" t="s">
        <v>210</v>
      </c>
      <c r="B161" s="117" t="s">
        <v>830</v>
      </c>
      <c r="C161" s="117"/>
      <c r="D161" s="117"/>
      <c r="E161" s="117"/>
      <c r="F161" s="116">
        <v>0</v>
      </c>
      <c r="G161" s="164">
        <v>0</v>
      </c>
      <c r="H161" s="669">
        <f t="shared" si="24"/>
        <v>1.1849600000000002</v>
      </c>
      <c r="I161" s="161">
        <f t="shared" si="25"/>
        <v>1.7</v>
      </c>
      <c r="J161" s="116">
        <f t="shared" si="26"/>
        <v>0</v>
      </c>
      <c r="K161" s="116">
        <f t="shared" si="27"/>
        <v>0</v>
      </c>
      <c r="L161" s="132"/>
      <c r="M161" s="167"/>
    </row>
    <row r="162" spans="1:13" s="124" customFormat="1">
      <c r="A162" s="117" t="s">
        <v>210</v>
      </c>
      <c r="B162" s="117" t="s">
        <v>211</v>
      </c>
      <c r="C162" s="117"/>
      <c r="D162" s="117"/>
      <c r="E162" s="117"/>
      <c r="F162" s="116">
        <v>0</v>
      </c>
      <c r="G162" s="164">
        <v>0</v>
      </c>
      <c r="H162" s="669">
        <f t="shared" si="24"/>
        <v>1.1849600000000002</v>
      </c>
      <c r="I162" s="161">
        <f t="shared" si="25"/>
        <v>1.7</v>
      </c>
      <c r="J162" s="116">
        <f t="shared" si="26"/>
        <v>0</v>
      </c>
      <c r="K162" s="116">
        <f t="shared" si="27"/>
        <v>0</v>
      </c>
      <c r="L162" s="132"/>
      <c r="M162" s="167"/>
    </row>
    <row r="163" spans="1:13" s="124" customFormat="1">
      <c r="A163" s="117" t="s">
        <v>210</v>
      </c>
      <c r="B163" s="117" t="s">
        <v>827</v>
      </c>
      <c r="C163" s="117"/>
      <c r="D163" s="117"/>
      <c r="E163" s="117"/>
      <c r="F163" s="116">
        <v>0</v>
      </c>
      <c r="G163" s="164">
        <v>0</v>
      </c>
      <c r="H163" s="669">
        <f t="shared" si="24"/>
        <v>1.1849600000000002</v>
      </c>
      <c r="I163" s="161">
        <f t="shared" si="25"/>
        <v>1.7</v>
      </c>
      <c r="J163" s="116">
        <f t="shared" si="26"/>
        <v>0</v>
      </c>
      <c r="K163" s="116">
        <f t="shared" si="27"/>
        <v>0</v>
      </c>
      <c r="L163" s="132"/>
      <c r="M163" s="167"/>
    </row>
    <row r="164" spans="1:13" s="124" customFormat="1">
      <c r="A164" s="117" t="s">
        <v>210</v>
      </c>
      <c r="B164" s="117" t="s">
        <v>828</v>
      </c>
      <c r="C164" s="117"/>
      <c r="D164" s="117"/>
      <c r="E164" s="117"/>
      <c r="F164" s="116">
        <v>0</v>
      </c>
      <c r="G164" s="164">
        <v>0</v>
      </c>
      <c r="H164" s="669">
        <f t="shared" si="24"/>
        <v>1.1849600000000002</v>
      </c>
      <c r="I164" s="161">
        <f t="shared" si="25"/>
        <v>1.7</v>
      </c>
      <c r="J164" s="116">
        <f t="shared" si="26"/>
        <v>0</v>
      </c>
      <c r="K164" s="116">
        <f t="shared" si="27"/>
        <v>0</v>
      </c>
      <c r="L164" s="132"/>
      <c r="M164" s="135"/>
    </row>
    <row r="165" spans="1:13" s="124" customFormat="1">
      <c r="A165" s="117" t="s">
        <v>210</v>
      </c>
      <c r="B165" s="117" t="s">
        <v>829</v>
      </c>
      <c r="C165" s="117"/>
      <c r="D165" s="117"/>
      <c r="E165" s="117"/>
      <c r="F165" s="116">
        <v>0</v>
      </c>
      <c r="G165" s="164">
        <v>0</v>
      </c>
      <c r="H165" s="669">
        <f t="shared" si="24"/>
        <v>1.1849600000000002</v>
      </c>
      <c r="I165" s="161">
        <f t="shared" si="25"/>
        <v>1.7</v>
      </c>
      <c r="J165" s="116">
        <f t="shared" si="26"/>
        <v>0</v>
      </c>
      <c r="K165" s="116">
        <f t="shared" si="27"/>
        <v>0</v>
      </c>
      <c r="L165" s="132"/>
      <c r="M165" s="135"/>
    </row>
    <row r="166" spans="1:13" s="124" customFormat="1">
      <c r="A166" s="117" t="s">
        <v>210</v>
      </c>
      <c r="B166" s="117" t="s">
        <v>830</v>
      </c>
      <c r="C166" s="117"/>
      <c r="D166" s="117"/>
      <c r="E166" s="117"/>
      <c r="F166" s="116">
        <v>0</v>
      </c>
      <c r="G166" s="164">
        <v>0</v>
      </c>
      <c r="H166" s="669">
        <f t="shared" si="24"/>
        <v>1.1849600000000002</v>
      </c>
      <c r="I166" s="161">
        <f t="shared" si="25"/>
        <v>1.7</v>
      </c>
      <c r="J166" s="116">
        <f t="shared" si="26"/>
        <v>0</v>
      </c>
      <c r="K166" s="116">
        <f t="shared" si="27"/>
        <v>0</v>
      </c>
      <c r="L166" s="132"/>
      <c r="M166" s="167"/>
    </row>
    <row r="167" spans="1:13" s="124" customFormat="1">
      <c r="A167" s="117" t="s">
        <v>210</v>
      </c>
      <c r="B167" s="117" t="s">
        <v>211</v>
      </c>
      <c r="C167" s="117"/>
      <c r="D167" s="117"/>
      <c r="E167" s="117"/>
      <c r="F167" s="116">
        <v>0</v>
      </c>
      <c r="G167" s="164">
        <v>0</v>
      </c>
      <c r="H167" s="669">
        <f t="shared" si="24"/>
        <v>1.1849600000000002</v>
      </c>
      <c r="I167" s="161">
        <f t="shared" si="25"/>
        <v>1.7</v>
      </c>
      <c r="J167" s="116">
        <f t="shared" si="26"/>
        <v>0</v>
      </c>
      <c r="K167" s="116">
        <f t="shared" si="27"/>
        <v>0</v>
      </c>
      <c r="L167" s="132"/>
      <c r="M167" s="167"/>
    </row>
    <row r="168" spans="1:13" s="124" customFormat="1">
      <c r="A168" s="117" t="s">
        <v>210</v>
      </c>
      <c r="B168" s="117" t="s">
        <v>827</v>
      </c>
      <c r="C168" s="117"/>
      <c r="D168" s="117"/>
      <c r="E168" s="117"/>
      <c r="F168" s="116">
        <v>0</v>
      </c>
      <c r="G168" s="164">
        <v>0</v>
      </c>
      <c r="H168" s="669">
        <f t="shared" si="24"/>
        <v>1.1849600000000002</v>
      </c>
      <c r="I168" s="161">
        <f t="shared" si="25"/>
        <v>1.7</v>
      </c>
      <c r="J168" s="116">
        <f t="shared" si="26"/>
        <v>0</v>
      </c>
      <c r="K168" s="116">
        <f t="shared" si="27"/>
        <v>0</v>
      </c>
      <c r="L168" s="132"/>
      <c r="M168" s="135"/>
    </row>
    <row r="169" spans="1:13" s="124" customFormat="1">
      <c r="A169" s="117" t="s">
        <v>210</v>
      </c>
      <c r="B169" s="117" t="s">
        <v>828</v>
      </c>
      <c r="C169" s="117"/>
      <c r="D169" s="117"/>
      <c r="E169" s="117"/>
      <c r="F169" s="116">
        <v>0</v>
      </c>
      <c r="G169" s="164">
        <v>0</v>
      </c>
      <c r="H169" s="669">
        <f t="shared" si="24"/>
        <v>1.1849600000000002</v>
      </c>
      <c r="I169" s="161">
        <f t="shared" si="25"/>
        <v>1.7</v>
      </c>
      <c r="J169" s="116">
        <f t="shared" si="26"/>
        <v>0</v>
      </c>
      <c r="K169" s="116">
        <f t="shared" si="27"/>
        <v>0</v>
      </c>
      <c r="L169" s="132"/>
      <c r="M169" s="135"/>
    </row>
    <row r="170" spans="1:13" s="124" customFormat="1">
      <c r="A170" s="117" t="s">
        <v>210</v>
      </c>
      <c r="B170" s="117" t="s">
        <v>829</v>
      </c>
      <c r="C170" s="117"/>
      <c r="D170" s="117"/>
      <c r="E170" s="117"/>
      <c r="F170" s="116">
        <v>0</v>
      </c>
      <c r="G170" s="164">
        <v>0</v>
      </c>
      <c r="H170" s="669">
        <f t="shared" si="24"/>
        <v>1.1849600000000002</v>
      </c>
      <c r="I170" s="161">
        <f t="shared" si="25"/>
        <v>1.7</v>
      </c>
      <c r="J170" s="116">
        <f t="shared" si="26"/>
        <v>0</v>
      </c>
      <c r="K170" s="116">
        <f t="shared" si="27"/>
        <v>0</v>
      </c>
      <c r="L170" s="132"/>
      <c r="M170" s="135"/>
    </row>
    <row r="171" spans="1:13" s="124" customFormat="1">
      <c r="A171" s="117" t="s">
        <v>210</v>
      </c>
      <c r="B171" s="117" t="s">
        <v>830</v>
      </c>
      <c r="C171" s="117"/>
      <c r="D171" s="117"/>
      <c r="E171" s="117"/>
      <c r="F171" s="116">
        <v>0</v>
      </c>
      <c r="G171" s="164">
        <v>0</v>
      </c>
      <c r="H171" s="669">
        <f t="shared" si="24"/>
        <v>1.1849600000000002</v>
      </c>
      <c r="I171" s="161">
        <f t="shared" si="25"/>
        <v>1.7</v>
      </c>
      <c r="J171" s="116">
        <f t="shared" si="26"/>
        <v>0</v>
      </c>
      <c r="K171" s="116">
        <f t="shared" si="27"/>
        <v>0</v>
      </c>
      <c r="L171" s="132"/>
      <c r="M171" s="167"/>
    </row>
    <row r="172" spans="1:13" s="124" customFormat="1">
      <c r="A172" s="117" t="s">
        <v>210</v>
      </c>
      <c r="B172" s="117" t="s">
        <v>211</v>
      </c>
      <c r="C172" s="117"/>
      <c r="D172" s="117"/>
      <c r="E172" s="117"/>
      <c r="F172" s="116">
        <v>0</v>
      </c>
      <c r="G172" s="164">
        <v>0</v>
      </c>
      <c r="H172" s="669">
        <f t="shared" si="24"/>
        <v>1.1849600000000002</v>
      </c>
      <c r="I172" s="161">
        <f t="shared" si="25"/>
        <v>1.7</v>
      </c>
      <c r="J172" s="116">
        <f t="shared" si="26"/>
        <v>0</v>
      </c>
      <c r="K172" s="116">
        <f t="shared" si="27"/>
        <v>0</v>
      </c>
      <c r="L172" s="132"/>
      <c r="M172" s="167"/>
    </row>
    <row r="173" spans="1:13" s="124" customFormat="1">
      <c r="A173" s="294" t="s">
        <v>210</v>
      </c>
      <c r="B173" s="117" t="s">
        <v>212</v>
      </c>
      <c r="C173" s="294"/>
      <c r="D173" s="294"/>
      <c r="E173" s="294"/>
      <c r="F173" s="287">
        <v>0</v>
      </c>
      <c r="G173" s="164">
        <v>0</v>
      </c>
      <c r="H173" s="669">
        <f t="shared" si="24"/>
        <v>1.1849600000000002</v>
      </c>
      <c r="I173" s="161">
        <f t="shared" si="25"/>
        <v>1.7</v>
      </c>
      <c r="J173" s="116">
        <f t="shared" si="26"/>
        <v>0</v>
      </c>
      <c r="K173" s="116">
        <f t="shared" si="27"/>
        <v>0</v>
      </c>
      <c r="L173" s="132"/>
      <c r="M173" s="167"/>
    </row>
    <row r="174" spans="1:13" s="124" customFormat="1">
      <c r="A174" s="191"/>
      <c r="B174" s="190"/>
      <c r="C174" s="190"/>
      <c r="D174" s="190"/>
      <c r="E174" s="190"/>
      <c r="F174" s="192"/>
      <c r="G174" s="193"/>
      <c r="H174" s="194"/>
      <c r="I174" s="194"/>
      <c r="J174" s="192"/>
      <c r="K174" s="192"/>
      <c r="L174" s="132"/>
      <c r="M174" s="135"/>
    </row>
    <row r="175" spans="1:13" s="124" customFormat="1">
      <c r="A175" s="179"/>
      <c r="B175" s="179" t="s">
        <v>644</v>
      </c>
      <c r="C175" s="180"/>
      <c r="D175" s="180"/>
      <c r="E175" s="180"/>
      <c r="F175" s="181">
        <v>5.63</v>
      </c>
      <c r="G175" s="182">
        <v>1</v>
      </c>
      <c r="H175" s="636">
        <f>K$45</f>
        <v>1.0580000000000001</v>
      </c>
      <c r="I175" s="161">
        <f t="shared" ref="I175:I192" si="28">I$45</f>
        <v>1.7</v>
      </c>
      <c r="J175" s="181">
        <f t="shared" ref="J175:J192" si="29">ROUND(F175*H175*I175,2)</f>
        <v>10.130000000000001</v>
      </c>
      <c r="K175" s="181">
        <f>ROUND(G175*J175,2)</f>
        <v>10.130000000000001</v>
      </c>
      <c r="L175" s="132"/>
      <c r="M175" s="135"/>
    </row>
    <row r="176" spans="1:13" s="124" customFormat="1">
      <c r="A176" s="179"/>
      <c r="B176" s="179" t="s">
        <v>14</v>
      </c>
      <c r="C176" s="180"/>
      <c r="D176" s="180"/>
      <c r="E176" s="180"/>
      <c r="F176" s="181">
        <v>3.38</v>
      </c>
      <c r="G176" s="182">
        <v>1</v>
      </c>
      <c r="H176" s="636">
        <f>K$45</f>
        <v>1.0580000000000001</v>
      </c>
      <c r="I176" s="161">
        <f t="shared" si="28"/>
        <v>1.7</v>
      </c>
      <c r="J176" s="181">
        <f t="shared" si="29"/>
        <v>6.08</v>
      </c>
      <c r="K176" s="181">
        <f>ROUND(G176*J176,2)</f>
        <v>6.08</v>
      </c>
      <c r="L176" s="132"/>
      <c r="M176" s="135"/>
    </row>
    <row r="177" spans="1:17" s="124" customFormat="1">
      <c r="A177" s="179"/>
      <c r="B177" s="179" t="s">
        <v>15</v>
      </c>
      <c r="C177" s="180"/>
      <c r="D177" s="180"/>
      <c r="E177" s="180"/>
      <c r="F177" s="181">
        <v>2.25</v>
      </c>
      <c r="G177" s="182">
        <v>1</v>
      </c>
      <c r="H177" s="636">
        <f>K$45</f>
        <v>1.0580000000000001</v>
      </c>
      <c r="I177" s="161">
        <f t="shared" si="28"/>
        <v>1.7</v>
      </c>
      <c r="J177" s="181">
        <f t="shared" si="29"/>
        <v>4.05</v>
      </c>
      <c r="K177" s="181">
        <f>ROUND(G177*J177,2)</f>
        <v>4.05</v>
      </c>
      <c r="L177" s="132"/>
      <c r="M177" s="135"/>
    </row>
    <row r="178" spans="1:17" s="124" customFormat="1">
      <c r="A178" s="185"/>
      <c r="B178" s="185" t="s">
        <v>126</v>
      </c>
      <c r="C178" s="186"/>
      <c r="D178" s="186"/>
      <c r="E178" s="186"/>
      <c r="F178" s="187">
        <v>2.25</v>
      </c>
      <c r="G178" s="188">
        <v>1</v>
      </c>
      <c r="H178" s="636">
        <f>K$45</f>
        <v>1.0580000000000001</v>
      </c>
      <c r="I178" s="161">
        <f t="shared" si="28"/>
        <v>1.7</v>
      </c>
      <c r="J178" s="187">
        <f t="shared" si="29"/>
        <v>4.05</v>
      </c>
      <c r="K178" s="187">
        <f>ROUND(G178*J178,2)</f>
        <v>4.05</v>
      </c>
      <c r="L178" s="132"/>
      <c r="M178" s="135"/>
    </row>
    <row r="179" spans="1:17" s="124" customFormat="1">
      <c r="A179" s="295"/>
      <c r="B179" s="117" t="s">
        <v>565</v>
      </c>
      <c r="C179" s="117"/>
      <c r="D179" s="117"/>
      <c r="E179" s="117"/>
      <c r="F179" s="116">
        <f>IF($G$43=TRUE,0.08,0.11)</f>
        <v>0.08</v>
      </c>
      <c r="G179" s="164">
        <f>SUM(G152:G173)</f>
        <v>0</v>
      </c>
      <c r="H179" s="296">
        <f>IF($G$43=TRUE,0.5,1)</f>
        <v>0.5</v>
      </c>
      <c r="I179" s="161">
        <f t="shared" si="28"/>
        <v>1.7</v>
      </c>
      <c r="J179" s="116">
        <f t="shared" si="29"/>
        <v>7.0000000000000007E-2</v>
      </c>
      <c r="K179" s="116">
        <f t="shared" ref="K179:K192" si="30">ROUND(G179*J179,2)</f>
        <v>0</v>
      </c>
      <c r="L179" s="132"/>
      <c r="M179" s="135"/>
      <c r="P179" s="116"/>
    </row>
    <row r="180" spans="1:17" s="124" customFormat="1">
      <c r="A180" s="209"/>
      <c r="B180" s="117" t="s">
        <v>247</v>
      </c>
      <c r="C180" s="117"/>
      <c r="D180" s="117"/>
      <c r="E180" s="117"/>
      <c r="F180" s="116">
        <f>IF($G$43=TRUE,1.91,2.81)</f>
        <v>1.91</v>
      </c>
      <c r="G180" s="164">
        <v>0</v>
      </c>
      <c r="H180" s="636">
        <f t="shared" ref="H180:H192" si="31">K$45</f>
        <v>1.0580000000000001</v>
      </c>
      <c r="I180" s="161">
        <f t="shared" si="28"/>
        <v>1.7</v>
      </c>
      <c r="J180" s="116">
        <f t="shared" si="29"/>
        <v>3.44</v>
      </c>
      <c r="K180" s="116">
        <f t="shared" si="30"/>
        <v>0</v>
      </c>
      <c r="L180" s="132"/>
      <c r="M180" s="135"/>
      <c r="P180" s="116"/>
    </row>
    <row r="181" spans="1:17" s="124" customFormat="1">
      <c r="A181" s="209"/>
      <c r="B181" s="117" t="s">
        <v>248</v>
      </c>
      <c r="C181" s="117"/>
      <c r="D181" s="117"/>
      <c r="E181" s="117"/>
      <c r="F181" s="116">
        <f>IF($G$43=TRUE,0.56,2.81)</f>
        <v>0.56000000000000005</v>
      </c>
      <c r="G181" s="164">
        <v>0</v>
      </c>
      <c r="H181" s="636">
        <f t="shared" si="31"/>
        <v>1.0580000000000001</v>
      </c>
      <c r="I181" s="161">
        <f t="shared" si="28"/>
        <v>1.7</v>
      </c>
      <c r="J181" s="116">
        <f t="shared" si="29"/>
        <v>1.01</v>
      </c>
      <c r="K181" s="116">
        <f>ROUND(G181*J181,2)</f>
        <v>0</v>
      </c>
      <c r="L181" s="132"/>
      <c r="M181" s="135"/>
      <c r="P181" s="116"/>
    </row>
    <row r="182" spans="1:17">
      <c r="A182" s="209"/>
      <c r="B182" s="117" t="s">
        <v>249</v>
      </c>
      <c r="C182" s="117"/>
      <c r="D182" s="297"/>
      <c r="E182" s="117"/>
      <c r="F182" s="116">
        <f>IF($G$43=TRUE,1.35,3.38)</f>
        <v>1.35</v>
      </c>
      <c r="G182" s="164">
        <v>0</v>
      </c>
      <c r="H182" s="636">
        <f t="shared" si="31"/>
        <v>1.0580000000000001</v>
      </c>
      <c r="I182" s="161">
        <f t="shared" si="28"/>
        <v>1.7</v>
      </c>
      <c r="J182" s="116">
        <f t="shared" si="29"/>
        <v>2.4300000000000002</v>
      </c>
      <c r="K182" s="116">
        <f t="shared" si="30"/>
        <v>0</v>
      </c>
      <c r="P182" s="116"/>
      <c r="Q182" s="124"/>
    </row>
    <row r="183" spans="1:17">
      <c r="A183" s="209"/>
      <c r="B183" s="117" t="s">
        <v>251</v>
      </c>
      <c r="C183" s="117"/>
      <c r="D183" s="117"/>
      <c r="E183" s="117"/>
      <c r="F183" s="116">
        <f>IF($G$43=TRUE,0.56,3.38)</f>
        <v>0.56000000000000005</v>
      </c>
      <c r="G183" s="164">
        <v>0</v>
      </c>
      <c r="H183" s="636">
        <f t="shared" si="31"/>
        <v>1.0580000000000001</v>
      </c>
      <c r="I183" s="161">
        <f t="shared" si="28"/>
        <v>1.7</v>
      </c>
      <c r="J183" s="116">
        <f t="shared" si="29"/>
        <v>1.01</v>
      </c>
      <c r="K183" s="116">
        <f>ROUND(G183*J183,2)</f>
        <v>0</v>
      </c>
      <c r="P183" s="116"/>
      <c r="Q183" s="124"/>
    </row>
    <row r="184" spans="1:17">
      <c r="A184" s="209"/>
      <c r="B184" s="117" t="s">
        <v>792</v>
      </c>
      <c r="C184" s="117"/>
      <c r="D184" s="117"/>
      <c r="E184" s="117"/>
      <c r="F184" s="116">
        <f>IF($G$43=TRUE,0.11,0.28)</f>
        <v>0.11</v>
      </c>
      <c r="G184" s="164">
        <v>0</v>
      </c>
      <c r="H184" s="636">
        <f t="shared" si="31"/>
        <v>1.0580000000000001</v>
      </c>
      <c r="I184" s="161">
        <f t="shared" si="28"/>
        <v>1.7</v>
      </c>
      <c r="J184" s="116">
        <f t="shared" si="29"/>
        <v>0.2</v>
      </c>
      <c r="K184" s="116">
        <f t="shared" si="30"/>
        <v>0</v>
      </c>
      <c r="P184" s="116"/>
      <c r="Q184" s="124"/>
    </row>
    <row r="185" spans="1:17">
      <c r="A185" s="209"/>
      <c r="B185" s="117" t="s">
        <v>562</v>
      </c>
      <c r="C185" s="117"/>
      <c r="D185" s="117"/>
      <c r="E185" s="117"/>
      <c r="F185" s="116">
        <f>IF($G$43=TRUE,0.19,0.56)</f>
        <v>0.19</v>
      </c>
      <c r="G185" s="164">
        <v>0</v>
      </c>
      <c r="H185" s="636">
        <f t="shared" si="31"/>
        <v>1.0580000000000001</v>
      </c>
      <c r="I185" s="161">
        <f t="shared" si="28"/>
        <v>1.7</v>
      </c>
      <c r="J185" s="116">
        <f t="shared" si="29"/>
        <v>0.34</v>
      </c>
      <c r="K185" s="116">
        <f t="shared" si="30"/>
        <v>0</v>
      </c>
      <c r="P185" s="116"/>
      <c r="Q185" s="124"/>
    </row>
    <row r="186" spans="1:17">
      <c r="A186" s="209"/>
      <c r="B186" s="117" t="s">
        <v>563</v>
      </c>
      <c r="C186" s="117"/>
      <c r="D186" s="117"/>
      <c r="E186" s="117"/>
      <c r="F186" s="116">
        <f>IF($G$43=TRUE,0.68,2.25)</f>
        <v>0.68</v>
      </c>
      <c r="G186" s="164">
        <v>0</v>
      </c>
      <c r="H186" s="636">
        <f t="shared" si="31"/>
        <v>1.0580000000000001</v>
      </c>
      <c r="I186" s="161">
        <f t="shared" si="28"/>
        <v>1.7</v>
      </c>
      <c r="J186" s="116">
        <f t="shared" si="29"/>
        <v>1.22</v>
      </c>
      <c r="K186" s="116">
        <f t="shared" si="30"/>
        <v>0</v>
      </c>
      <c r="P186" s="116"/>
      <c r="Q186" s="124"/>
    </row>
    <row r="187" spans="1:17">
      <c r="A187" s="209"/>
      <c r="B187" s="117" t="s">
        <v>213</v>
      </c>
      <c r="C187" s="117"/>
      <c r="D187" s="117"/>
      <c r="E187" s="117"/>
      <c r="F187" s="116">
        <v>45</v>
      </c>
      <c r="G187" s="164">
        <v>0</v>
      </c>
      <c r="H187" s="636">
        <f t="shared" si="31"/>
        <v>1.0580000000000001</v>
      </c>
      <c r="I187" s="161">
        <f t="shared" si="28"/>
        <v>1.7</v>
      </c>
      <c r="J187" s="116">
        <f t="shared" si="29"/>
        <v>80.94</v>
      </c>
      <c r="K187" s="116">
        <f t="shared" si="30"/>
        <v>0</v>
      </c>
      <c r="P187" s="116"/>
      <c r="Q187" s="124"/>
    </row>
    <row r="188" spans="1:17">
      <c r="A188" s="209"/>
      <c r="B188" s="117" t="s">
        <v>266</v>
      </c>
      <c r="C188" s="209" t="s">
        <v>267</v>
      </c>
      <c r="D188" s="117"/>
      <c r="E188" s="117"/>
      <c r="F188" s="116">
        <f>IF($G$43=TRUE,1.13,2.25)</f>
        <v>1.1299999999999999</v>
      </c>
      <c r="G188" s="164" t="e">
        <f>IF(C148 &lt; 19.9, 1, 0)</f>
        <v>#N/A</v>
      </c>
      <c r="H188" s="636">
        <f t="shared" si="31"/>
        <v>1.0580000000000001</v>
      </c>
      <c r="I188" s="161">
        <f t="shared" si="28"/>
        <v>1.7</v>
      </c>
      <c r="J188" s="116">
        <f t="shared" si="29"/>
        <v>2.0299999999999998</v>
      </c>
      <c r="K188" s="116" t="e">
        <f t="shared" si="30"/>
        <v>#N/A</v>
      </c>
      <c r="P188" s="116"/>
      <c r="Q188" s="124"/>
    </row>
    <row r="189" spans="1:17">
      <c r="A189" s="209"/>
      <c r="B189" s="117" t="s">
        <v>266</v>
      </c>
      <c r="C189" s="209" t="s">
        <v>268</v>
      </c>
      <c r="D189" s="117"/>
      <c r="E189" s="117"/>
      <c r="F189" s="116">
        <f>IF($G$43=TRUE,1.69,3.38)</f>
        <v>1.69</v>
      </c>
      <c r="G189" s="164" t="e">
        <f>IF(C148 &gt; 19.9, 1, 0)</f>
        <v>#N/A</v>
      </c>
      <c r="H189" s="636">
        <f t="shared" si="31"/>
        <v>1.0580000000000001</v>
      </c>
      <c r="I189" s="161">
        <f t="shared" si="28"/>
        <v>1.7</v>
      </c>
      <c r="J189" s="116">
        <f t="shared" si="29"/>
        <v>3.04</v>
      </c>
      <c r="K189" s="116" t="e">
        <f t="shared" si="30"/>
        <v>#N/A</v>
      </c>
      <c r="P189" s="116"/>
      <c r="Q189" s="124"/>
    </row>
    <row r="190" spans="1:17">
      <c r="B190" s="507" t="s">
        <v>2219</v>
      </c>
      <c r="C190" s="117"/>
      <c r="D190" s="117"/>
      <c r="E190" s="117"/>
      <c r="F190" s="116">
        <v>1.69</v>
      </c>
      <c r="G190" s="164">
        <v>0</v>
      </c>
      <c r="H190" s="636">
        <f t="shared" si="31"/>
        <v>1.0580000000000001</v>
      </c>
      <c r="I190" s="161">
        <f t="shared" si="28"/>
        <v>1.7</v>
      </c>
      <c r="J190" s="116">
        <f t="shared" si="29"/>
        <v>3.04</v>
      </c>
      <c r="K190" s="116">
        <f t="shared" si="30"/>
        <v>0</v>
      </c>
      <c r="P190" s="116"/>
      <c r="Q190" s="124"/>
    </row>
    <row r="191" spans="1:17">
      <c r="A191" s="209"/>
      <c r="B191" s="117" t="s">
        <v>547</v>
      </c>
      <c r="C191" s="117"/>
      <c r="D191" s="117"/>
      <c r="E191" s="117"/>
      <c r="F191" s="116">
        <f>IF($G$43=TRUE,2.25,2.25)</f>
        <v>2.25</v>
      </c>
      <c r="G191" s="164">
        <v>0</v>
      </c>
      <c r="H191" s="636">
        <f t="shared" si="31"/>
        <v>1.0580000000000001</v>
      </c>
      <c r="I191" s="161">
        <f t="shared" si="28"/>
        <v>1.7</v>
      </c>
      <c r="J191" s="116">
        <f t="shared" si="29"/>
        <v>4.05</v>
      </c>
      <c r="K191" s="116">
        <f>ROUND(G191*J191,2)</f>
        <v>0</v>
      </c>
      <c r="P191" s="116"/>
      <c r="Q191" s="124"/>
    </row>
    <row r="192" spans="1:17">
      <c r="A192" s="209"/>
      <c r="B192" s="117" t="s">
        <v>750</v>
      </c>
      <c r="C192" s="117"/>
      <c r="D192" s="117"/>
      <c r="E192" s="117"/>
      <c r="F192" s="116">
        <f>IF($G$43=TRUE,0.37,2.25)</f>
        <v>0.37</v>
      </c>
      <c r="G192" s="164">
        <v>0</v>
      </c>
      <c r="H192" s="636">
        <f t="shared" si="31"/>
        <v>1.0580000000000001</v>
      </c>
      <c r="I192" s="161">
        <f t="shared" si="28"/>
        <v>1.7</v>
      </c>
      <c r="J192" s="116">
        <f t="shared" si="29"/>
        <v>0.67</v>
      </c>
      <c r="K192" s="116">
        <f t="shared" si="30"/>
        <v>0</v>
      </c>
      <c r="P192" s="116"/>
      <c r="Q192" s="124"/>
    </row>
    <row r="193" spans="1:18">
      <c r="B193" s="117"/>
      <c r="C193" s="117"/>
      <c r="D193" s="117"/>
      <c r="E193" s="117"/>
      <c r="F193" s="116"/>
      <c r="G193" s="164"/>
      <c r="H193" s="165"/>
      <c r="I193" s="165"/>
      <c r="J193" s="168"/>
      <c r="K193" s="168"/>
    </row>
    <row r="194" spans="1:18">
      <c r="B194" s="117"/>
      <c r="C194" s="117"/>
      <c r="D194" s="117"/>
      <c r="E194" s="117"/>
      <c r="F194" s="116"/>
      <c r="G194" s="164"/>
      <c r="H194" s="165"/>
      <c r="I194" s="165"/>
      <c r="J194" s="116" t="s">
        <v>794</v>
      </c>
      <c r="K194" s="116" t="e">
        <f>SUM(M148:M149)</f>
        <v>#N/A</v>
      </c>
    </row>
    <row r="195" spans="1:18" s="151" customFormat="1" ht="12" thickBot="1">
      <c r="B195" s="169"/>
      <c r="C195" s="169"/>
      <c r="D195" s="169"/>
      <c r="E195" s="169"/>
      <c r="F195" s="170"/>
      <c r="G195" s="171"/>
      <c r="H195" s="172"/>
      <c r="I195" s="172"/>
      <c r="J195" s="170"/>
      <c r="K195" s="170"/>
      <c r="M195" s="152"/>
    </row>
    <row r="196" spans="1:18" s="124" customFormat="1">
      <c r="A196" s="132"/>
      <c r="B196" s="132"/>
      <c r="C196" s="128"/>
      <c r="D196" s="130"/>
      <c r="E196" s="156"/>
      <c r="F196" s="157"/>
      <c r="G196" s="130"/>
      <c r="H196" s="130"/>
      <c r="I196" s="130"/>
      <c r="J196" s="129"/>
      <c r="K196" s="135"/>
      <c r="L196" s="132"/>
      <c r="M196" s="123"/>
    </row>
    <row r="197" spans="1:18" s="124" customFormat="1">
      <c r="A197" s="176" t="s">
        <v>790</v>
      </c>
      <c r="B197" s="127"/>
      <c r="C197" s="128"/>
      <c r="D197" s="130"/>
      <c r="E197" s="131"/>
      <c r="F197" s="129"/>
      <c r="G197" s="130"/>
      <c r="H197" s="130"/>
      <c r="I197" s="131"/>
      <c r="J197" s="129"/>
      <c r="K197" s="135"/>
      <c r="L197" s="132"/>
      <c r="M197" s="123"/>
    </row>
    <row r="198" spans="1:18" s="124" customFormat="1" ht="12">
      <c r="A198" s="177" t="s">
        <v>461</v>
      </c>
      <c r="B198" s="425"/>
      <c r="C198" s="426"/>
      <c r="D198" s="130"/>
      <c r="E198" s="131"/>
      <c r="F198" s="129"/>
      <c r="G198" s="130"/>
      <c r="H198" s="130"/>
      <c r="I198" s="131"/>
      <c r="J198" s="129"/>
      <c r="K198" s="135"/>
      <c r="L198" s="158"/>
    </row>
    <row r="199" spans="1:18" s="124" customFormat="1">
      <c r="B199" s="433" t="s">
        <v>3036</v>
      </c>
      <c r="C199" s="101" t="e">
        <v>#N/A</v>
      </c>
      <c r="D199" s="118"/>
      <c r="E199" s="118" t="e">
        <v>#N/A</v>
      </c>
      <c r="F199" s="637" t="e">
        <v>#N/A</v>
      </c>
      <c r="G199" s="160">
        <v>1</v>
      </c>
      <c r="H199" s="670" t="s">
        <v>790</v>
      </c>
      <c r="I199" s="161">
        <f>I$45</f>
        <v>1.7</v>
      </c>
      <c r="J199" s="116" t="e">
        <f>ROUND(F199*H199*I199,2)</f>
        <v>#N/A</v>
      </c>
      <c r="K199" s="116" t="e">
        <f>ROUND(G199*J199,2)</f>
        <v>#N/A</v>
      </c>
      <c r="L199" s="132"/>
      <c r="M199" s="162" t="e">
        <f>SUM(K199)</f>
        <v>#N/A</v>
      </c>
      <c r="N199" s="114" t="e">
        <v>#N/A</v>
      </c>
      <c r="O199" s="114" t="e">
        <v>#N/A</v>
      </c>
      <c r="P199" s="123" t="e">
        <f>SUM(M199:M200)</f>
        <v>#N/A</v>
      </c>
      <c r="Q199" s="561" t="e">
        <f>O199/1000*G199</f>
        <v>#N/A</v>
      </c>
      <c r="R199" s="562" t="e">
        <f>(IF($Q$9&gt;0,$Q$9,$Q$6)-1.5)*Q199</f>
        <v>#VALUE!</v>
      </c>
    </row>
    <row r="200" spans="1:18" s="124" customFormat="1">
      <c r="A200" s="163" t="s">
        <v>246</v>
      </c>
      <c r="B200" s="117"/>
      <c r="C200" s="159"/>
      <c r="D200" s="117"/>
      <c r="E200" s="117"/>
      <c r="F200" s="116"/>
      <c r="G200" s="164"/>
      <c r="H200" s="165"/>
      <c r="I200" s="164"/>
      <c r="J200" s="116"/>
      <c r="K200" s="116"/>
      <c r="L200" s="132"/>
      <c r="M200" s="162" t="e">
        <f>SUM(K203:K242)</f>
        <v>#N/A</v>
      </c>
    </row>
    <row r="201" spans="1:18" s="124" customFormat="1">
      <c r="A201" s="166" t="s">
        <v>564</v>
      </c>
      <c r="B201" s="117"/>
      <c r="C201" s="159"/>
      <c r="D201" s="117"/>
      <c r="E201" s="117"/>
      <c r="F201" s="116"/>
      <c r="G201" s="164"/>
      <c r="H201" s="165"/>
      <c r="I201" s="164"/>
      <c r="J201" s="116"/>
      <c r="K201" s="116"/>
      <c r="L201" s="132"/>
      <c r="M201" s="162"/>
    </row>
    <row r="202" spans="1:18" s="124" customFormat="1">
      <c r="A202" s="127"/>
      <c r="B202" s="117"/>
      <c r="C202" s="159"/>
      <c r="D202" s="117"/>
      <c r="E202" s="117"/>
      <c r="F202" s="116"/>
      <c r="G202" s="164"/>
      <c r="H202" s="165"/>
      <c r="I202" s="164"/>
      <c r="J202" s="116"/>
      <c r="K202" s="116"/>
      <c r="L202" s="132"/>
      <c r="M202" s="135"/>
    </row>
    <row r="203" spans="1:18" s="124" customFormat="1">
      <c r="A203" s="117" t="s">
        <v>210</v>
      </c>
      <c r="B203" s="117" t="s">
        <v>561</v>
      </c>
      <c r="C203" s="117"/>
      <c r="D203" s="117"/>
      <c r="E203" s="117"/>
      <c r="F203" s="116">
        <v>0</v>
      </c>
      <c r="G203" s="164">
        <v>0</v>
      </c>
      <c r="H203" s="669">
        <f t="shared" ref="H203:H224" si="32">$J$45*$K$45</f>
        <v>1.1849600000000002</v>
      </c>
      <c r="I203" s="161">
        <f t="shared" ref="I203:I224" si="33">I$45</f>
        <v>1.7</v>
      </c>
      <c r="J203" s="116">
        <f t="shared" ref="J203:J224" si="34">ROUND(F203*H203*I203,2)</f>
        <v>0</v>
      </c>
      <c r="K203" s="116">
        <f t="shared" ref="K203:K224" si="35">ROUND(G203*J203,2)</f>
        <v>0</v>
      </c>
      <c r="L203" s="132"/>
      <c r="M203" s="135"/>
    </row>
    <row r="204" spans="1:18" s="124" customFormat="1">
      <c r="A204" s="117" t="s">
        <v>210</v>
      </c>
      <c r="B204" s="117" t="s">
        <v>827</v>
      </c>
      <c r="C204" s="117"/>
      <c r="D204" s="117"/>
      <c r="E204" s="117"/>
      <c r="F204" s="116">
        <v>0</v>
      </c>
      <c r="G204" s="164">
        <v>0</v>
      </c>
      <c r="H204" s="669">
        <f t="shared" si="32"/>
        <v>1.1849600000000002</v>
      </c>
      <c r="I204" s="161">
        <f t="shared" si="33"/>
        <v>1.7</v>
      </c>
      <c r="J204" s="116">
        <f t="shared" si="34"/>
        <v>0</v>
      </c>
      <c r="K204" s="116">
        <f t="shared" si="35"/>
        <v>0</v>
      </c>
      <c r="L204" s="132"/>
      <c r="M204" s="135"/>
    </row>
    <row r="205" spans="1:18" s="124" customFormat="1">
      <c r="A205" s="117" t="s">
        <v>210</v>
      </c>
      <c r="B205" s="117" t="s">
        <v>828</v>
      </c>
      <c r="C205" s="117"/>
      <c r="D205" s="117"/>
      <c r="E205" s="117"/>
      <c r="F205" s="116">
        <v>0</v>
      </c>
      <c r="G205" s="164">
        <v>0</v>
      </c>
      <c r="H205" s="669">
        <f t="shared" si="32"/>
        <v>1.1849600000000002</v>
      </c>
      <c r="I205" s="161">
        <f t="shared" si="33"/>
        <v>1.7</v>
      </c>
      <c r="J205" s="116">
        <f t="shared" si="34"/>
        <v>0</v>
      </c>
      <c r="K205" s="116">
        <f t="shared" si="35"/>
        <v>0</v>
      </c>
      <c r="L205" s="132"/>
      <c r="M205" s="135"/>
    </row>
    <row r="206" spans="1:18" s="124" customFormat="1">
      <c r="A206" s="117" t="s">
        <v>210</v>
      </c>
      <c r="B206" s="117" t="s">
        <v>829</v>
      </c>
      <c r="C206" s="117"/>
      <c r="D206" s="117"/>
      <c r="E206" s="117"/>
      <c r="F206" s="116">
        <v>0</v>
      </c>
      <c r="G206" s="164">
        <v>0</v>
      </c>
      <c r="H206" s="669">
        <f t="shared" si="32"/>
        <v>1.1849600000000002</v>
      </c>
      <c r="I206" s="161">
        <f t="shared" si="33"/>
        <v>1.7</v>
      </c>
      <c r="J206" s="116">
        <f t="shared" si="34"/>
        <v>0</v>
      </c>
      <c r="K206" s="116">
        <f t="shared" si="35"/>
        <v>0</v>
      </c>
      <c r="L206" s="132"/>
      <c r="M206" s="135"/>
    </row>
    <row r="207" spans="1:18" s="124" customFormat="1">
      <c r="A207" s="117" t="s">
        <v>210</v>
      </c>
      <c r="B207" s="117" t="s">
        <v>830</v>
      </c>
      <c r="C207" s="117"/>
      <c r="D207" s="117"/>
      <c r="E207" s="117"/>
      <c r="F207" s="116">
        <v>0</v>
      </c>
      <c r="G207" s="164">
        <v>0</v>
      </c>
      <c r="H207" s="669">
        <f t="shared" si="32"/>
        <v>1.1849600000000002</v>
      </c>
      <c r="I207" s="161">
        <f t="shared" si="33"/>
        <v>1.7</v>
      </c>
      <c r="J207" s="116">
        <f t="shared" si="34"/>
        <v>0</v>
      </c>
      <c r="K207" s="116">
        <f t="shared" si="35"/>
        <v>0</v>
      </c>
      <c r="L207" s="132"/>
      <c r="M207" s="135"/>
    </row>
    <row r="208" spans="1:18" s="124" customFormat="1">
      <c r="A208" s="117" t="s">
        <v>210</v>
      </c>
      <c r="B208" s="117" t="s">
        <v>211</v>
      </c>
      <c r="C208" s="117"/>
      <c r="D208" s="117"/>
      <c r="E208" s="117"/>
      <c r="F208" s="116">
        <v>0</v>
      </c>
      <c r="G208" s="164">
        <v>0</v>
      </c>
      <c r="H208" s="669">
        <f t="shared" si="32"/>
        <v>1.1849600000000002</v>
      </c>
      <c r="I208" s="161">
        <f t="shared" si="33"/>
        <v>1.7</v>
      </c>
      <c r="J208" s="116">
        <f t="shared" si="34"/>
        <v>0</v>
      </c>
      <c r="K208" s="116">
        <f t="shared" si="35"/>
        <v>0</v>
      </c>
      <c r="L208" s="132"/>
      <c r="M208" s="167"/>
    </row>
    <row r="209" spans="1:13" s="124" customFormat="1">
      <c r="A209" s="117" t="s">
        <v>210</v>
      </c>
      <c r="B209" s="117" t="s">
        <v>827</v>
      </c>
      <c r="C209" s="117"/>
      <c r="D209" s="117"/>
      <c r="E209" s="117"/>
      <c r="F209" s="116">
        <v>0</v>
      </c>
      <c r="G209" s="164">
        <v>0</v>
      </c>
      <c r="H209" s="669">
        <f t="shared" si="32"/>
        <v>1.1849600000000002</v>
      </c>
      <c r="I209" s="161">
        <f t="shared" si="33"/>
        <v>1.7</v>
      </c>
      <c r="J209" s="116">
        <f t="shared" si="34"/>
        <v>0</v>
      </c>
      <c r="K209" s="116">
        <f t="shared" si="35"/>
        <v>0</v>
      </c>
      <c r="L209" s="132"/>
      <c r="M209" s="135"/>
    </row>
    <row r="210" spans="1:13" s="124" customFormat="1">
      <c r="A210" s="117" t="s">
        <v>210</v>
      </c>
      <c r="B210" s="117" t="s">
        <v>828</v>
      </c>
      <c r="C210" s="117"/>
      <c r="D210" s="117"/>
      <c r="E210" s="117"/>
      <c r="F210" s="116">
        <v>0</v>
      </c>
      <c r="G210" s="164">
        <v>0</v>
      </c>
      <c r="H210" s="669">
        <f t="shared" si="32"/>
        <v>1.1849600000000002</v>
      </c>
      <c r="I210" s="161">
        <f t="shared" si="33"/>
        <v>1.7</v>
      </c>
      <c r="J210" s="116">
        <f t="shared" si="34"/>
        <v>0</v>
      </c>
      <c r="K210" s="116">
        <f t="shared" si="35"/>
        <v>0</v>
      </c>
      <c r="L210" s="132"/>
      <c r="M210" s="135"/>
    </row>
    <row r="211" spans="1:13" s="124" customFormat="1">
      <c r="A211" s="117" t="s">
        <v>210</v>
      </c>
      <c r="B211" s="117" t="s">
        <v>829</v>
      </c>
      <c r="C211" s="117"/>
      <c r="D211" s="117"/>
      <c r="E211" s="117"/>
      <c r="F211" s="116">
        <v>0</v>
      </c>
      <c r="G211" s="164">
        <v>0</v>
      </c>
      <c r="H211" s="669">
        <f t="shared" si="32"/>
        <v>1.1849600000000002</v>
      </c>
      <c r="I211" s="161">
        <f t="shared" si="33"/>
        <v>1.7</v>
      </c>
      <c r="J211" s="116">
        <f t="shared" si="34"/>
        <v>0</v>
      </c>
      <c r="K211" s="116">
        <f t="shared" si="35"/>
        <v>0</v>
      </c>
      <c r="L211" s="132"/>
      <c r="M211" s="135"/>
    </row>
    <row r="212" spans="1:13" s="124" customFormat="1">
      <c r="A212" s="117" t="s">
        <v>210</v>
      </c>
      <c r="B212" s="117" t="s">
        <v>830</v>
      </c>
      <c r="C212" s="117"/>
      <c r="D212" s="117"/>
      <c r="E212" s="117"/>
      <c r="F212" s="116">
        <v>0</v>
      </c>
      <c r="G212" s="164">
        <v>0</v>
      </c>
      <c r="H212" s="669">
        <f t="shared" si="32"/>
        <v>1.1849600000000002</v>
      </c>
      <c r="I212" s="161">
        <f t="shared" si="33"/>
        <v>1.7</v>
      </c>
      <c r="J212" s="116">
        <f t="shared" si="34"/>
        <v>0</v>
      </c>
      <c r="K212" s="116">
        <f t="shared" si="35"/>
        <v>0</v>
      </c>
      <c r="L212" s="132"/>
      <c r="M212" s="135"/>
    </row>
    <row r="213" spans="1:13" s="124" customFormat="1">
      <c r="A213" s="117" t="s">
        <v>210</v>
      </c>
      <c r="B213" s="117" t="s">
        <v>211</v>
      </c>
      <c r="C213" s="117"/>
      <c r="D213" s="117"/>
      <c r="E213" s="117"/>
      <c r="F213" s="116">
        <v>0</v>
      </c>
      <c r="G213" s="164">
        <v>0</v>
      </c>
      <c r="H213" s="669">
        <f t="shared" si="32"/>
        <v>1.1849600000000002</v>
      </c>
      <c r="I213" s="161">
        <f t="shared" si="33"/>
        <v>1.7</v>
      </c>
      <c r="J213" s="116">
        <f t="shared" si="34"/>
        <v>0</v>
      </c>
      <c r="K213" s="116">
        <f t="shared" si="35"/>
        <v>0</v>
      </c>
      <c r="L213" s="132"/>
      <c r="M213" s="167"/>
    </row>
    <row r="214" spans="1:13" s="124" customFormat="1">
      <c r="A214" s="117" t="s">
        <v>210</v>
      </c>
      <c r="B214" s="117" t="s">
        <v>827</v>
      </c>
      <c r="C214" s="117"/>
      <c r="D214" s="117"/>
      <c r="E214" s="117"/>
      <c r="F214" s="116">
        <v>0</v>
      </c>
      <c r="G214" s="164">
        <v>0</v>
      </c>
      <c r="H214" s="669">
        <f t="shared" si="32"/>
        <v>1.1849600000000002</v>
      </c>
      <c r="I214" s="161">
        <f t="shared" si="33"/>
        <v>1.7</v>
      </c>
      <c r="J214" s="116">
        <f t="shared" si="34"/>
        <v>0</v>
      </c>
      <c r="K214" s="116">
        <f t="shared" si="35"/>
        <v>0</v>
      </c>
      <c r="L214" s="132"/>
      <c r="M214" s="135"/>
    </row>
    <row r="215" spans="1:13" s="124" customFormat="1">
      <c r="A215" s="117" t="s">
        <v>210</v>
      </c>
      <c r="B215" s="117" t="s">
        <v>828</v>
      </c>
      <c r="C215" s="117"/>
      <c r="D215" s="117"/>
      <c r="E215" s="117"/>
      <c r="F215" s="116">
        <v>0</v>
      </c>
      <c r="G215" s="164">
        <v>0</v>
      </c>
      <c r="H215" s="669">
        <f t="shared" si="32"/>
        <v>1.1849600000000002</v>
      </c>
      <c r="I215" s="161">
        <f t="shared" si="33"/>
        <v>1.7</v>
      </c>
      <c r="J215" s="116">
        <f t="shared" si="34"/>
        <v>0</v>
      </c>
      <c r="K215" s="116">
        <f t="shared" si="35"/>
        <v>0</v>
      </c>
      <c r="L215" s="132"/>
      <c r="M215" s="135"/>
    </row>
    <row r="216" spans="1:13" s="124" customFormat="1">
      <c r="A216" s="117" t="s">
        <v>210</v>
      </c>
      <c r="B216" s="117" t="s">
        <v>829</v>
      </c>
      <c r="C216" s="117"/>
      <c r="D216" s="117"/>
      <c r="E216" s="117"/>
      <c r="F216" s="116">
        <v>0</v>
      </c>
      <c r="G216" s="164">
        <v>0</v>
      </c>
      <c r="H216" s="669">
        <f t="shared" si="32"/>
        <v>1.1849600000000002</v>
      </c>
      <c r="I216" s="161">
        <f t="shared" si="33"/>
        <v>1.7</v>
      </c>
      <c r="J216" s="116">
        <f t="shared" si="34"/>
        <v>0</v>
      </c>
      <c r="K216" s="116">
        <f t="shared" si="35"/>
        <v>0</v>
      </c>
      <c r="L216" s="132"/>
      <c r="M216" s="135"/>
    </row>
    <row r="217" spans="1:13" s="124" customFormat="1">
      <c r="A217" s="117" t="s">
        <v>210</v>
      </c>
      <c r="B217" s="117" t="s">
        <v>830</v>
      </c>
      <c r="C217" s="117"/>
      <c r="D217" s="117"/>
      <c r="E217" s="117"/>
      <c r="F217" s="116">
        <v>0</v>
      </c>
      <c r="G217" s="164">
        <v>0</v>
      </c>
      <c r="H217" s="669">
        <f t="shared" si="32"/>
        <v>1.1849600000000002</v>
      </c>
      <c r="I217" s="161">
        <f t="shared" si="33"/>
        <v>1.7</v>
      </c>
      <c r="J217" s="116">
        <f t="shared" si="34"/>
        <v>0</v>
      </c>
      <c r="K217" s="116">
        <f t="shared" si="35"/>
        <v>0</v>
      </c>
      <c r="L217" s="132"/>
      <c r="M217" s="135"/>
    </row>
    <row r="218" spans="1:13" s="124" customFormat="1">
      <c r="A218" s="117" t="s">
        <v>210</v>
      </c>
      <c r="B218" s="117" t="s">
        <v>211</v>
      </c>
      <c r="C218" s="117"/>
      <c r="D218" s="117"/>
      <c r="E218" s="117"/>
      <c r="F218" s="116">
        <v>0</v>
      </c>
      <c r="G218" s="164">
        <v>0</v>
      </c>
      <c r="H218" s="669">
        <f t="shared" si="32"/>
        <v>1.1849600000000002</v>
      </c>
      <c r="I218" s="161">
        <f t="shared" si="33"/>
        <v>1.7</v>
      </c>
      <c r="J218" s="116">
        <f t="shared" si="34"/>
        <v>0</v>
      </c>
      <c r="K218" s="116">
        <f t="shared" si="35"/>
        <v>0</v>
      </c>
      <c r="L218" s="132"/>
      <c r="M218" s="135"/>
    </row>
    <row r="219" spans="1:13" s="124" customFormat="1">
      <c r="A219" s="117" t="s">
        <v>210</v>
      </c>
      <c r="B219" s="117" t="s">
        <v>827</v>
      </c>
      <c r="C219" s="117"/>
      <c r="D219" s="117"/>
      <c r="E219" s="117"/>
      <c r="F219" s="116">
        <v>0</v>
      </c>
      <c r="G219" s="164">
        <v>0</v>
      </c>
      <c r="H219" s="669">
        <f t="shared" si="32"/>
        <v>1.1849600000000002</v>
      </c>
      <c r="I219" s="161">
        <f t="shared" si="33"/>
        <v>1.7</v>
      </c>
      <c r="J219" s="116">
        <f t="shared" si="34"/>
        <v>0</v>
      </c>
      <c r="K219" s="116">
        <f t="shared" si="35"/>
        <v>0</v>
      </c>
      <c r="L219" s="132"/>
      <c r="M219" s="135"/>
    </row>
    <row r="220" spans="1:13" s="124" customFormat="1">
      <c r="A220" s="117" t="s">
        <v>210</v>
      </c>
      <c r="B220" s="117" t="s">
        <v>828</v>
      </c>
      <c r="C220" s="117"/>
      <c r="D220" s="117"/>
      <c r="E220" s="117"/>
      <c r="F220" s="116">
        <v>0</v>
      </c>
      <c r="G220" s="164">
        <v>0</v>
      </c>
      <c r="H220" s="669">
        <f t="shared" si="32"/>
        <v>1.1849600000000002</v>
      </c>
      <c r="I220" s="161">
        <f t="shared" si="33"/>
        <v>1.7</v>
      </c>
      <c r="J220" s="116">
        <f t="shared" si="34"/>
        <v>0</v>
      </c>
      <c r="K220" s="116">
        <f t="shared" si="35"/>
        <v>0</v>
      </c>
      <c r="L220" s="132"/>
      <c r="M220" s="167"/>
    </row>
    <row r="221" spans="1:13" s="124" customFormat="1">
      <c r="A221" s="117" t="s">
        <v>210</v>
      </c>
      <c r="B221" s="117" t="s">
        <v>829</v>
      </c>
      <c r="C221" s="117"/>
      <c r="D221" s="117"/>
      <c r="E221" s="117"/>
      <c r="F221" s="116">
        <v>0</v>
      </c>
      <c r="G221" s="164">
        <v>0</v>
      </c>
      <c r="H221" s="669">
        <f t="shared" si="32"/>
        <v>1.1849600000000002</v>
      </c>
      <c r="I221" s="161">
        <f t="shared" si="33"/>
        <v>1.7</v>
      </c>
      <c r="J221" s="116">
        <f t="shared" si="34"/>
        <v>0</v>
      </c>
      <c r="K221" s="116">
        <f t="shared" si="35"/>
        <v>0</v>
      </c>
      <c r="L221" s="132"/>
      <c r="M221" s="135"/>
    </row>
    <row r="222" spans="1:13" s="124" customFormat="1">
      <c r="A222" s="117" t="s">
        <v>210</v>
      </c>
      <c r="B222" s="117" t="s">
        <v>830</v>
      </c>
      <c r="C222" s="117"/>
      <c r="D222" s="117"/>
      <c r="E222" s="117"/>
      <c r="F222" s="116">
        <v>0</v>
      </c>
      <c r="G222" s="164">
        <v>0</v>
      </c>
      <c r="H222" s="669">
        <f t="shared" si="32"/>
        <v>1.1849600000000002</v>
      </c>
      <c r="I222" s="161">
        <f t="shared" si="33"/>
        <v>1.7</v>
      </c>
      <c r="J222" s="116">
        <f t="shared" si="34"/>
        <v>0</v>
      </c>
      <c r="K222" s="116">
        <f t="shared" si="35"/>
        <v>0</v>
      </c>
      <c r="L222" s="132"/>
      <c r="M222" s="135"/>
    </row>
    <row r="223" spans="1:13" s="124" customFormat="1">
      <c r="A223" s="117" t="s">
        <v>210</v>
      </c>
      <c r="B223" s="117" t="s">
        <v>211</v>
      </c>
      <c r="C223" s="117"/>
      <c r="D223" s="117"/>
      <c r="E223" s="117"/>
      <c r="F223" s="116">
        <v>0</v>
      </c>
      <c r="G223" s="164">
        <v>0</v>
      </c>
      <c r="H223" s="669">
        <f t="shared" si="32"/>
        <v>1.1849600000000002</v>
      </c>
      <c r="I223" s="161">
        <f t="shared" si="33"/>
        <v>1.7</v>
      </c>
      <c r="J223" s="116">
        <f t="shared" si="34"/>
        <v>0</v>
      </c>
      <c r="K223" s="116">
        <f t="shared" si="35"/>
        <v>0</v>
      </c>
      <c r="L223" s="132"/>
      <c r="M223" s="135"/>
    </row>
    <row r="224" spans="1:13" s="124" customFormat="1">
      <c r="A224" s="117" t="s">
        <v>210</v>
      </c>
      <c r="B224" s="117" t="s">
        <v>212</v>
      </c>
      <c r="C224" s="117"/>
      <c r="D224" s="117"/>
      <c r="E224" s="117"/>
      <c r="F224" s="116">
        <v>0</v>
      </c>
      <c r="G224" s="164">
        <v>0</v>
      </c>
      <c r="H224" s="669">
        <f t="shared" si="32"/>
        <v>1.1849600000000002</v>
      </c>
      <c r="I224" s="161">
        <f t="shared" si="33"/>
        <v>1.7</v>
      </c>
      <c r="J224" s="116">
        <f t="shared" si="34"/>
        <v>0</v>
      </c>
      <c r="K224" s="116">
        <f t="shared" si="35"/>
        <v>0</v>
      </c>
      <c r="L224" s="132"/>
      <c r="M224" s="135"/>
    </row>
    <row r="225" spans="1:17" s="124" customFormat="1">
      <c r="A225" s="191"/>
      <c r="B225" s="190"/>
      <c r="C225" s="190"/>
      <c r="D225" s="190"/>
      <c r="E225" s="190"/>
      <c r="F225" s="192"/>
      <c r="G225" s="193"/>
      <c r="H225" s="194"/>
      <c r="I225" s="194"/>
      <c r="J225" s="192"/>
      <c r="K225" s="192"/>
      <c r="L225" s="132"/>
      <c r="M225" s="135"/>
    </row>
    <row r="226" spans="1:17" s="124" customFormat="1">
      <c r="B226" s="179" t="s">
        <v>644</v>
      </c>
      <c r="C226" s="180"/>
      <c r="D226" s="180"/>
      <c r="E226" s="180"/>
      <c r="F226" s="181">
        <v>5.63</v>
      </c>
      <c r="G226" s="182">
        <v>1</v>
      </c>
      <c r="H226" s="636">
        <f t="shared" ref="H226:H242" si="36">K$45</f>
        <v>1.0580000000000001</v>
      </c>
      <c r="I226" s="183">
        <f>I$45</f>
        <v>1.7</v>
      </c>
      <c r="J226" s="181">
        <f t="shared" ref="J226:J242" si="37">ROUND(F226*H226*I226,2)</f>
        <v>10.130000000000001</v>
      </c>
      <c r="K226" s="181">
        <f>ROUND(G226*J226,2)</f>
        <v>10.130000000000001</v>
      </c>
      <c r="L226" s="132"/>
      <c r="M226" s="135"/>
    </row>
    <row r="227" spans="1:17" s="124" customFormat="1">
      <c r="B227" s="179" t="s">
        <v>14</v>
      </c>
      <c r="C227" s="180"/>
      <c r="D227" s="180"/>
      <c r="E227" s="180"/>
      <c r="F227" s="181">
        <v>3.38</v>
      </c>
      <c r="G227" s="182">
        <v>1</v>
      </c>
      <c r="H227" s="636">
        <f t="shared" si="36"/>
        <v>1.0580000000000001</v>
      </c>
      <c r="I227" s="183">
        <f>I$45</f>
        <v>1.7</v>
      </c>
      <c r="J227" s="181">
        <f t="shared" si="37"/>
        <v>6.08</v>
      </c>
      <c r="K227" s="181">
        <f>ROUND(G227*J227,2)</f>
        <v>6.08</v>
      </c>
      <c r="L227" s="132"/>
      <c r="M227" s="135"/>
    </row>
    <row r="228" spans="1:17" s="124" customFormat="1">
      <c r="B228" s="179" t="s">
        <v>15</v>
      </c>
      <c r="C228" s="180"/>
      <c r="D228" s="180"/>
      <c r="E228" s="180"/>
      <c r="F228" s="181">
        <v>2.25</v>
      </c>
      <c r="G228" s="182">
        <v>1</v>
      </c>
      <c r="H228" s="636">
        <f t="shared" si="36"/>
        <v>1.0580000000000001</v>
      </c>
      <c r="I228" s="183">
        <f>I$45</f>
        <v>1.7</v>
      </c>
      <c r="J228" s="181">
        <f t="shared" si="37"/>
        <v>4.05</v>
      </c>
      <c r="K228" s="181">
        <f>ROUND(G228*J228,2)</f>
        <v>4.05</v>
      </c>
      <c r="L228" s="132"/>
      <c r="M228" s="135"/>
    </row>
    <row r="229" spans="1:17" s="124" customFormat="1">
      <c r="A229" s="186"/>
      <c r="B229" s="185" t="s">
        <v>1889</v>
      </c>
      <c r="C229" s="186"/>
      <c r="D229" s="186"/>
      <c r="E229" s="186"/>
      <c r="F229" s="187">
        <v>2.25</v>
      </c>
      <c r="G229" s="188">
        <v>1</v>
      </c>
      <c r="H229" s="636">
        <f t="shared" si="36"/>
        <v>1.0580000000000001</v>
      </c>
      <c r="I229" s="189">
        <f>I$45</f>
        <v>1.7</v>
      </c>
      <c r="J229" s="187">
        <f t="shared" si="37"/>
        <v>4.05</v>
      </c>
      <c r="K229" s="187">
        <f>ROUND(G229*J229,2)</f>
        <v>4.05</v>
      </c>
      <c r="L229" s="132"/>
      <c r="M229" s="135"/>
    </row>
    <row r="230" spans="1:17" s="124" customFormat="1">
      <c r="B230" s="117" t="s">
        <v>1878</v>
      </c>
      <c r="C230" s="117"/>
      <c r="D230" s="117"/>
      <c r="E230" s="117"/>
      <c r="F230" s="116">
        <f>IF($G$43=TRUE,0.08,0.11)</f>
        <v>0.08</v>
      </c>
      <c r="G230" s="164">
        <f>SUM(G203:G224)</f>
        <v>0</v>
      </c>
      <c r="H230" s="636">
        <f t="shared" si="36"/>
        <v>1.0580000000000001</v>
      </c>
      <c r="I230" s="161">
        <f t="shared" ref="I230:I242" si="38">I$45</f>
        <v>1.7</v>
      </c>
      <c r="J230" s="116">
        <f t="shared" si="37"/>
        <v>0.14000000000000001</v>
      </c>
      <c r="K230" s="116">
        <f t="shared" ref="K230:K240" si="39">ROUND(G230*J230,2)</f>
        <v>0</v>
      </c>
      <c r="L230" s="132"/>
      <c r="M230" s="135"/>
      <c r="N230" s="116"/>
      <c r="O230" s="117"/>
    </row>
    <row r="231" spans="1:17" s="124" customFormat="1">
      <c r="B231" s="117" t="s">
        <v>1879</v>
      </c>
      <c r="C231" s="117"/>
      <c r="D231" s="117"/>
      <c r="E231" s="117"/>
      <c r="F231" s="116">
        <f>IF($G$43=TRUE,1.91,2.81)</f>
        <v>1.91</v>
      </c>
      <c r="G231" s="164">
        <v>0</v>
      </c>
      <c r="H231" s="636">
        <f t="shared" si="36"/>
        <v>1.0580000000000001</v>
      </c>
      <c r="I231" s="161">
        <f t="shared" si="38"/>
        <v>1.7</v>
      </c>
      <c r="J231" s="116">
        <f t="shared" si="37"/>
        <v>3.44</v>
      </c>
      <c r="K231" s="116">
        <f t="shared" si="39"/>
        <v>0</v>
      </c>
      <c r="L231" s="132"/>
      <c r="M231" s="135"/>
      <c r="N231" s="116"/>
      <c r="O231" s="117"/>
    </row>
    <row r="232" spans="1:17">
      <c r="B232" s="117" t="s">
        <v>1880</v>
      </c>
      <c r="C232" s="117"/>
      <c r="D232" s="117"/>
      <c r="E232" s="117"/>
      <c r="F232" s="116">
        <f>IF($G$43=TRUE,1.35,3.38)</f>
        <v>1.35</v>
      </c>
      <c r="G232" s="164">
        <v>0</v>
      </c>
      <c r="H232" s="636">
        <f t="shared" si="36"/>
        <v>1.0580000000000001</v>
      </c>
      <c r="I232" s="161">
        <f t="shared" si="38"/>
        <v>1.7</v>
      </c>
      <c r="J232" s="116">
        <f t="shared" si="37"/>
        <v>2.4300000000000002</v>
      </c>
      <c r="K232" s="116">
        <f t="shared" si="39"/>
        <v>0</v>
      </c>
      <c r="N232" s="116"/>
      <c r="O232" s="117"/>
      <c r="Q232" s="124"/>
    </row>
    <row r="233" spans="1:17">
      <c r="B233" s="117" t="s">
        <v>1881</v>
      </c>
      <c r="C233" s="117"/>
      <c r="D233" s="117"/>
      <c r="E233" s="117"/>
      <c r="F233" s="116">
        <f>IF($G$43=TRUE,0.2,0.28)</f>
        <v>0.2</v>
      </c>
      <c r="G233" s="164">
        <v>0</v>
      </c>
      <c r="H233" s="636">
        <f t="shared" si="36"/>
        <v>1.0580000000000001</v>
      </c>
      <c r="I233" s="161">
        <f t="shared" si="38"/>
        <v>1.7</v>
      </c>
      <c r="J233" s="116">
        <f t="shared" si="37"/>
        <v>0.36</v>
      </c>
      <c r="K233" s="116">
        <f t="shared" si="39"/>
        <v>0</v>
      </c>
      <c r="N233" s="116"/>
      <c r="O233" s="117"/>
      <c r="Q233" s="124"/>
    </row>
    <row r="234" spans="1:17">
      <c r="B234" s="117" t="s">
        <v>1882</v>
      </c>
      <c r="C234" s="117"/>
      <c r="D234" s="117"/>
      <c r="E234" s="117"/>
      <c r="F234" s="116">
        <f>IF($G$43=TRUE,0.32,0.56)</f>
        <v>0.32</v>
      </c>
      <c r="G234" s="164">
        <v>0</v>
      </c>
      <c r="H234" s="636">
        <f t="shared" si="36"/>
        <v>1.0580000000000001</v>
      </c>
      <c r="I234" s="161">
        <f t="shared" si="38"/>
        <v>1.7</v>
      </c>
      <c r="J234" s="116">
        <f t="shared" si="37"/>
        <v>0.57999999999999996</v>
      </c>
      <c r="K234" s="116">
        <f t="shared" si="39"/>
        <v>0</v>
      </c>
      <c r="N234" s="116"/>
      <c r="O234" s="117"/>
      <c r="Q234" s="124"/>
    </row>
    <row r="235" spans="1:17">
      <c r="B235" s="117" t="s">
        <v>1883</v>
      </c>
      <c r="C235" s="117"/>
      <c r="D235" s="117"/>
      <c r="E235" s="117"/>
      <c r="F235" s="116">
        <f>IF($G$43=TRUE,0.68,2.25)</f>
        <v>0.68</v>
      </c>
      <c r="G235" s="164">
        <v>0</v>
      </c>
      <c r="H235" s="636">
        <f t="shared" si="36"/>
        <v>1.0580000000000001</v>
      </c>
      <c r="I235" s="161">
        <f t="shared" si="38"/>
        <v>1.7</v>
      </c>
      <c r="J235" s="116">
        <f t="shared" si="37"/>
        <v>1.22</v>
      </c>
      <c r="K235" s="116">
        <f t="shared" si="39"/>
        <v>0</v>
      </c>
      <c r="N235" s="116"/>
      <c r="O235" s="117"/>
      <c r="Q235" s="124"/>
    </row>
    <row r="236" spans="1:17">
      <c r="B236" s="117" t="s">
        <v>1884</v>
      </c>
      <c r="C236" s="117"/>
      <c r="D236" s="117"/>
      <c r="E236" s="117"/>
      <c r="F236" s="116">
        <v>45</v>
      </c>
      <c r="G236" s="164">
        <v>0</v>
      </c>
      <c r="H236" s="636">
        <f t="shared" si="36"/>
        <v>1.0580000000000001</v>
      </c>
      <c r="I236" s="161">
        <f t="shared" si="38"/>
        <v>1.7</v>
      </c>
      <c r="J236" s="116">
        <f t="shared" si="37"/>
        <v>80.94</v>
      </c>
      <c r="K236" s="116">
        <f t="shared" si="39"/>
        <v>0</v>
      </c>
      <c r="N236" s="116"/>
      <c r="O236" s="117"/>
      <c r="Q236" s="124"/>
    </row>
    <row r="237" spans="1:17">
      <c r="B237" s="117" t="s">
        <v>1885</v>
      </c>
      <c r="C237" s="117"/>
      <c r="D237" s="117"/>
      <c r="E237" s="117"/>
      <c r="F237" s="116">
        <f>IF($G$43=TRUE,4.28,5.63)</f>
        <v>4.28</v>
      </c>
      <c r="G237" s="164">
        <v>0</v>
      </c>
      <c r="H237" s="636">
        <f t="shared" si="36"/>
        <v>1.0580000000000001</v>
      </c>
      <c r="I237" s="161">
        <f t="shared" si="38"/>
        <v>1.7</v>
      </c>
      <c r="J237" s="116">
        <f t="shared" si="37"/>
        <v>7.7</v>
      </c>
      <c r="K237" s="116">
        <f t="shared" si="39"/>
        <v>0</v>
      </c>
      <c r="N237" s="116"/>
      <c r="O237" s="117"/>
      <c r="Q237" s="124"/>
    </row>
    <row r="238" spans="1:17">
      <c r="B238" s="117" t="s">
        <v>1886</v>
      </c>
      <c r="C238" s="117"/>
      <c r="D238" s="117"/>
      <c r="E238" s="117"/>
      <c r="F238" s="116">
        <v>1.1299999999999999</v>
      </c>
      <c r="G238" s="164">
        <v>0</v>
      </c>
      <c r="H238" s="636">
        <f t="shared" si="36"/>
        <v>1.0580000000000001</v>
      </c>
      <c r="I238" s="161">
        <f t="shared" si="38"/>
        <v>1.7</v>
      </c>
      <c r="J238" s="116">
        <f t="shared" si="37"/>
        <v>2.0299999999999998</v>
      </c>
      <c r="K238" s="116">
        <f t="shared" si="39"/>
        <v>0</v>
      </c>
      <c r="Q238" s="124"/>
    </row>
    <row r="239" spans="1:17">
      <c r="B239" s="117" t="s">
        <v>1887</v>
      </c>
      <c r="C239" s="117" t="s">
        <v>0</v>
      </c>
      <c r="D239" s="117"/>
      <c r="E239" s="117"/>
      <c r="F239" s="116">
        <v>1.69</v>
      </c>
      <c r="G239" s="164" t="e">
        <f>IF(C199 &lt; 19.9, 1, 0)</f>
        <v>#N/A</v>
      </c>
      <c r="H239" s="636">
        <f t="shared" si="36"/>
        <v>1.0580000000000001</v>
      </c>
      <c r="I239" s="161">
        <f t="shared" si="38"/>
        <v>1.7</v>
      </c>
      <c r="J239" s="116">
        <f t="shared" si="37"/>
        <v>3.04</v>
      </c>
      <c r="K239" s="116" t="e">
        <f t="shared" si="39"/>
        <v>#N/A</v>
      </c>
    </row>
    <row r="240" spans="1:17">
      <c r="B240" s="117" t="s">
        <v>1887</v>
      </c>
      <c r="C240" s="117" t="s">
        <v>1</v>
      </c>
      <c r="D240" s="117"/>
      <c r="E240" s="117"/>
      <c r="F240" s="116">
        <v>2.25</v>
      </c>
      <c r="G240" s="164" t="e">
        <f>IF(C199 &gt; 19.9, 1, 0)</f>
        <v>#N/A</v>
      </c>
      <c r="H240" s="636">
        <f t="shared" si="36"/>
        <v>1.0580000000000001</v>
      </c>
      <c r="I240" s="161">
        <f t="shared" si="38"/>
        <v>1.7</v>
      </c>
      <c r="J240" s="116">
        <f t="shared" si="37"/>
        <v>4.05</v>
      </c>
      <c r="K240" s="116" t="e">
        <f t="shared" si="39"/>
        <v>#N/A</v>
      </c>
    </row>
    <row r="241" spans="1:16">
      <c r="B241" s="507" t="s">
        <v>2219</v>
      </c>
      <c r="C241" s="117"/>
      <c r="D241" s="117"/>
      <c r="E241" s="117"/>
      <c r="F241" s="116">
        <v>1.69</v>
      </c>
      <c r="G241" s="164">
        <v>0</v>
      </c>
      <c r="H241" s="636">
        <f t="shared" si="36"/>
        <v>1.0580000000000001</v>
      </c>
      <c r="I241" s="161">
        <f t="shared" si="38"/>
        <v>1.7</v>
      </c>
      <c r="J241" s="116">
        <f t="shared" si="37"/>
        <v>3.04</v>
      </c>
      <c r="K241" s="116">
        <f>ROUND(G241*J241,2)</f>
        <v>0</v>
      </c>
    </row>
    <row r="242" spans="1:16">
      <c r="B242" s="117" t="s">
        <v>1888</v>
      </c>
      <c r="C242" s="117"/>
      <c r="D242" s="117"/>
      <c r="E242" s="117"/>
      <c r="F242" s="116">
        <v>1.1299999999999999</v>
      </c>
      <c r="G242" s="164">
        <v>0</v>
      </c>
      <c r="H242" s="636">
        <f t="shared" si="36"/>
        <v>1.0580000000000001</v>
      </c>
      <c r="I242" s="161">
        <f t="shared" si="38"/>
        <v>1.7</v>
      </c>
      <c r="J242" s="116">
        <f t="shared" si="37"/>
        <v>2.0299999999999998</v>
      </c>
      <c r="K242" s="116">
        <f>ROUND(G242*J242,2)</f>
        <v>0</v>
      </c>
    </row>
    <row r="243" spans="1:16">
      <c r="B243" s="117"/>
      <c r="C243" s="117"/>
      <c r="D243" s="117"/>
      <c r="E243" s="117"/>
      <c r="F243" s="116"/>
      <c r="G243" s="164"/>
      <c r="H243" s="165"/>
      <c r="I243" s="165"/>
      <c r="J243" s="168"/>
      <c r="K243" s="168"/>
    </row>
    <row r="244" spans="1:16">
      <c r="B244" s="117"/>
      <c r="C244" s="117"/>
      <c r="D244" s="117"/>
      <c r="E244" s="117"/>
      <c r="F244" s="116"/>
      <c r="G244" s="164"/>
      <c r="H244" s="165"/>
      <c r="I244" s="165"/>
      <c r="J244" s="116" t="s">
        <v>794</v>
      </c>
      <c r="K244" s="116" t="e">
        <f>SUM(M199:M200)</f>
        <v>#N/A</v>
      </c>
    </row>
    <row r="245" spans="1:16" s="151" customFormat="1" ht="12" thickBot="1">
      <c r="B245" s="169"/>
      <c r="C245" s="169"/>
      <c r="D245" s="169"/>
      <c r="E245" s="169"/>
      <c r="F245" s="170"/>
      <c r="G245" s="171"/>
      <c r="H245" s="172"/>
      <c r="I245" s="172"/>
      <c r="J245" s="170"/>
      <c r="K245" s="170"/>
      <c r="M245" s="152"/>
    </row>
    <row r="246" spans="1:16" s="124" customFormat="1">
      <c r="A246" s="132"/>
      <c r="B246" s="132"/>
      <c r="C246" s="128"/>
      <c r="D246" s="130"/>
      <c r="E246" s="156"/>
      <c r="F246" s="157"/>
      <c r="G246" s="130"/>
      <c r="H246" s="130"/>
      <c r="I246" s="130"/>
      <c r="J246" s="129"/>
      <c r="K246" s="135"/>
      <c r="L246" s="132"/>
      <c r="M246" s="123"/>
    </row>
    <row r="247" spans="1:16" s="124" customFormat="1">
      <c r="A247" s="176" t="s">
        <v>754</v>
      </c>
      <c r="B247" s="127"/>
      <c r="C247" s="128"/>
      <c r="D247" s="130"/>
      <c r="E247" s="131"/>
      <c r="F247" s="129"/>
      <c r="G247" s="130"/>
      <c r="H247" s="130"/>
      <c r="I247" s="131"/>
      <c r="J247" s="129"/>
      <c r="K247" s="135"/>
      <c r="L247" s="132"/>
      <c r="M247" s="123"/>
    </row>
    <row r="248" spans="1:16" s="124" customFormat="1" ht="12">
      <c r="A248" s="528" t="s">
        <v>2198</v>
      </c>
      <c r="B248" s="425"/>
      <c r="C248" s="426"/>
      <c r="D248" s="130"/>
      <c r="E248" s="131"/>
      <c r="F248" s="129"/>
      <c r="G248" s="130"/>
      <c r="H248" s="130"/>
      <c r="I248" s="131"/>
      <c r="J248" s="129"/>
      <c r="K248" s="135"/>
      <c r="L248" s="158"/>
    </row>
    <row r="249" spans="1:16" s="504" customFormat="1">
      <c r="B249" s="159"/>
      <c r="C249" s="101"/>
      <c r="D249" s="118"/>
      <c r="E249" s="117"/>
      <c r="F249" s="116"/>
      <c r="G249" s="293"/>
      <c r="H249" s="161"/>
      <c r="I249" s="161"/>
      <c r="J249" s="116"/>
      <c r="K249" s="116"/>
      <c r="L249" s="295"/>
      <c r="M249" s="505"/>
      <c r="N249" s="114"/>
      <c r="O249" s="114"/>
      <c r="P249" s="506"/>
    </row>
    <row r="250" spans="1:16" s="124" customFormat="1">
      <c r="A250" s="163" t="s">
        <v>246</v>
      </c>
      <c r="B250" s="117"/>
      <c r="C250" s="159"/>
      <c r="D250" s="117"/>
      <c r="E250" s="117"/>
      <c r="F250" s="116"/>
      <c r="G250" s="164"/>
      <c r="H250" s="165"/>
      <c r="I250" s="164"/>
      <c r="J250" s="116"/>
      <c r="K250" s="116"/>
      <c r="L250" s="132"/>
      <c r="M250" s="162">
        <f>SUM(K252:K265)</f>
        <v>0</v>
      </c>
    </row>
    <row r="251" spans="1:16" s="124" customFormat="1">
      <c r="A251" s="127"/>
      <c r="B251" s="117"/>
      <c r="C251" s="159"/>
      <c r="D251" s="117"/>
      <c r="E251" s="117"/>
      <c r="F251" s="116"/>
      <c r="G251" s="164"/>
      <c r="H251" s="165"/>
      <c r="I251" s="164"/>
      <c r="J251" s="116"/>
      <c r="K251" s="116"/>
      <c r="L251" s="132"/>
      <c r="M251" s="135"/>
    </row>
    <row r="252" spans="1:16" s="124" customFormat="1">
      <c r="A252" s="117" t="s">
        <v>210</v>
      </c>
      <c r="B252" s="117" t="s">
        <v>561</v>
      </c>
      <c r="C252" s="117"/>
      <c r="D252" s="117"/>
      <c r="E252" s="117"/>
      <c r="F252" s="116">
        <v>0</v>
      </c>
      <c r="G252" s="164">
        <v>0</v>
      </c>
      <c r="H252" s="669">
        <f t="shared" ref="H252:H261" si="40">$J$45*$K$45</f>
        <v>1.1849600000000002</v>
      </c>
      <c r="I252" s="161">
        <f t="shared" ref="I252:I261" si="41">I$45</f>
        <v>1.7</v>
      </c>
      <c r="J252" s="116">
        <f t="shared" ref="J252:J261" si="42">ROUND(F252*H252*I252,2)</f>
        <v>0</v>
      </c>
      <c r="K252" s="116">
        <f t="shared" ref="K252:K261" si="43">ROUND(G252*J252,2)</f>
        <v>0</v>
      </c>
      <c r="L252" s="132"/>
      <c r="M252" s="135"/>
    </row>
    <row r="253" spans="1:16" s="124" customFormat="1">
      <c r="A253" s="117" t="s">
        <v>210</v>
      </c>
      <c r="B253" s="117" t="s">
        <v>827</v>
      </c>
      <c r="C253" s="117"/>
      <c r="D253" s="117"/>
      <c r="E253" s="117"/>
      <c r="F253" s="116">
        <v>0</v>
      </c>
      <c r="G253" s="164">
        <v>0</v>
      </c>
      <c r="H253" s="669">
        <f t="shared" si="40"/>
        <v>1.1849600000000002</v>
      </c>
      <c r="I253" s="161">
        <f t="shared" si="41"/>
        <v>1.7</v>
      </c>
      <c r="J253" s="116">
        <f t="shared" si="42"/>
        <v>0</v>
      </c>
      <c r="K253" s="116">
        <f t="shared" si="43"/>
        <v>0</v>
      </c>
      <c r="L253" s="132"/>
      <c r="M253" s="135"/>
    </row>
    <row r="254" spans="1:16" s="124" customFormat="1">
      <c r="A254" s="117" t="s">
        <v>210</v>
      </c>
      <c r="B254" s="117" t="s">
        <v>828</v>
      </c>
      <c r="C254" s="117"/>
      <c r="D254" s="117"/>
      <c r="E254" s="117"/>
      <c r="F254" s="116">
        <v>0</v>
      </c>
      <c r="G254" s="164">
        <v>0</v>
      </c>
      <c r="H254" s="669">
        <f t="shared" si="40"/>
        <v>1.1849600000000002</v>
      </c>
      <c r="I254" s="161">
        <f t="shared" si="41"/>
        <v>1.7</v>
      </c>
      <c r="J254" s="116">
        <f t="shared" si="42"/>
        <v>0</v>
      </c>
      <c r="K254" s="116">
        <f t="shared" si="43"/>
        <v>0</v>
      </c>
      <c r="L254" s="132"/>
      <c r="M254" s="135"/>
    </row>
    <row r="255" spans="1:16" s="124" customFormat="1">
      <c r="A255" s="117" t="s">
        <v>210</v>
      </c>
      <c r="B255" s="117" t="s">
        <v>829</v>
      </c>
      <c r="C255" s="117"/>
      <c r="D255" s="117"/>
      <c r="E255" s="117"/>
      <c r="F255" s="116">
        <v>0</v>
      </c>
      <c r="G255" s="164">
        <v>0</v>
      </c>
      <c r="H255" s="669">
        <f t="shared" si="40"/>
        <v>1.1849600000000002</v>
      </c>
      <c r="I255" s="161">
        <f t="shared" si="41"/>
        <v>1.7</v>
      </c>
      <c r="J255" s="116">
        <f t="shared" si="42"/>
        <v>0</v>
      </c>
      <c r="K255" s="116">
        <f t="shared" si="43"/>
        <v>0</v>
      </c>
      <c r="L255" s="132"/>
      <c r="M255" s="135"/>
    </row>
    <row r="256" spans="1:16" s="124" customFormat="1">
      <c r="A256" s="117" t="s">
        <v>210</v>
      </c>
      <c r="B256" s="117" t="s">
        <v>830</v>
      </c>
      <c r="C256" s="117"/>
      <c r="D256" s="117"/>
      <c r="E256" s="117"/>
      <c r="F256" s="116">
        <v>0</v>
      </c>
      <c r="G256" s="164">
        <v>0</v>
      </c>
      <c r="H256" s="669">
        <f t="shared" si="40"/>
        <v>1.1849600000000002</v>
      </c>
      <c r="I256" s="161">
        <f t="shared" si="41"/>
        <v>1.7</v>
      </c>
      <c r="J256" s="116">
        <f t="shared" si="42"/>
        <v>0</v>
      </c>
      <c r="K256" s="116">
        <f t="shared" si="43"/>
        <v>0</v>
      </c>
      <c r="L256" s="132"/>
      <c r="M256" s="135"/>
    </row>
    <row r="257" spans="1:17" s="124" customFormat="1">
      <c r="A257" s="117" t="s">
        <v>210</v>
      </c>
      <c r="B257" s="117" t="s">
        <v>211</v>
      </c>
      <c r="C257" s="117"/>
      <c r="D257" s="117"/>
      <c r="E257" s="117"/>
      <c r="F257" s="116">
        <v>0</v>
      </c>
      <c r="G257" s="164">
        <v>0</v>
      </c>
      <c r="H257" s="669">
        <f t="shared" si="40"/>
        <v>1.1849600000000002</v>
      </c>
      <c r="I257" s="161">
        <f t="shared" si="41"/>
        <v>1.7</v>
      </c>
      <c r="J257" s="116">
        <f t="shared" si="42"/>
        <v>0</v>
      </c>
      <c r="K257" s="116">
        <f t="shared" si="43"/>
        <v>0</v>
      </c>
      <c r="L257" s="132"/>
      <c r="M257" s="167"/>
    </row>
    <row r="258" spans="1:17" s="124" customFormat="1">
      <c r="A258" s="117" t="s">
        <v>210</v>
      </c>
      <c r="B258" s="117" t="s">
        <v>827</v>
      </c>
      <c r="C258" s="117"/>
      <c r="D258" s="117"/>
      <c r="E258" s="117"/>
      <c r="F258" s="116">
        <v>0</v>
      </c>
      <c r="G258" s="164">
        <v>0</v>
      </c>
      <c r="H258" s="669">
        <f t="shared" si="40"/>
        <v>1.1849600000000002</v>
      </c>
      <c r="I258" s="161">
        <f t="shared" si="41"/>
        <v>1.7</v>
      </c>
      <c r="J258" s="116">
        <f t="shared" si="42"/>
        <v>0</v>
      </c>
      <c r="K258" s="116">
        <f t="shared" si="43"/>
        <v>0</v>
      </c>
      <c r="L258" s="132"/>
      <c r="M258" s="135"/>
    </row>
    <row r="259" spans="1:17" s="124" customFormat="1">
      <c r="A259" s="117" t="s">
        <v>210</v>
      </c>
      <c r="B259" s="117" t="s">
        <v>828</v>
      </c>
      <c r="C259" s="117"/>
      <c r="D259" s="117"/>
      <c r="E259" s="117"/>
      <c r="F259" s="116">
        <v>0</v>
      </c>
      <c r="G259" s="164">
        <v>0</v>
      </c>
      <c r="H259" s="669">
        <f t="shared" si="40"/>
        <v>1.1849600000000002</v>
      </c>
      <c r="I259" s="161">
        <f t="shared" si="41"/>
        <v>1.7</v>
      </c>
      <c r="J259" s="116">
        <f t="shared" si="42"/>
        <v>0</v>
      </c>
      <c r="K259" s="116">
        <f t="shared" si="43"/>
        <v>0</v>
      </c>
      <c r="L259" s="132"/>
      <c r="M259" s="135"/>
    </row>
    <row r="260" spans="1:17" s="124" customFormat="1">
      <c r="A260" s="117" t="s">
        <v>210</v>
      </c>
      <c r="B260" s="117" t="s">
        <v>829</v>
      </c>
      <c r="C260" s="117"/>
      <c r="D260" s="117"/>
      <c r="E260" s="117"/>
      <c r="F260" s="116">
        <v>0</v>
      </c>
      <c r="G260" s="164">
        <v>0</v>
      </c>
      <c r="H260" s="669">
        <f t="shared" si="40"/>
        <v>1.1849600000000002</v>
      </c>
      <c r="I260" s="161">
        <f t="shared" si="41"/>
        <v>1.7</v>
      </c>
      <c r="J260" s="116">
        <f t="shared" si="42"/>
        <v>0</v>
      </c>
      <c r="K260" s="116">
        <f t="shared" si="43"/>
        <v>0</v>
      </c>
      <c r="L260" s="132"/>
      <c r="M260" s="135"/>
    </row>
    <row r="261" spans="1:17" s="124" customFormat="1">
      <c r="A261" s="117" t="s">
        <v>210</v>
      </c>
      <c r="B261" s="117" t="s">
        <v>830</v>
      </c>
      <c r="C261" s="117"/>
      <c r="D261" s="117"/>
      <c r="E261" s="117"/>
      <c r="F261" s="116">
        <v>0</v>
      </c>
      <c r="G261" s="164">
        <v>0</v>
      </c>
      <c r="H261" s="669">
        <f t="shared" si="40"/>
        <v>1.1849600000000002</v>
      </c>
      <c r="I261" s="161">
        <f t="shared" si="41"/>
        <v>1.7</v>
      </c>
      <c r="J261" s="116">
        <f t="shared" si="42"/>
        <v>0</v>
      </c>
      <c r="K261" s="116">
        <f t="shared" si="43"/>
        <v>0</v>
      </c>
      <c r="L261" s="132"/>
      <c r="M261" s="135"/>
    </row>
    <row r="262" spans="1:17" s="124" customFormat="1">
      <c r="A262" s="191"/>
      <c r="B262" s="190"/>
      <c r="C262" s="190"/>
      <c r="D262" s="190"/>
      <c r="E262" s="190"/>
      <c r="F262" s="192"/>
      <c r="G262" s="193"/>
      <c r="H262" s="194"/>
      <c r="I262" s="194"/>
      <c r="J262" s="192"/>
      <c r="K262" s="192"/>
      <c r="L262" s="132"/>
      <c r="M262" s="135"/>
    </row>
    <row r="263" spans="1:17" s="124" customFormat="1">
      <c r="B263" s="117" t="s">
        <v>1878</v>
      </c>
      <c r="C263" s="117"/>
      <c r="D263" s="117"/>
      <c r="E263" s="117"/>
      <c r="F263" s="116">
        <f>IF($G$43=TRUE,0.08,0.11)</f>
        <v>0.08</v>
      </c>
      <c r="G263" s="164">
        <f>SUM(G252:G261)</f>
        <v>0</v>
      </c>
      <c r="H263" s="636">
        <f>K$45</f>
        <v>1.0580000000000001</v>
      </c>
      <c r="I263" s="161">
        <f>I$45</f>
        <v>1.7</v>
      </c>
      <c r="J263" s="116">
        <f>ROUND(F263*H263*I263,2)</f>
        <v>0.14000000000000001</v>
      </c>
      <c r="K263" s="116">
        <f>ROUND(G263*J263,2)</f>
        <v>0</v>
      </c>
      <c r="L263" s="132"/>
      <c r="M263" s="135"/>
      <c r="N263" s="116"/>
      <c r="O263" s="117"/>
    </row>
    <row r="264" spans="1:17">
      <c r="B264" s="117" t="s">
        <v>1883</v>
      </c>
      <c r="C264" s="117"/>
      <c r="D264" s="117"/>
      <c r="E264" s="117"/>
      <c r="F264" s="116">
        <f>IF($G$43=TRUE,0.68,2.25)</f>
        <v>0.68</v>
      </c>
      <c r="G264" s="164">
        <v>0</v>
      </c>
      <c r="H264" s="636">
        <f>K$45</f>
        <v>1.0580000000000001</v>
      </c>
      <c r="I264" s="161">
        <f>I$45</f>
        <v>1.7</v>
      </c>
      <c r="J264" s="116">
        <f>ROUND(F264*H264*I264,2)</f>
        <v>1.22</v>
      </c>
      <c r="K264" s="116">
        <f>ROUND(G264*J264,2)</f>
        <v>0</v>
      </c>
      <c r="N264" s="116"/>
      <c r="O264" s="117"/>
      <c r="Q264" s="124"/>
    </row>
    <row r="265" spans="1:17">
      <c r="B265" s="117" t="s">
        <v>1888</v>
      </c>
      <c r="C265" s="117"/>
      <c r="D265" s="117"/>
      <c r="E265" s="117"/>
      <c r="F265" s="116">
        <v>1.1299999999999999</v>
      </c>
      <c r="G265" s="164">
        <v>0</v>
      </c>
      <c r="H265" s="636">
        <f>K$45</f>
        <v>1.0580000000000001</v>
      </c>
      <c r="I265" s="161">
        <f>I$45</f>
        <v>1.7</v>
      </c>
      <c r="J265" s="116">
        <f>ROUND(F265*H265*I265,2)</f>
        <v>2.0299999999999998</v>
      </c>
      <c r="K265" s="116">
        <f>ROUND(G265*J265,2)</f>
        <v>0</v>
      </c>
      <c r="Q265" s="124"/>
    </row>
    <row r="266" spans="1:17">
      <c r="B266" s="117"/>
      <c r="C266" s="117"/>
      <c r="D266" s="117"/>
      <c r="E266" s="117"/>
      <c r="F266" s="116"/>
      <c r="G266" s="164"/>
      <c r="H266" s="165"/>
      <c r="I266" s="165"/>
      <c r="J266" s="168"/>
      <c r="K266" s="168"/>
    </row>
    <row r="267" spans="1:17">
      <c r="B267" s="117"/>
      <c r="C267" s="117"/>
      <c r="D267" s="117"/>
      <c r="E267" s="117"/>
      <c r="F267" s="116"/>
      <c r="G267" s="164"/>
      <c r="H267" s="165"/>
      <c r="I267" s="165"/>
      <c r="J267" s="116" t="s">
        <v>794</v>
      </c>
      <c r="K267" s="116">
        <f>SUM(M250)</f>
        <v>0</v>
      </c>
    </row>
    <row r="268" spans="1:17" s="151" customFormat="1" ht="12" thickBot="1">
      <c r="B268" s="169"/>
      <c r="C268" s="169"/>
      <c r="D268" s="169"/>
      <c r="E268" s="169"/>
      <c r="F268" s="170"/>
      <c r="G268" s="171"/>
      <c r="H268" s="172"/>
      <c r="I268" s="172"/>
      <c r="J268" s="170"/>
      <c r="K268" s="170"/>
      <c r="M268" s="152"/>
    </row>
    <row r="269" spans="1:17" s="124" customFormat="1">
      <c r="A269" s="132"/>
      <c r="B269" s="132"/>
      <c r="C269" s="128"/>
      <c r="D269" s="130"/>
      <c r="E269" s="156"/>
      <c r="F269" s="157"/>
      <c r="G269" s="130"/>
      <c r="H269" s="130"/>
      <c r="I269" s="130"/>
      <c r="J269" s="129"/>
      <c r="K269" s="135"/>
      <c r="L269" s="132"/>
      <c r="M269" s="123"/>
    </row>
    <row r="270" spans="1:17" s="124" customFormat="1">
      <c r="A270" s="176" t="s">
        <v>761</v>
      </c>
      <c r="B270" s="127"/>
      <c r="C270" s="128"/>
      <c r="D270" s="130"/>
      <c r="E270" s="131"/>
      <c r="F270" s="129"/>
      <c r="G270" s="130"/>
      <c r="H270" s="130"/>
      <c r="I270" s="131"/>
      <c r="J270" s="129"/>
      <c r="K270" s="135"/>
      <c r="L270" s="132"/>
      <c r="M270" s="123"/>
    </row>
    <row r="271" spans="1:17" s="124" customFormat="1" ht="12">
      <c r="A271" s="528" t="s">
        <v>2199</v>
      </c>
      <c r="B271" s="425"/>
      <c r="C271" s="426"/>
      <c r="D271" s="130"/>
      <c r="E271" s="131"/>
      <c r="F271" s="129"/>
      <c r="G271" s="130"/>
      <c r="H271" s="130"/>
      <c r="I271" s="131"/>
      <c r="J271" s="129"/>
      <c r="K271" s="135"/>
      <c r="L271" s="158"/>
    </row>
    <row r="272" spans="1:17" s="124" customFormat="1">
      <c r="A272" s="127"/>
      <c r="B272" s="117"/>
      <c r="C272" s="159"/>
      <c r="D272" s="117"/>
      <c r="E272" s="117"/>
      <c r="F272" s="116"/>
      <c r="G272" s="164"/>
      <c r="H272" s="165"/>
      <c r="I272" s="164"/>
      <c r="J272" s="116"/>
      <c r="K272" s="116"/>
      <c r="L272" s="132"/>
      <c r="M272" s="135"/>
    </row>
    <row r="273" spans="1:17" s="124" customFormat="1">
      <c r="A273" s="507" t="s">
        <v>2123</v>
      </c>
      <c r="B273" s="117" t="s">
        <v>561</v>
      </c>
      <c r="C273" s="117"/>
      <c r="D273" s="117"/>
      <c r="E273" s="117"/>
      <c r="F273" s="116">
        <v>0</v>
      </c>
      <c r="G273" s="164">
        <v>0</v>
      </c>
      <c r="H273" s="669">
        <f>$J$45*$K$45</f>
        <v>1.1849600000000002</v>
      </c>
      <c r="I273" s="161">
        <f>I$45</f>
        <v>1.7</v>
      </c>
      <c r="J273" s="116">
        <f>ROUND(F273*H273*I273,2)+K275+K276+K277</f>
        <v>3.3899999999999997</v>
      </c>
      <c r="K273" s="116">
        <f>ROUND(G273*J273,2)</f>
        <v>0</v>
      </c>
      <c r="L273" s="132"/>
      <c r="M273" s="162">
        <f>K273</f>
        <v>0</v>
      </c>
    </row>
    <row r="274" spans="1:17" s="124" customFormat="1">
      <c r="A274" s="191"/>
      <c r="B274" s="190"/>
      <c r="C274" s="190"/>
      <c r="D274" s="190"/>
      <c r="E274" s="190"/>
      <c r="F274" s="192"/>
      <c r="G274" s="193"/>
      <c r="H274" s="194"/>
      <c r="I274" s="194"/>
      <c r="J274" s="192"/>
      <c r="K274" s="192"/>
      <c r="L274" s="132"/>
      <c r="M274" s="135"/>
    </row>
    <row r="275" spans="1:17" s="124" customFormat="1">
      <c r="B275" s="117" t="s">
        <v>1878</v>
      </c>
      <c r="C275" s="117"/>
      <c r="D275" s="117"/>
      <c r="E275" s="117"/>
      <c r="F275" s="116">
        <f>IF($G$43=TRUE,0.08,0.11)</f>
        <v>0.08</v>
      </c>
      <c r="G275" s="164">
        <v>1</v>
      </c>
      <c r="H275" s="636">
        <f>K$45</f>
        <v>1.0580000000000001</v>
      </c>
      <c r="I275" s="161">
        <f>I$45</f>
        <v>1.7</v>
      </c>
      <c r="J275" s="116">
        <f>ROUND(F275*H275*I275,2)</f>
        <v>0.14000000000000001</v>
      </c>
      <c r="K275" s="116">
        <f>ROUND(G275*J275,2)</f>
        <v>0.14000000000000001</v>
      </c>
      <c r="L275" s="132"/>
      <c r="M275" s="135"/>
      <c r="N275" s="116"/>
      <c r="O275" s="117"/>
    </row>
    <row r="276" spans="1:17">
      <c r="B276" s="117" t="s">
        <v>1883</v>
      </c>
      <c r="C276" s="117"/>
      <c r="D276" s="117"/>
      <c r="E276" s="117"/>
      <c r="F276" s="116">
        <f>IF($G$43=TRUE,0.68,2.25)</f>
        <v>0.68</v>
      </c>
      <c r="G276" s="164">
        <v>1</v>
      </c>
      <c r="H276" s="636">
        <f>K$45</f>
        <v>1.0580000000000001</v>
      </c>
      <c r="I276" s="161">
        <f>I$45</f>
        <v>1.7</v>
      </c>
      <c r="J276" s="116">
        <f>ROUND(F276*H276*I276,2)</f>
        <v>1.22</v>
      </c>
      <c r="K276" s="116">
        <f>ROUND(G276*J276,2)</f>
        <v>1.22</v>
      </c>
      <c r="N276" s="116"/>
      <c r="O276" s="117"/>
      <c r="Q276" s="124"/>
    </row>
    <row r="277" spans="1:17">
      <c r="B277" s="117" t="s">
        <v>1888</v>
      </c>
      <c r="C277" s="117"/>
      <c r="D277" s="117"/>
      <c r="E277" s="117"/>
      <c r="F277" s="116">
        <v>1.1299999999999999</v>
      </c>
      <c r="G277" s="164">
        <v>1</v>
      </c>
      <c r="H277" s="636">
        <f>K$45</f>
        <v>1.0580000000000001</v>
      </c>
      <c r="I277" s="161">
        <f>I$45</f>
        <v>1.7</v>
      </c>
      <c r="J277" s="116">
        <f>ROUND(F277*H277*I277,2)</f>
        <v>2.0299999999999998</v>
      </c>
      <c r="K277" s="116">
        <f>ROUND(G277*J277,2)</f>
        <v>2.0299999999999998</v>
      </c>
      <c r="Q277" s="124"/>
    </row>
    <row r="278" spans="1:17" s="151" customFormat="1" ht="12" thickBot="1">
      <c r="B278" s="169"/>
      <c r="C278" s="169"/>
      <c r="D278" s="169"/>
      <c r="E278" s="169"/>
      <c r="F278" s="170"/>
      <c r="G278" s="171"/>
      <c r="H278" s="172"/>
      <c r="I278" s="172"/>
      <c r="J278" s="170"/>
      <c r="K278" s="170"/>
      <c r="M278" s="152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portrait" horizontalDpi="360" verticalDpi="200"/>
  <headerFooter alignWithMargins="0">
    <oddHeader>&amp;CErstellt von 
&amp;D&amp;RSeite &amp;P von &amp;N</oddHeader>
    <oddFooter>&amp;L&amp;A&amp;C&amp;F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2:Y12"/>
  <sheetViews>
    <sheetView workbookViewId="0">
      <selection activeCell="F4" sqref="A4:F4"/>
    </sheetView>
  </sheetViews>
  <sheetFormatPr baseColWidth="10" defaultColWidth="11.5" defaultRowHeight="11"/>
  <cols>
    <col min="1" max="1" width="11.83203125" style="24" bestFit="1" customWidth="1"/>
    <col min="2" max="2" width="16.5" style="24" bestFit="1" customWidth="1"/>
    <col min="3" max="3" width="30.83203125" style="24" bestFit="1" customWidth="1"/>
    <col min="4" max="4" width="3.33203125" style="24" bestFit="1" customWidth="1"/>
    <col min="5" max="5" width="14.1640625" style="24" bestFit="1" customWidth="1"/>
    <col min="6" max="6" width="7" style="24" bestFit="1" customWidth="1"/>
    <col min="7" max="7" width="2" style="24" bestFit="1" customWidth="1"/>
    <col min="8" max="8" width="2.33203125" style="24" bestFit="1" customWidth="1"/>
    <col min="9" max="9" width="22.1640625" style="24" bestFit="1" customWidth="1"/>
    <col min="10" max="10" width="5.33203125" style="24" bestFit="1" customWidth="1"/>
    <col min="11" max="11" width="2" style="24" bestFit="1" customWidth="1"/>
    <col min="12" max="16384" width="11.5" style="24"/>
  </cols>
  <sheetData>
    <row r="2" spans="1:25">
      <c r="A2" s="80" t="s">
        <v>548</v>
      </c>
      <c r="B2" s="80" t="s">
        <v>824</v>
      </c>
      <c r="C2" s="80" t="s">
        <v>1937</v>
      </c>
      <c r="D2" s="80" t="s">
        <v>1775</v>
      </c>
      <c r="E2" s="80" t="s">
        <v>1938</v>
      </c>
      <c r="F2" s="81">
        <v>1.7319999999999999E-2</v>
      </c>
      <c r="G2" s="24" t="s">
        <v>825</v>
      </c>
      <c r="H2" s="24" t="s">
        <v>826</v>
      </c>
      <c r="I2" s="79" t="s">
        <v>549</v>
      </c>
    </row>
    <row r="3" spans="1:25">
      <c r="A3" s="80" t="s">
        <v>821</v>
      </c>
      <c r="B3" s="80" t="s">
        <v>824</v>
      </c>
      <c r="C3" s="80" t="s">
        <v>1939</v>
      </c>
      <c r="D3" s="80" t="s">
        <v>1775</v>
      </c>
      <c r="E3" s="80" t="s">
        <v>1940</v>
      </c>
      <c r="F3" s="81">
        <v>3.4700000000000002E-2</v>
      </c>
      <c r="G3" s="4" t="s">
        <v>825</v>
      </c>
      <c r="H3" s="4" t="s">
        <v>826</v>
      </c>
      <c r="I3" s="79" t="s">
        <v>1735</v>
      </c>
      <c r="J3" s="53"/>
      <c r="K3" s="54"/>
      <c r="L3" s="28"/>
      <c r="M3" s="54"/>
      <c r="N3" s="28"/>
      <c r="O3" s="4"/>
      <c r="P3" s="4"/>
      <c r="Q3" s="4"/>
      <c r="R3" s="55"/>
      <c r="S3" s="55"/>
      <c r="T3" s="55"/>
      <c r="U3" s="55"/>
      <c r="V3" s="55"/>
      <c r="W3" s="55"/>
      <c r="X3" s="56"/>
      <c r="Y3" s="57"/>
    </row>
    <row r="4" spans="1:25">
      <c r="A4" s="80" t="s">
        <v>822</v>
      </c>
      <c r="B4" s="80" t="s">
        <v>824</v>
      </c>
      <c r="C4" s="80" t="s">
        <v>1941</v>
      </c>
      <c r="D4" s="80" t="s">
        <v>1775</v>
      </c>
      <c r="E4" s="80" t="s">
        <v>1942</v>
      </c>
      <c r="F4" s="81">
        <v>2.5649999999999999E-2</v>
      </c>
      <c r="G4" s="4" t="s">
        <v>825</v>
      </c>
      <c r="H4" s="4" t="s">
        <v>826</v>
      </c>
      <c r="I4" s="79" t="s">
        <v>1736</v>
      </c>
      <c r="J4" s="53"/>
      <c r="K4" s="54"/>
      <c r="L4" s="28"/>
      <c r="M4" s="54"/>
      <c r="N4" s="28"/>
      <c r="O4" s="4"/>
      <c r="P4" s="4"/>
      <c r="Q4" s="4"/>
      <c r="R4" s="55"/>
      <c r="S4" s="55"/>
      <c r="T4" s="55"/>
      <c r="U4" s="55"/>
      <c r="V4" s="55"/>
      <c r="W4" s="55"/>
      <c r="X4" s="56"/>
      <c r="Y4" s="57"/>
    </row>
    <row r="5" spans="1:25">
      <c r="A5" s="80" t="s">
        <v>823</v>
      </c>
      <c r="B5" s="80" t="s">
        <v>1943</v>
      </c>
      <c r="C5" s="80" t="s">
        <v>1944</v>
      </c>
      <c r="D5" s="80" t="s">
        <v>1775</v>
      </c>
      <c r="E5" s="80" t="s">
        <v>1945</v>
      </c>
      <c r="F5" s="81">
        <v>8.1250000000000003E-2</v>
      </c>
      <c r="G5" s="4" t="s">
        <v>825</v>
      </c>
      <c r="H5" s="4" t="s">
        <v>826</v>
      </c>
      <c r="I5" s="79" t="s">
        <v>1737</v>
      </c>
      <c r="J5" s="53"/>
      <c r="K5" s="54"/>
      <c r="L5" s="28"/>
      <c r="M5" s="54"/>
      <c r="N5" s="28"/>
      <c r="O5" s="4"/>
      <c r="P5" s="4"/>
      <c r="Q5" s="4"/>
      <c r="R5" s="55"/>
      <c r="S5" s="55"/>
      <c r="T5" s="55"/>
      <c r="U5" s="55"/>
      <c r="V5" s="55"/>
      <c r="W5" s="55"/>
      <c r="X5" s="56"/>
      <c r="Y5" s="57"/>
    </row>
    <row r="6" spans="1:25" ht="12" thickBot="1">
      <c r="A6" s="58"/>
      <c r="B6" s="58"/>
      <c r="C6" s="58"/>
      <c r="D6" s="58"/>
      <c r="E6" s="58"/>
      <c r="F6" s="59"/>
      <c r="G6" s="58"/>
      <c r="H6" s="58"/>
      <c r="I6" s="60"/>
      <c r="J6" s="53"/>
      <c r="K6" s="54"/>
      <c r="L6" s="28"/>
      <c r="M6" s="54"/>
      <c r="N6" s="28"/>
      <c r="O6" s="4"/>
      <c r="P6" s="4"/>
      <c r="Q6" s="4"/>
      <c r="R6" s="55"/>
      <c r="S6" s="55"/>
      <c r="T6" s="55"/>
      <c r="U6" s="55"/>
      <c r="V6" s="55"/>
      <c r="W6" s="55"/>
      <c r="X6" s="56"/>
      <c r="Y6" s="57"/>
    </row>
    <row r="8" spans="1:25">
      <c r="A8" s="4"/>
      <c r="B8" s="4"/>
      <c r="C8" s="4"/>
      <c r="D8" s="4"/>
      <c r="E8" s="4"/>
      <c r="F8" s="28"/>
      <c r="G8" s="4"/>
      <c r="H8" s="4"/>
    </row>
    <row r="9" spans="1:25">
      <c r="A9" s="4"/>
      <c r="B9" s="4"/>
      <c r="C9" s="4"/>
      <c r="D9" s="4"/>
      <c r="E9" s="4"/>
      <c r="F9" s="28"/>
      <c r="G9" s="4"/>
      <c r="H9" s="4"/>
      <c r="I9" s="23"/>
    </row>
    <row r="10" spans="1:25">
      <c r="A10" s="4"/>
      <c r="B10" s="4"/>
      <c r="C10" s="4"/>
      <c r="D10" s="4"/>
      <c r="E10" s="4"/>
      <c r="F10" s="28"/>
      <c r="G10" s="4"/>
      <c r="H10" s="4"/>
      <c r="I10" s="23"/>
    </row>
    <row r="11" spans="1:25">
      <c r="A11" s="4"/>
      <c r="B11" s="4"/>
      <c r="C11" s="4"/>
      <c r="D11" s="4"/>
      <c r="E11" s="4"/>
      <c r="F11" s="28"/>
      <c r="G11" s="4"/>
      <c r="H11" s="4"/>
      <c r="I11" s="23"/>
    </row>
    <row r="12" spans="1:25">
      <c r="A12" s="4"/>
      <c r="B12" s="4"/>
      <c r="C12" s="4"/>
      <c r="D12" s="4"/>
      <c r="E12" s="4"/>
      <c r="F12" s="28"/>
      <c r="G12" s="4"/>
      <c r="H12" s="4"/>
      <c r="I12" s="23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A1:Q739"/>
  <sheetViews>
    <sheetView zoomScaleNormal="100" workbookViewId="0">
      <selection activeCell="F721" sqref="F721:F738"/>
    </sheetView>
  </sheetViews>
  <sheetFormatPr baseColWidth="10" defaultColWidth="11.5" defaultRowHeight="11"/>
  <cols>
    <col min="1" max="1" width="11" style="127" customWidth="1"/>
    <col min="2" max="2" width="25" style="127" bestFit="1" customWidth="1"/>
    <col min="3" max="3" width="35.5" style="127" customWidth="1"/>
    <col min="4" max="4" width="12.5" style="130" customWidth="1"/>
    <col min="5" max="5" width="21" style="127" bestFit="1" customWidth="1"/>
    <col min="6" max="6" width="8" style="129" bestFit="1" customWidth="1"/>
    <col min="7" max="7" width="3" style="130" bestFit="1" customWidth="1"/>
    <col min="8" max="16384" width="11.5" style="132"/>
  </cols>
  <sheetData>
    <row r="1" spans="1:7" s="314" customFormat="1">
      <c r="A1" s="124" t="s">
        <v>832</v>
      </c>
      <c r="B1" s="124"/>
      <c r="C1" s="124"/>
      <c r="D1" s="119"/>
      <c r="E1" s="124"/>
      <c r="F1" s="122"/>
      <c r="G1" s="206"/>
    </row>
    <row r="2" spans="1:7" s="314" customFormat="1" ht="11.25" customHeight="1">
      <c r="A2" s="124"/>
      <c r="B2" s="124"/>
      <c r="C2" s="124"/>
      <c r="D2" s="119"/>
      <c r="E2" s="124"/>
      <c r="F2" s="122"/>
      <c r="G2" s="206"/>
    </row>
    <row r="3" spans="1:7" s="207" customFormat="1">
      <c r="A3" s="196" t="s">
        <v>259</v>
      </c>
      <c r="B3" s="328" t="s">
        <v>283</v>
      </c>
      <c r="C3" s="328" t="s">
        <v>220</v>
      </c>
      <c r="D3" s="373" t="s">
        <v>964</v>
      </c>
      <c r="E3" s="328" t="s">
        <v>887</v>
      </c>
      <c r="F3" s="315">
        <v>7.0115999999999996</v>
      </c>
    </row>
    <row r="4" spans="1:7" s="207" customFormat="1">
      <c r="A4" s="196" t="s">
        <v>961</v>
      </c>
      <c r="B4" s="331" t="s">
        <v>283</v>
      </c>
      <c r="C4" s="331" t="s">
        <v>891</v>
      </c>
      <c r="D4" s="495" t="s">
        <v>964</v>
      </c>
      <c r="E4" s="331" t="s">
        <v>962</v>
      </c>
      <c r="F4" s="316">
        <v>2.0877675</v>
      </c>
    </row>
    <row r="5" spans="1:7" s="207" customFormat="1">
      <c r="A5" s="284" t="s">
        <v>963</v>
      </c>
      <c r="B5" s="568" t="s">
        <v>624</v>
      </c>
      <c r="C5" s="568" t="s">
        <v>891</v>
      </c>
      <c r="D5" s="569" t="s">
        <v>964</v>
      </c>
      <c r="E5" s="568" t="s">
        <v>965</v>
      </c>
      <c r="F5" s="317">
        <v>1.96</v>
      </c>
    </row>
    <row r="6" spans="1:7" s="207" customFormat="1">
      <c r="A6" s="420" t="s">
        <v>1170</v>
      </c>
      <c r="B6" s="273" t="s">
        <v>1154</v>
      </c>
      <c r="C6" s="273" t="s">
        <v>1161</v>
      </c>
      <c r="D6" s="178" t="s">
        <v>964</v>
      </c>
      <c r="E6" s="273" t="s">
        <v>1165</v>
      </c>
      <c r="F6" s="283">
        <v>1.365</v>
      </c>
    </row>
    <row r="7" spans="1:7" s="207" customFormat="1">
      <c r="A7" s="420" t="s">
        <v>1160</v>
      </c>
      <c r="B7" s="273" t="s">
        <v>1163</v>
      </c>
      <c r="C7" s="273" t="s">
        <v>1168</v>
      </c>
      <c r="D7" s="178" t="s">
        <v>964</v>
      </c>
      <c r="E7" s="273" t="s">
        <v>1153</v>
      </c>
      <c r="F7" s="283">
        <v>2.1</v>
      </c>
    </row>
    <row r="8" spans="1:7" s="207" customFormat="1">
      <c r="A8" s="196"/>
      <c r="B8" s="196"/>
      <c r="C8" s="196"/>
      <c r="D8" s="197"/>
      <c r="E8" s="196"/>
      <c r="F8" s="198"/>
    </row>
    <row r="9" spans="1:7" s="314" customFormat="1" ht="11.25" customHeight="1">
      <c r="A9" s="124" t="s">
        <v>237</v>
      </c>
      <c r="B9" s="318"/>
      <c r="C9" s="318"/>
      <c r="D9" s="321"/>
      <c r="E9" s="318"/>
      <c r="F9" s="320"/>
      <c r="G9" s="321"/>
    </row>
    <row r="10" spans="1:7" s="314" customFormat="1" ht="11.25" customHeight="1">
      <c r="A10" s="322" t="s">
        <v>833</v>
      </c>
      <c r="B10" s="322" t="s">
        <v>283</v>
      </c>
      <c r="C10" s="322" t="s">
        <v>892</v>
      </c>
      <c r="D10" s="493" t="s">
        <v>964</v>
      </c>
      <c r="E10" s="322" t="s">
        <v>893</v>
      </c>
      <c r="F10" s="323">
        <v>1.4284725</v>
      </c>
      <c r="G10" s="324">
        <v>1</v>
      </c>
    </row>
    <row r="11" spans="1:7" s="314" customFormat="1" ht="11.25" customHeight="1">
      <c r="A11" s="322" t="s">
        <v>834</v>
      </c>
      <c r="B11" s="322" t="s">
        <v>827</v>
      </c>
      <c r="C11" s="322" t="s">
        <v>894</v>
      </c>
      <c r="D11" s="493" t="s">
        <v>1773</v>
      </c>
      <c r="E11" s="322" t="s">
        <v>881</v>
      </c>
      <c r="F11" s="323">
        <v>0.40600000000000003</v>
      </c>
      <c r="G11" s="325">
        <v>1</v>
      </c>
    </row>
    <row r="12" spans="1:7" s="314" customFormat="1" ht="11.25" customHeight="1">
      <c r="A12" s="322" t="s">
        <v>835</v>
      </c>
      <c r="B12" s="322" t="s">
        <v>836</v>
      </c>
      <c r="C12" s="322" t="s">
        <v>836</v>
      </c>
      <c r="D12" s="493" t="s">
        <v>972</v>
      </c>
      <c r="E12" s="322" t="s">
        <v>837</v>
      </c>
      <c r="F12" s="323">
        <v>8.4000000000000005E-2</v>
      </c>
      <c r="G12" s="324">
        <v>1</v>
      </c>
    </row>
    <row r="13" spans="1:7" s="314" customFormat="1" ht="11.25" customHeight="1">
      <c r="A13" s="322" t="s">
        <v>838</v>
      </c>
      <c r="B13" s="322" t="s">
        <v>828</v>
      </c>
      <c r="C13" s="322" t="s">
        <v>839</v>
      </c>
      <c r="D13" s="493" t="s">
        <v>972</v>
      </c>
      <c r="E13" s="322" t="s">
        <v>882</v>
      </c>
      <c r="F13" s="323">
        <v>0.28999999999999998</v>
      </c>
      <c r="G13" s="324">
        <v>1</v>
      </c>
    </row>
    <row r="14" spans="1:7" s="314" customFormat="1" ht="11.25" customHeight="1">
      <c r="A14" s="102" t="s">
        <v>1738</v>
      </c>
      <c r="B14" s="102" t="s">
        <v>829</v>
      </c>
      <c r="C14" s="102" t="s">
        <v>2206</v>
      </c>
      <c r="D14" s="103" t="s">
        <v>972</v>
      </c>
      <c r="E14" s="102" t="s">
        <v>1739</v>
      </c>
      <c r="F14" s="326">
        <v>0.94499999999999995</v>
      </c>
      <c r="G14" s="324">
        <v>1</v>
      </c>
    </row>
    <row r="15" spans="1:7" s="314" customFormat="1" ht="11.25" customHeight="1">
      <c r="A15" s="322" t="s">
        <v>840</v>
      </c>
      <c r="B15" s="322" t="s">
        <v>830</v>
      </c>
      <c r="C15" s="322" t="s">
        <v>839</v>
      </c>
      <c r="D15" s="493" t="s">
        <v>972</v>
      </c>
      <c r="E15" s="322" t="s">
        <v>841</v>
      </c>
      <c r="F15" s="327">
        <v>0.98</v>
      </c>
      <c r="G15" s="324">
        <v>1</v>
      </c>
    </row>
    <row r="16" spans="1:7" s="314" customFormat="1" ht="11.25" customHeight="1">
      <c r="A16" s="322" t="s">
        <v>842</v>
      </c>
      <c r="B16" s="322" t="s">
        <v>2900</v>
      </c>
      <c r="C16" s="322" t="s">
        <v>411</v>
      </c>
      <c r="D16" s="493" t="s">
        <v>883</v>
      </c>
      <c r="E16" s="322" t="s">
        <v>843</v>
      </c>
      <c r="F16" s="327">
        <v>0.11</v>
      </c>
      <c r="G16" s="324">
        <v>12</v>
      </c>
    </row>
    <row r="17" spans="1:7" s="314" customFormat="1" ht="11.25" customHeight="1">
      <c r="A17" s="318"/>
      <c r="B17" s="318"/>
      <c r="C17" s="328"/>
      <c r="D17" s="324"/>
      <c r="E17" s="329"/>
      <c r="F17" s="320"/>
      <c r="G17" s="324"/>
    </row>
    <row r="18" spans="1:7" s="314" customFormat="1" ht="11.25" customHeight="1">
      <c r="A18" s="124" t="s">
        <v>238</v>
      </c>
      <c r="B18" s="318"/>
      <c r="C18" s="318"/>
      <c r="D18" s="321"/>
      <c r="E18" s="318"/>
      <c r="F18" s="320"/>
      <c r="G18" s="321"/>
    </row>
    <row r="19" spans="1:7" s="314" customFormat="1" ht="11.25" customHeight="1">
      <c r="A19" s="322" t="s">
        <v>833</v>
      </c>
      <c r="B19" s="322" t="s">
        <v>283</v>
      </c>
      <c r="C19" s="322" t="s">
        <v>892</v>
      </c>
      <c r="D19" s="493" t="s">
        <v>964</v>
      </c>
      <c r="E19" s="322" t="s">
        <v>893</v>
      </c>
      <c r="F19" s="323">
        <v>1.4284725</v>
      </c>
      <c r="G19" s="324">
        <v>1</v>
      </c>
    </row>
    <row r="20" spans="1:7" s="314" customFormat="1" ht="11.25" customHeight="1">
      <c r="A20" s="322" t="s">
        <v>844</v>
      </c>
      <c r="B20" s="322" t="s">
        <v>827</v>
      </c>
      <c r="C20" s="322" t="s">
        <v>895</v>
      </c>
      <c r="D20" s="493" t="s">
        <v>1773</v>
      </c>
      <c r="E20" s="322" t="s">
        <v>884</v>
      </c>
      <c r="F20" s="323">
        <v>0.40600000000000003</v>
      </c>
      <c r="G20" s="325">
        <v>1</v>
      </c>
    </row>
    <row r="21" spans="1:7" s="314" customFormat="1" ht="11.25" customHeight="1">
      <c r="A21" s="322" t="s">
        <v>835</v>
      </c>
      <c r="B21" s="322" t="s">
        <v>836</v>
      </c>
      <c r="C21" s="322" t="s">
        <v>836</v>
      </c>
      <c r="D21" s="493" t="s">
        <v>972</v>
      </c>
      <c r="E21" s="322" t="s">
        <v>837</v>
      </c>
      <c r="F21" s="323">
        <v>8.4000000000000005E-2</v>
      </c>
      <c r="G21" s="324">
        <v>1</v>
      </c>
    </row>
    <row r="22" spans="1:7" s="314" customFormat="1" ht="11.25" customHeight="1">
      <c r="A22" s="322" t="s">
        <v>838</v>
      </c>
      <c r="B22" s="322" t="s">
        <v>828</v>
      </c>
      <c r="C22" s="322" t="s">
        <v>839</v>
      </c>
      <c r="D22" s="493" t="s">
        <v>972</v>
      </c>
      <c r="E22" s="322" t="s">
        <v>882</v>
      </c>
      <c r="F22" s="323">
        <v>0.28999999999999998</v>
      </c>
      <c r="G22" s="324">
        <v>1</v>
      </c>
    </row>
    <row r="23" spans="1:7" s="314" customFormat="1" ht="11.25" customHeight="1">
      <c r="A23" s="102" t="s">
        <v>1738</v>
      </c>
      <c r="B23" s="102" t="s">
        <v>829</v>
      </c>
      <c r="C23" s="102" t="s">
        <v>2206</v>
      </c>
      <c r="D23" s="103" t="s">
        <v>972</v>
      </c>
      <c r="E23" s="102" t="s">
        <v>1739</v>
      </c>
      <c r="F23" s="326">
        <v>0.94499999999999995</v>
      </c>
      <c r="G23" s="324">
        <v>1</v>
      </c>
    </row>
    <row r="24" spans="1:7" s="314" customFormat="1" ht="11.25" customHeight="1">
      <c r="A24" s="322" t="s">
        <v>840</v>
      </c>
      <c r="B24" s="322" t="s">
        <v>830</v>
      </c>
      <c r="C24" s="322" t="s">
        <v>839</v>
      </c>
      <c r="D24" s="493" t="s">
        <v>972</v>
      </c>
      <c r="E24" s="322" t="s">
        <v>841</v>
      </c>
      <c r="F24" s="327">
        <v>0.98</v>
      </c>
      <c r="G24" s="324">
        <v>1</v>
      </c>
    </row>
    <row r="25" spans="1:7" s="314" customFormat="1" ht="11.25" customHeight="1">
      <c r="A25" s="322" t="s">
        <v>842</v>
      </c>
      <c r="B25" s="322" t="s">
        <v>2900</v>
      </c>
      <c r="C25" s="322" t="s">
        <v>411</v>
      </c>
      <c r="D25" s="493" t="s">
        <v>883</v>
      </c>
      <c r="E25" s="322" t="s">
        <v>843</v>
      </c>
      <c r="F25" s="327">
        <v>0.11</v>
      </c>
      <c r="G25" s="324">
        <v>12</v>
      </c>
    </row>
    <row r="26" spans="1:7" s="314" customFormat="1" ht="11.25" customHeight="1">
      <c r="A26" s="318"/>
      <c r="B26" s="318"/>
      <c r="C26" s="328"/>
      <c r="D26" s="324"/>
      <c r="E26" s="329"/>
      <c r="F26" s="320"/>
      <c r="G26" s="324"/>
    </row>
    <row r="27" spans="1:7" s="314" customFormat="1" ht="11.25" customHeight="1">
      <c r="A27" s="124" t="s">
        <v>845</v>
      </c>
      <c r="B27" s="318"/>
      <c r="C27" s="318"/>
      <c r="D27" s="321"/>
      <c r="E27" s="318"/>
      <c r="F27" s="320"/>
      <c r="G27" s="321"/>
    </row>
    <row r="28" spans="1:7" s="314" customFormat="1" ht="11.25" customHeight="1">
      <c r="A28" s="322" t="s">
        <v>846</v>
      </c>
      <c r="B28" s="322" t="s">
        <v>624</v>
      </c>
      <c r="C28" s="322" t="s">
        <v>896</v>
      </c>
      <c r="D28" s="493" t="s">
        <v>964</v>
      </c>
      <c r="E28" s="322" t="s">
        <v>897</v>
      </c>
      <c r="F28" s="327">
        <v>2.21</v>
      </c>
      <c r="G28" s="324">
        <v>1</v>
      </c>
    </row>
    <row r="29" spans="1:7" s="314" customFormat="1" ht="11.25" customHeight="1">
      <c r="A29" s="322" t="s">
        <v>834</v>
      </c>
      <c r="B29" s="322" t="s">
        <v>827</v>
      </c>
      <c r="C29" s="322" t="s">
        <v>894</v>
      </c>
      <c r="D29" s="493" t="s">
        <v>1773</v>
      </c>
      <c r="E29" s="322" t="s">
        <v>881</v>
      </c>
      <c r="F29" s="323">
        <v>0.40600000000000003</v>
      </c>
      <c r="G29" s="325">
        <v>1</v>
      </c>
    </row>
    <row r="30" spans="1:7" s="314" customFormat="1" ht="11.25" customHeight="1">
      <c r="A30" s="322" t="s">
        <v>835</v>
      </c>
      <c r="B30" s="322" t="s">
        <v>836</v>
      </c>
      <c r="C30" s="322" t="s">
        <v>836</v>
      </c>
      <c r="D30" s="493" t="s">
        <v>972</v>
      </c>
      <c r="E30" s="322" t="s">
        <v>837</v>
      </c>
      <c r="F30" s="323">
        <v>8.4000000000000005E-2</v>
      </c>
      <c r="G30" s="324">
        <v>1</v>
      </c>
    </row>
    <row r="31" spans="1:7" s="314" customFormat="1" ht="11.25" customHeight="1">
      <c r="A31" s="322" t="s">
        <v>838</v>
      </c>
      <c r="B31" s="322" t="s">
        <v>828</v>
      </c>
      <c r="C31" s="322" t="s">
        <v>839</v>
      </c>
      <c r="D31" s="493" t="s">
        <v>972</v>
      </c>
      <c r="E31" s="322" t="s">
        <v>882</v>
      </c>
      <c r="F31" s="323">
        <v>0.28999999999999998</v>
      </c>
      <c r="G31" s="324">
        <v>1</v>
      </c>
    </row>
    <row r="32" spans="1:7" s="314" customFormat="1" ht="11.25" customHeight="1">
      <c r="A32" s="102" t="s">
        <v>1738</v>
      </c>
      <c r="B32" s="102" t="s">
        <v>829</v>
      </c>
      <c r="C32" s="102" t="s">
        <v>2206</v>
      </c>
      <c r="D32" s="103" t="s">
        <v>972</v>
      </c>
      <c r="E32" s="102" t="s">
        <v>1739</v>
      </c>
      <c r="F32" s="326">
        <v>0.94499999999999995</v>
      </c>
      <c r="G32" s="324">
        <v>1</v>
      </c>
    </row>
    <row r="33" spans="1:7" s="314" customFormat="1" ht="11.25" customHeight="1">
      <c r="A33" s="322" t="s">
        <v>840</v>
      </c>
      <c r="B33" s="322" t="s">
        <v>830</v>
      </c>
      <c r="C33" s="322" t="s">
        <v>839</v>
      </c>
      <c r="D33" s="493" t="s">
        <v>972</v>
      </c>
      <c r="E33" s="322" t="s">
        <v>841</v>
      </c>
      <c r="F33" s="327">
        <v>0.98</v>
      </c>
      <c r="G33" s="324">
        <v>1</v>
      </c>
    </row>
    <row r="34" spans="1:7" s="314" customFormat="1" ht="11.25" customHeight="1">
      <c r="A34" s="322" t="s">
        <v>847</v>
      </c>
      <c r="B34" s="322" t="s">
        <v>2901</v>
      </c>
      <c r="C34" s="322" t="s">
        <v>295</v>
      </c>
      <c r="D34" s="493" t="s">
        <v>883</v>
      </c>
      <c r="E34" s="322" t="s">
        <v>848</v>
      </c>
      <c r="F34" s="327">
        <v>0.1</v>
      </c>
      <c r="G34" s="324">
        <v>12</v>
      </c>
    </row>
    <row r="35" spans="1:7" s="314" customFormat="1" ht="11.25" customHeight="1">
      <c r="A35" s="318"/>
      <c r="B35" s="318"/>
      <c r="C35" s="328"/>
      <c r="D35" s="324"/>
      <c r="E35" s="329"/>
      <c r="F35" s="320"/>
      <c r="G35" s="324"/>
    </row>
    <row r="36" spans="1:7" s="314" customFormat="1" ht="11.25" customHeight="1">
      <c r="A36" s="124" t="s">
        <v>849</v>
      </c>
      <c r="B36" s="318"/>
      <c r="C36" s="318"/>
      <c r="D36" s="321"/>
      <c r="E36" s="318"/>
      <c r="F36" s="320"/>
      <c r="G36" s="321"/>
    </row>
    <row r="37" spans="1:7" s="314" customFormat="1" ht="11.25" customHeight="1">
      <c r="A37" s="322" t="s">
        <v>846</v>
      </c>
      <c r="B37" s="322" t="s">
        <v>624</v>
      </c>
      <c r="C37" s="322" t="s">
        <v>896</v>
      </c>
      <c r="D37" s="493" t="s">
        <v>964</v>
      </c>
      <c r="E37" s="322" t="s">
        <v>897</v>
      </c>
      <c r="F37" s="327">
        <v>2.21</v>
      </c>
      <c r="G37" s="324">
        <v>1</v>
      </c>
    </row>
    <row r="38" spans="1:7" s="314" customFormat="1" ht="11.25" customHeight="1">
      <c r="A38" s="322" t="s">
        <v>844</v>
      </c>
      <c r="B38" s="322" t="s">
        <v>827</v>
      </c>
      <c r="C38" s="322" t="s">
        <v>895</v>
      </c>
      <c r="D38" s="493" t="s">
        <v>1773</v>
      </c>
      <c r="E38" s="322" t="s">
        <v>884</v>
      </c>
      <c r="F38" s="323">
        <v>0.40600000000000003</v>
      </c>
      <c r="G38" s="325">
        <v>1</v>
      </c>
    </row>
    <row r="39" spans="1:7" s="314" customFormat="1" ht="11.25" customHeight="1">
      <c r="A39" s="322" t="s">
        <v>835</v>
      </c>
      <c r="B39" s="322" t="s">
        <v>836</v>
      </c>
      <c r="C39" s="322" t="s">
        <v>836</v>
      </c>
      <c r="D39" s="493" t="s">
        <v>972</v>
      </c>
      <c r="E39" s="322" t="s">
        <v>837</v>
      </c>
      <c r="F39" s="323">
        <v>8.4000000000000005E-2</v>
      </c>
      <c r="G39" s="324">
        <v>1</v>
      </c>
    </row>
    <row r="40" spans="1:7" s="314" customFormat="1" ht="11.25" customHeight="1">
      <c r="A40" s="322" t="s">
        <v>838</v>
      </c>
      <c r="B40" s="322" t="s">
        <v>828</v>
      </c>
      <c r="C40" s="322" t="s">
        <v>839</v>
      </c>
      <c r="D40" s="493" t="s">
        <v>972</v>
      </c>
      <c r="E40" s="322" t="s">
        <v>882</v>
      </c>
      <c r="F40" s="323">
        <v>0.28999999999999998</v>
      </c>
      <c r="G40" s="324">
        <v>1</v>
      </c>
    </row>
    <row r="41" spans="1:7" s="314" customFormat="1" ht="11.25" customHeight="1">
      <c r="A41" s="102" t="s">
        <v>1738</v>
      </c>
      <c r="B41" s="102" t="s">
        <v>829</v>
      </c>
      <c r="C41" s="102" t="s">
        <v>2206</v>
      </c>
      <c r="D41" s="103" t="s">
        <v>972</v>
      </c>
      <c r="E41" s="102" t="s">
        <v>1739</v>
      </c>
      <c r="F41" s="326">
        <v>0.94499999999999995</v>
      </c>
      <c r="G41" s="324">
        <v>1</v>
      </c>
    </row>
    <row r="42" spans="1:7" s="314" customFormat="1" ht="11.25" customHeight="1">
      <c r="A42" s="322" t="s">
        <v>840</v>
      </c>
      <c r="B42" s="322" t="s">
        <v>830</v>
      </c>
      <c r="C42" s="322" t="s">
        <v>839</v>
      </c>
      <c r="D42" s="493" t="s">
        <v>972</v>
      </c>
      <c r="E42" s="322" t="s">
        <v>841</v>
      </c>
      <c r="F42" s="327">
        <v>0.98</v>
      </c>
      <c r="G42" s="324">
        <v>1</v>
      </c>
    </row>
    <row r="43" spans="1:7" s="314" customFormat="1" ht="11.25" customHeight="1">
      <c r="A43" s="322" t="s">
        <v>847</v>
      </c>
      <c r="B43" s="322" t="s">
        <v>2901</v>
      </c>
      <c r="C43" s="322" t="s">
        <v>295</v>
      </c>
      <c r="D43" s="493" t="s">
        <v>883</v>
      </c>
      <c r="E43" s="322" t="s">
        <v>848</v>
      </c>
      <c r="F43" s="327">
        <v>0.1</v>
      </c>
      <c r="G43" s="324">
        <v>12</v>
      </c>
    </row>
    <row r="44" spans="1:7" s="314" customFormat="1" ht="11.25" customHeight="1">
      <c r="A44" s="124"/>
      <c r="B44" s="318"/>
      <c r="C44" s="328"/>
      <c r="D44" s="324"/>
      <c r="E44" s="329"/>
      <c r="F44" s="320"/>
      <c r="G44" s="324"/>
    </row>
    <row r="45" spans="1:7" s="314" customFormat="1" ht="11.25" customHeight="1">
      <c r="A45" s="124"/>
      <c r="B45" s="318"/>
      <c r="C45" s="328"/>
      <c r="D45" s="324"/>
      <c r="E45" s="329"/>
      <c r="F45" s="320"/>
      <c r="G45" s="324"/>
    </row>
    <row r="46" spans="1:7" s="314" customFormat="1" ht="11.25" customHeight="1">
      <c r="A46" s="124"/>
      <c r="B46" s="318"/>
      <c r="C46" s="328"/>
      <c r="D46" s="324"/>
      <c r="E46" s="329"/>
      <c r="F46" s="320"/>
      <c r="G46" s="324"/>
    </row>
    <row r="47" spans="1:7" s="314" customFormat="1" ht="11.25" customHeight="1">
      <c r="A47" s="124" t="s">
        <v>229</v>
      </c>
      <c r="B47" s="318"/>
      <c r="C47" s="318"/>
      <c r="D47" s="321"/>
      <c r="E47" s="318"/>
      <c r="F47" s="320"/>
      <c r="G47" s="321"/>
    </row>
    <row r="48" spans="1:7" s="314" customFormat="1" ht="11.25" customHeight="1">
      <c r="A48" s="322" t="s">
        <v>833</v>
      </c>
      <c r="B48" s="322" t="s">
        <v>283</v>
      </c>
      <c r="C48" s="322" t="s">
        <v>892</v>
      </c>
      <c r="D48" s="493" t="s">
        <v>964</v>
      </c>
      <c r="E48" s="322" t="s">
        <v>893</v>
      </c>
      <c r="F48" s="323">
        <v>1.4284725</v>
      </c>
      <c r="G48" s="324">
        <v>1</v>
      </c>
    </row>
    <row r="49" spans="1:7" s="314" customFormat="1" ht="11.25" customHeight="1">
      <c r="A49" s="322" t="s">
        <v>230</v>
      </c>
      <c r="B49" s="322" t="s">
        <v>827</v>
      </c>
      <c r="C49" s="322" t="s">
        <v>898</v>
      </c>
      <c r="D49" s="493" t="s">
        <v>1773</v>
      </c>
      <c r="E49" s="322" t="s">
        <v>885</v>
      </c>
      <c r="F49" s="327">
        <v>0.434</v>
      </c>
      <c r="G49" s="325">
        <v>1</v>
      </c>
    </row>
    <row r="50" spans="1:7" s="314" customFormat="1" ht="11.25" customHeight="1">
      <c r="A50" s="322" t="s">
        <v>835</v>
      </c>
      <c r="B50" s="322" t="s">
        <v>836</v>
      </c>
      <c r="C50" s="322" t="s">
        <v>836</v>
      </c>
      <c r="D50" s="493" t="s">
        <v>972</v>
      </c>
      <c r="E50" s="322" t="s">
        <v>837</v>
      </c>
      <c r="F50" s="323">
        <v>8.4000000000000005E-2</v>
      </c>
      <c r="G50" s="324">
        <v>1</v>
      </c>
    </row>
    <row r="51" spans="1:7" s="314" customFormat="1" ht="11.25" customHeight="1">
      <c r="A51" s="322" t="s">
        <v>838</v>
      </c>
      <c r="B51" s="322" t="s">
        <v>828</v>
      </c>
      <c r="C51" s="322" t="s">
        <v>839</v>
      </c>
      <c r="D51" s="493" t="s">
        <v>972</v>
      </c>
      <c r="E51" s="322" t="s">
        <v>882</v>
      </c>
      <c r="F51" s="323">
        <v>0.28999999999999998</v>
      </c>
      <c r="G51" s="324">
        <v>1</v>
      </c>
    </row>
    <row r="52" spans="1:7" s="314" customFormat="1" ht="11.25" customHeight="1">
      <c r="A52" s="102" t="s">
        <v>1738</v>
      </c>
      <c r="B52" s="102" t="s">
        <v>829</v>
      </c>
      <c r="C52" s="102" t="s">
        <v>2206</v>
      </c>
      <c r="D52" s="103" t="s">
        <v>972</v>
      </c>
      <c r="E52" s="102" t="s">
        <v>1739</v>
      </c>
      <c r="F52" s="326">
        <v>0.94499999999999995</v>
      </c>
      <c r="G52" s="324">
        <v>1</v>
      </c>
    </row>
    <row r="53" spans="1:7" s="314" customFormat="1" ht="11.25" customHeight="1">
      <c r="A53" s="322" t="s">
        <v>840</v>
      </c>
      <c r="B53" s="322" t="s">
        <v>830</v>
      </c>
      <c r="C53" s="322" t="s">
        <v>839</v>
      </c>
      <c r="D53" s="493" t="s">
        <v>972</v>
      </c>
      <c r="E53" s="322" t="s">
        <v>841</v>
      </c>
      <c r="F53" s="327">
        <v>0.98</v>
      </c>
      <c r="G53" s="324">
        <v>1</v>
      </c>
    </row>
    <row r="54" spans="1:7" s="314" customFormat="1" ht="11.25" customHeight="1">
      <c r="A54" s="322" t="s">
        <v>842</v>
      </c>
      <c r="B54" s="322" t="s">
        <v>2900</v>
      </c>
      <c r="C54" s="322" t="s">
        <v>411</v>
      </c>
      <c r="D54" s="493" t="s">
        <v>883</v>
      </c>
      <c r="E54" s="322" t="s">
        <v>843</v>
      </c>
      <c r="F54" s="327">
        <v>0.11</v>
      </c>
      <c r="G54" s="324">
        <v>17</v>
      </c>
    </row>
    <row r="55" spans="1:7" s="314" customFormat="1" ht="11.25" customHeight="1">
      <c r="A55" s="318"/>
      <c r="B55" s="318"/>
      <c r="C55" s="328"/>
      <c r="D55" s="324"/>
      <c r="E55" s="329"/>
      <c r="F55" s="320"/>
      <c r="G55" s="324"/>
    </row>
    <row r="56" spans="1:7" s="314" customFormat="1" ht="11.25" customHeight="1">
      <c r="A56" s="124" t="s">
        <v>231</v>
      </c>
      <c r="B56" s="318"/>
      <c r="C56" s="318"/>
      <c r="D56" s="321"/>
      <c r="E56" s="318"/>
      <c r="F56" s="320"/>
      <c r="G56" s="321"/>
    </row>
    <row r="57" spans="1:7" s="314" customFormat="1" ht="11.25" customHeight="1">
      <c r="A57" s="322" t="s">
        <v>833</v>
      </c>
      <c r="B57" s="322" t="s">
        <v>283</v>
      </c>
      <c r="C57" s="322" t="s">
        <v>892</v>
      </c>
      <c r="D57" s="493" t="s">
        <v>964</v>
      </c>
      <c r="E57" s="322" t="s">
        <v>893</v>
      </c>
      <c r="F57" s="323">
        <v>1.4284725</v>
      </c>
      <c r="G57" s="324">
        <v>1</v>
      </c>
    </row>
    <row r="58" spans="1:7" s="314" customFormat="1" ht="11.25" customHeight="1">
      <c r="A58" s="322" t="s">
        <v>232</v>
      </c>
      <c r="B58" s="322" t="s">
        <v>827</v>
      </c>
      <c r="C58" s="322" t="s">
        <v>899</v>
      </c>
      <c r="D58" s="493" t="s">
        <v>1773</v>
      </c>
      <c r="E58" s="322" t="s">
        <v>886</v>
      </c>
      <c r="F58" s="327">
        <v>0.434</v>
      </c>
      <c r="G58" s="325">
        <v>1</v>
      </c>
    </row>
    <row r="59" spans="1:7" s="314" customFormat="1" ht="11.25" customHeight="1">
      <c r="A59" s="322" t="s">
        <v>835</v>
      </c>
      <c r="B59" s="322" t="s">
        <v>836</v>
      </c>
      <c r="C59" s="322" t="s">
        <v>836</v>
      </c>
      <c r="D59" s="493" t="s">
        <v>972</v>
      </c>
      <c r="E59" s="322" t="s">
        <v>837</v>
      </c>
      <c r="F59" s="323">
        <v>8.4000000000000005E-2</v>
      </c>
      <c r="G59" s="324">
        <v>1</v>
      </c>
    </row>
    <row r="60" spans="1:7" s="314" customFormat="1" ht="11.25" customHeight="1">
      <c r="A60" s="322" t="s">
        <v>838</v>
      </c>
      <c r="B60" s="322" t="s">
        <v>828</v>
      </c>
      <c r="C60" s="322" t="s">
        <v>839</v>
      </c>
      <c r="D60" s="493" t="s">
        <v>972</v>
      </c>
      <c r="E60" s="322" t="s">
        <v>882</v>
      </c>
      <c r="F60" s="323">
        <v>0.28999999999999998</v>
      </c>
      <c r="G60" s="324">
        <v>1</v>
      </c>
    </row>
    <row r="61" spans="1:7" s="314" customFormat="1" ht="11.25" customHeight="1">
      <c r="A61" s="102" t="s">
        <v>1738</v>
      </c>
      <c r="B61" s="102" t="s">
        <v>829</v>
      </c>
      <c r="C61" s="102" t="s">
        <v>2206</v>
      </c>
      <c r="D61" s="103" t="s">
        <v>972</v>
      </c>
      <c r="E61" s="102" t="s">
        <v>1739</v>
      </c>
      <c r="F61" s="326">
        <v>0.94499999999999995</v>
      </c>
      <c r="G61" s="324">
        <v>1</v>
      </c>
    </row>
    <row r="62" spans="1:7" s="314" customFormat="1" ht="11.25" customHeight="1">
      <c r="A62" s="322" t="s">
        <v>840</v>
      </c>
      <c r="B62" s="322" t="s">
        <v>830</v>
      </c>
      <c r="C62" s="322" t="s">
        <v>839</v>
      </c>
      <c r="D62" s="493" t="s">
        <v>972</v>
      </c>
      <c r="E62" s="322" t="s">
        <v>841</v>
      </c>
      <c r="F62" s="327">
        <v>0.98</v>
      </c>
      <c r="G62" s="324">
        <v>1</v>
      </c>
    </row>
    <row r="63" spans="1:7" s="314" customFormat="1" ht="11.25" customHeight="1">
      <c r="A63" s="322" t="s">
        <v>842</v>
      </c>
      <c r="B63" s="322" t="s">
        <v>2900</v>
      </c>
      <c r="C63" s="322" t="s">
        <v>411</v>
      </c>
      <c r="D63" s="493" t="s">
        <v>883</v>
      </c>
      <c r="E63" s="322" t="s">
        <v>843</v>
      </c>
      <c r="F63" s="327">
        <v>0.11</v>
      </c>
      <c r="G63" s="324">
        <v>17</v>
      </c>
    </row>
    <row r="64" spans="1:7" s="314" customFormat="1" ht="11.25" customHeight="1">
      <c r="A64" s="318"/>
      <c r="B64" s="318"/>
      <c r="C64" s="328"/>
      <c r="D64" s="324"/>
      <c r="E64" s="329"/>
      <c r="F64" s="320"/>
      <c r="G64" s="324"/>
    </row>
    <row r="65" spans="1:7" s="314" customFormat="1" ht="11.25" customHeight="1">
      <c r="A65" s="124" t="s">
        <v>233</v>
      </c>
      <c r="B65" s="318"/>
      <c r="C65" s="318"/>
      <c r="D65" s="321"/>
      <c r="E65" s="318"/>
      <c r="F65" s="320"/>
      <c r="G65" s="321"/>
    </row>
    <row r="66" spans="1:7" s="314" customFormat="1" ht="11.25" customHeight="1">
      <c r="A66" s="322" t="s">
        <v>846</v>
      </c>
      <c r="B66" s="322" t="s">
        <v>624</v>
      </c>
      <c r="C66" s="322" t="s">
        <v>896</v>
      </c>
      <c r="D66" s="493" t="s">
        <v>964</v>
      </c>
      <c r="E66" s="322" t="s">
        <v>897</v>
      </c>
      <c r="F66" s="327">
        <v>2.21</v>
      </c>
      <c r="G66" s="324">
        <v>1</v>
      </c>
    </row>
    <row r="67" spans="1:7" s="314" customFormat="1" ht="11.25" customHeight="1">
      <c r="A67" s="322" t="s">
        <v>230</v>
      </c>
      <c r="B67" s="322" t="s">
        <v>827</v>
      </c>
      <c r="C67" s="322" t="s">
        <v>898</v>
      </c>
      <c r="D67" s="493" t="s">
        <v>1773</v>
      </c>
      <c r="E67" s="322" t="s">
        <v>885</v>
      </c>
      <c r="F67" s="327">
        <v>0.434</v>
      </c>
      <c r="G67" s="325">
        <v>1</v>
      </c>
    </row>
    <row r="68" spans="1:7" s="314" customFormat="1" ht="11.25" customHeight="1">
      <c r="A68" s="322" t="s">
        <v>835</v>
      </c>
      <c r="B68" s="322" t="s">
        <v>836</v>
      </c>
      <c r="C68" s="322" t="s">
        <v>836</v>
      </c>
      <c r="D68" s="493" t="s">
        <v>972</v>
      </c>
      <c r="E68" s="322" t="s">
        <v>837</v>
      </c>
      <c r="F68" s="323">
        <v>8.4000000000000005E-2</v>
      </c>
      <c r="G68" s="324">
        <v>1</v>
      </c>
    </row>
    <row r="69" spans="1:7" s="314" customFormat="1" ht="11.25" customHeight="1">
      <c r="A69" s="322" t="s">
        <v>838</v>
      </c>
      <c r="B69" s="322" t="s">
        <v>828</v>
      </c>
      <c r="C69" s="322" t="s">
        <v>839</v>
      </c>
      <c r="D69" s="493" t="s">
        <v>972</v>
      </c>
      <c r="E69" s="322" t="s">
        <v>882</v>
      </c>
      <c r="F69" s="323">
        <v>0.28999999999999998</v>
      </c>
      <c r="G69" s="324">
        <v>1</v>
      </c>
    </row>
    <row r="70" spans="1:7" s="314" customFormat="1" ht="11.25" customHeight="1">
      <c r="A70" s="102" t="s">
        <v>1738</v>
      </c>
      <c r="B70" s="102" t="s">
        <v>829</v>
      </c>
      <c r="C70" s="102" t="s">
        <v>2206</v>
      </c>
      <c r="D70" s="103" t="s">
        <v>972</v>
      </c>
      <c r="E70" s="102" t="s">
        <v>1739</v>
      </c>
      <c r="F70" s="326">
        <v>0.94499999999999995</v>
      </c>
      <c r="G70" s="324">
        <v>1</v>
      </c>
    </row>
    <row r="71" spans="1:7" s="314" customFormat="1" ht="11.25" customHeight="1">
      <c r="A71" s="322" t="s">
        <v>840</v>
      </c>
      <c r="B71" s="322" t="s">
        <v>830</v>
      </c>
      <c r="C71" s="322" t="s">
        <v>839</v>
      </c>
      <c r="D71" s="493" t="s">
        <v>972</v>
      </c>
      <c r="E71" s="322" t="s">
        <v>841</v>
      </c>
      <c r="F71" s="327">
        <v>0.98</v>
      </c>
      <c r="G71" s="324">
        <v>1</v>
      </c>
    </row>
    <row r="72" spans="1:7" s="314" customFormat="1" ht="11.25" customHeight="1">
      <c r="A72" s="322" t="s">
        <v>847</v>
      </c>
      <c r="B72" s="322" t="s">
        <v>2901</v>
      </c>
      <c r="C72" s="322" t="s">
        <v>295</v>
      </c>
      <c r="D72" s="493" t="s">
        <v>883</v>
      </c>
      <c r="E72" s="322" t="s">
        <v>848</v>
      </c>
      <c r="F72" s="327">
        <v>0.1</v>
      </c>
      <c r="G72" s="324">
        <v>17</v>
      </c>
    </row>
    <row r="73" spans="1:7" s="314" customFormat="1" ht="11.25" customHeight="1">
      <c r="A73" s="318"/>
      <c r="B73" s="318"/>
      <c r="C73" s="328"/>
      <c r="D73" s="324"/>
      <c r="E73" s="329"/>
      <c r="F73" s="320"/>
      <c r="G73" s="324"/>
    </row>
    <row r="74" spans="1:7" s="314" customFormat="1" ht="11.25" customHeight="1">
      <c r="A74" s="124" t="s">
        <v>234</v>
      </c>
      <c r="B74" s="318"/>
      <c r="C74" s="318"/>
      <c r="D74" s="321"/>
      <c r="E74" s="318"/>
      <c r="F74" s="320"/>
      <c r="G74" s="321"/>
    </row>
    <row r="75" spans="1:7" s="314" customFormat="1" ht="11.25" customHeight="1">
      <c r="A75" s="322" t="s">
        <v>846</v>
      </c>
      <c r="B75" s="322" t="s">
        <v>624</v>
      </c>
      <c r="C75" s="322" t="s">
        <v>896</v>
      </c>
      <c r="D75" s="493" t="s">
        <v>964</v>
      </c>
      <c r="E75" s="322" t="s">
        <v>897</v>
      </c>
      <c r="F75" s="327">
        <v>2.21</v>
      </c>
      <c r="G75" s="324">
        <v>1</v>
      </c>
    </row>
    <row r="76" spans="1:7" s="314" customFormat="1" ht="11.25" customHeight="1">
      <c r="A76" s="322" t="s">
        <v>232</v>
      </c>
      <c r="B76" s="322" t="s">
        <v>827</v>
      </c>
      <c r="C76" s="322" t="s">
        <v>899</v>
      </c>
      <c r="D76" s="493" t="s">
        <v>1773</v>
      </c>
      <c r="E76" s="322" t="s">
        <v>886</v>
      </c>
      <c r="F76" s="327">
        <v>0.434</v>
      </c>
      <c r="G76" s="325">
        <v>1</v>
      </c>
    </row>
    <row r="77" spans="1:7" s="314" customFormat="1" ht="11.25" customHeight="1">
      <c r="A77" s="322" t="s">
        <v>835</v>
      </c>
      <c r="B77" s="322" t="s">
        <v>836</v>
      </c>
      <c r="C77" s="322" t="s">
        <v>836</v>
      </c>
      <c r="D77" s="493" t="s">
        <v>972</v>
      </c>
      <c r="E77" s="322" t="s">
        <v>837</v>
      </c>
      <c r="F77" s="323">
        <v>8.4000000000000005E-2</v>
      </c>
      <c r="G77" s="324">
        <v>1</v>
      </c>
    </row>
    <row r="78" spans="1:7" s="314" customFormat="1" ht="11.25" customHeight="1">
      <c r="A78" s="322" t="s">
        <v>838</v>
      </c>
      <c r="B78" s="322" t="s">
        <v>828</v>
      </c>
      <c r="C78" s="322" t="s">
        <v>839</v>
      </c>
      <c r="D78" s="493" t="s">
        <v>972</v>
      </c>
      <c r="E78" s="322" t="s">
        <v>882</v>
      </c>
      <c r="F78" s="323">
        <v>0.28999999999999998</v>
      </c>
      <c r="G78" s="324">
        <v>1</v>
      </c>
    </row>
    <row r="79" spans="1:7" s="314" customFormat="1" ht="11.25" customHeight="1">
      <c r="A79" s="102" t="s">
        <v>1738</v>
      </c>
      <c r="B79" s="102" t="s">
        <v>829</v>
      </c>
      <c r="C79" s="102" t="s">
        <v>2206</v>
      </c>
      <c r="D79" s="103" t="s">
        <v>972</v>
      </c>
      <c r="E79" s="102" t="s">
        <v>1739</v>
      </c>
      <c r="F79" s="326">
        <v>0.94499999999999995</v>
      </c>
      <c r="G79" s="324">
        <v>1</v>
      </c>
    </row>
    <row r="80" spans="1:7" s="314" customFormat="1" ht="11.25" customHeight="1">
      <c r="A80" s="322" t="s">
        <v>840</v>
      </c>
      <c r="B80" s="322" t="s">
        <v>830</v>
      </c>
      <c r="C80" s="322" t="s">
        <v>839</v>
      </c>
      <c r="D80" s="493" t="s">
        <v>972</v>
      </c>
      <c r="E80" s="322" t="s">
        <v>841</v>
      </c>
      <c r="F80" s="327">
        <v>0.98</v>
      </c>
      <c r="G80" s="324">
        <v>1</v>
      </c>
    </row>
    <row r="81" spans="1:7" s="314" customFormat="1" ht="11.25" customHeight="1">
      <c r="A81" s="322" t="s">
        <v>847</v>
      </c>
      <c r="B81" s="322" t="s">
        <v>2901</v>
      </c>
      <c r="C81" s="322" t="s">
        <v>295</v>
      </c>
      <c r="D81" s="493" t="s">
        <v>883</v>
      </c>
      <c r="E81" s="322" t="s">
        <v>848</v>
      </c>
      <c r="F81" s="327">
        <v>0.1</v>
      </c>
      <c r="G81" s="324">
        <v>17</v>
      </c>
    </row>
    <row r="82" spans="1:7" s="314" customFormat="1" ht="11.25" customHeight="1">
      <c r="A82" s="124"/>
      <c r="B82" s="318"/>
      <c r="C82" s="328"/>
      <c r="D82" s="324"/>
      <c r="E82" s="329"/>
      <c r="F82" s="320"/>
      <c r="G82" s="324"/>
    </row>
    <row r="83" spans="1:7" s="314" customFormat="1" ht="11.25" customHeight="1">
      <c r="A83" s="318"/>
      <c r="B83" s="318"/>
      <c r="C83" s="328"/>
      <c r="D83" s="324"/>
      <c r="E83" s="329"/>
      <c r="F83" s="320"/>
      <c r="G83" s="324"/>
    </row>
    <row r="84" spans="1:7" s="314" customFormat="1" ht="11.25" customHeight="1">
      <c r="A84" s="318"/>
      <c r="B84" s="318"/>
      <c r="C84" s="328"/>
      <c r="D84" s="324"/>
      <c r="E84" s="329"/>
      <c r="F84" s="320"/>
      <c r="G84" s="324"/>
    </row>
    <row r="85" spans="1:7" s="314" customFormat="1" ht="11.25" customHeight="1">
      <c r="A85" s="124" t="s">
        <v>433</v>
      </c>
      <c r="B85" s="318"/>
      <c r="C85" s="318"/>
      <c r="D85" s="321"/>
      <c r="E85" s="318"/>
      <c r="F85" s="320"/>
      <c r="G85" s="321"/>
    </row>
    <row r="86" spans="1:7" s="314" customFormat="1" ht="11.25" customHeight="1">
      <c r="A86" s="322" t="s">
        <v>833</v>
      </c>
      <c r="B86" s="322" t="s">
        <v>283</v>
      </c>
      <c r="C86" s="322" t="s">
        <v>892</v>
      </c>
      <c r="D86" s="493" t="s">
        <v>964</v>
      </c>
      <c r="E86" s="322" t="s">
        <v>893</v>
      </c>
      <c r="F86" s="323">
        <v>1.4284725</v>
      </c>
      <c r="G86" s="324">
        <v>1</v>
      </c>
    </row>
    <row r="87" spans="1:7" s="314" customFormat="1" ht="11.25" customHeight="1">
      <c r="A87" s="330" t="s">
        <v>873</v>
      </c>
      <c r="B87" s="330" t="s">
        <v>827</v>
      </c>
      <c r="C87" s="330" t="s">
        <v>900</v>
      </c>
      <c r="D87" s="494" t="s">
        <v>1773</v>
      </c>
      <c r="E87" s="330" t="s">
        <v>236</v>
      </c>
      <c r="F87" s="327">
        <v>0.44799999999999995</v>
      </c>
      <c r="G87" s="325">
        <v>1</v>
      </c>
    </row>
    <row r="88" spans="1:7" s="314" customFormat="1" ht="11.25" customHeight="1">
      <c r="A88" s="322" t="s">
        <v>835</v>
      </c>
      <c r="B88" s="322" t="s">
        <v>836</v>
      </c>
      <c r="C88" s="322" t="s">
        <v>836</v>
      </c>
      <c r="D88" s="493" t="s">
        <v>972</v>
      </c>
      <c r="E88" s="322" t="s">
        <v>837</v>
      </c>
      <c r="F88" s="323">
        <v>8.4000000000000005E-2</v>
      </c>
      <c r="G88" s="324">
        <v>1</v>
      </c>
    </row>
    <row r="89" spans="1:7" s="314" customFormat="1" ht="11.25" customHeight="1">
      <c r="A89" s="322" t="s">
        <v>838</v>
      </c>
      <c r="B89" s="322" t="s">
        <v>828</v>
      </c>
      <c r="C89" s="322" t="s">
        <v>839</v>
      </c>
      <c r="D89" s="493" t="s">
        <v>972</v>
      </c>
      <c r="E89" s="322" t="s">
        <v>882</v>
      </c>
      <c r="F89" s="323">
        <v>0.28999999999999998</v>
      </c>
      <c r="G89" s="324">
        <v>1</v>
      </c>
    </row>
    <row r="90" spans="1:7" s="314" customFormat="1" ht="11.25" customHeight="1">
      <c r="A90" s="102" t="s">
        <v>1738</v>
      </c>
      <c r="B90" s="102" t="s">
        <v>829</v>
      </c>
      <c r="C90" s="102" t="s">
        <v>2206</v>
      </c>
      <c r="D90" s="103" t="s">
        <v>972</v>
      </c>
      <c r="E90" s="102" t="s">
        <v>1739</v>
      </c>
      <c r="F90" s="326">
        <v>0.94499999999999995</v>
      </c>
      <c r="G90" s="324">
        <v>1</v>
      </c>
    </row>
    <row r="91" spans="1:7" s="314" customFormat="1" ht="11.25" customHeight="1">
      <c r="A91" s="322" t="s">
        <v>840</v>
      </c>
      <c r="B91" s="322" t="s">
        <v>830</v>
      </c>
      <c r="C91" s="322" t="s">
        <v>839</v>
      </c>
      <c r="D91" s="493" t="s">
        <v>972</v>
      </c>
      <c r="E91" s="322" t="s">
        <v>841</v>
      </c>
      <c r="F91" s="327">
        <v>0.98</v>
      </c>
      <c r="G91" s="324">
        <v>1</v>
      </c>
    </row>
    <row r="92" spans="1:7" s="314" customFormat="1" ht="11.25" customHeight="1">
      <c r="A92" s="322" t="s">
        <v>842</v>
      </c>
      <c r="B92" s="322" t="s">
        <v>2900</v>
      </c>
      <c r="C92" s="322" t="s">
        <v>411</v>
      </c>
      <c r="D92" s="493" t="s">
        <v>883</v>
      </c>
      <c r="E92" s="322" t="s">
        <v>843</v>
      </c>
      <c r="F92" s="327">
        <v>0.11</v>
      </c>
      <c r="G92" s="324">
        <v>8</v>
      </c>
    </row>
    <row r="93" spans="1:7" s="314" customFormat="1" ht="11.25" customHeight="1">
      <c r="A93" s="330" t="s">
        <v>874</v>
      </c>
      <c r="B93" s="330" t="s">
        <v>2902</v>
      </c>
      <c r="C93" s="330" t="s">
        <v>434</v>
      </c>
      <c r="D93" s="494" t="s">
        <v>883</v>
      </c>
      <c r="E93" s="330" t="s">
        <v>435</v>
      </c>
      <c r="F93" s="323">
        <v>0.37</v>
      </c>
      <c r="G93" s="324">
        <v>1</v>
      </c>
    </row>
    <row r="94" spans="1:7" s="314" customFormat="1" ht="11.25" customHeight="1">
      <c r="A94" s="318"/>
      <c r="B94" s="318"/>
      <c r="C94" s="328"/>
      <c r="D94" s="324"/>
      <c r="E94" s="329"/>
      <c r="F94" s="320"/>
      <c r="G94" s="324"/>
    </row>
    <row r="95" spans="1:7" s="314" customFormat="1" ht="11.25" customHeight="1">
      <c r="A95" s="124" t="s">
        <v>436</v>
      </c>
      <c r="B95" s="318"/>
      <c r="C95" s="318"/>
      <c r="D95" s="321"/>
      <c r="E95" s="318"/>
      <c r="F95" s="320"/>
      <c r="G95" s="321"/>
    </row>
    <row r="96" spans="1:7" s="314" customFormat="1" ht="11.25" customHeight="1">
      <c r="A96" s="322" t="s">
        <v>833</v>
      </c>
      <c r="B96" s="322" t="s">
        <v>283</v>
      </c>
      <c r="C96" s="322" t="s">
        <v>892</v>
      </c>
      <c r="D96" s="493" t="s">
        <v>964</v>
      </c>
      <c r="E96" s="322" t="s">
        <v>893</v>
      </c>
      <c r="F96" s="323">
        <v>1.4284725</v>
      </c>
      <c r="G96" s="324">
        <v>1</v>
      </c>
    </row>
    <row r="97" spans="1:7" s="314" customFormat="1" ht="11.25" customHeight="1">
      <c r="A97" s="330" t="s">
        <v>875</v>
      </c>
      <c r="B97" s="330" t="s">
        <v>827</v>
      </c>
      <c r="C97" s="330" t="s">
        <v>901</v>
      </c>
      <c r="D97" s="494" t="s">
        <v>1773</v>
      </c>
      <c r="E97" s="330" t="s">
        <v>256</v>
      </c>
      <c r="F97" s="327">
        <v>0.44799999999999995</v>
      </c>
      <c r="G97" s="325">
        <v>1</v>
      </c>
    </row>
    <row r="98" spans="1:7" s="314" customFormat="1" ht="11.25" customHeight="1">
      <c r="A98" s="322" t="s">
        <v>835</v>
      </c>
      <c r="B98" s="322" t="s">
        <v>836</v>
      </c>
      <c r="C98" s="322" t="s">
        <v>836</v>
      </c>
      <c r="D98" s="493" t="s">
        <v>972</v>
      </c>
      <c r="E98" s="322" t="s">
        <v>837</v>
      </c>
      <c r="F98" s="323">
        <v>8.4000000000000005E-2</v>
      </c>
      <c r="G98" s="324">
        <v>1</v>
      </c>
    </row>
    <row r="99" spans="1:7" s="314" customFormat="1" ht="11.25" customHeight="1">
      <c r="A99" s="322" t="s">
        <v>838</v>
      </c>
      <c r="B99" s="322" t="s">
        <v>828</v>
      </c>
      <c r="C99" s="322" t="s">
        <v>839</v>
      </c>
      <c r="D99" s="493" t="s">
        <v>972</v>
      </c>
      <c r="E99" s="322" t="s">
        <v>882</v>
      </c>
      <c r="F99" s="323">
        <v>0.28999999999999998</v>
      </c>
      <c r="G99" s="324">
        <v>1</v>
      </c>
    </row>
    <row r="100" spans="1:7" s="314" customFormat="1" ht="11.25" customHeight="1">
      <c r="A100" s="102" t="s">
        <v>1738</v>
      </c>
      <c r="B100" s="102" t="s">
        <v>829</v>
      </c>
      <c r="C100" s="102" t="s">
        <v>2206</v>
      </c>
      <c r="D100" s="103" t="s">
        <v>972</v>
      </c>
      <c r="E100" s="102" t="s">
        <v>1739</v>
      </c>
      <c r="F100" s="326">
        <v>0.94499999999999995</v>
      </c>
      <c r="G100" s="324">
        <v>1</v>
      </c>
    </row>
    <row r="101" spans="1:7" s="314" customFormat="1" ht="11.25" customHeight="1">
      <c r="A101" s="322" t="s">
        <v>840</v>
      </c>
      <c r="B101" s="322" t="s">
        <v>830</v>
      </c>
      <c r="C101" s="322" t="s">
        <v>839</v>
      </c>
      <c r="D101" s="493" t="s">
        <v>972</v>
      </c>
      <c r="E101" s="322" t="s">
        <v>841</v>
      </c>
      <c r="F101" s="327">
        <v>0.98</v>
      </c>
      <c r="G101" s="324">
        <v>1</v>
      </c>
    </row>
    <row r="102" spans="1:7" s="314" customFormat="1" ht="11.25" customHeight="1">
      <c r="A102" s="322" t="s">
        <v>842</v>
      </c>
      <c r="B102" s="322" t="s">
        <v>2900</v>
      </c>
      <c r="C102" s="322" t="s">
        <v>411</v>
      </c>
      <c r="D102" s="493" t="s">
        <v>883</v>
      </c>
      <c r="E102" s="322" t="s">
        <v>843</v>
      </c>
      <c r="F102" s="327">
        <v>0.11</v>
      </c>
      <c r="G102" s="324">
        <v>8</v>
      </c>
    </row>
    <row r="103" spans="1:7" s="314" customFormat="1" ht="11.25" customHeight="1">
      <c r="A103" s="330" t="s">
        <v>874</v>
      </c>
      <c r="B103" s="330" t="s">
        <v>2902</v>
      </c>
      <c r="C103" s="330" t="s">
        <v>434</v>
      </c>
      <c r="D103" s="494" t="s">
        <v>883</v>
      </c>
      <c r="E103" s="330" t="s">
        <v>435</v>
      </c>
      <c r="F103" s="323">
        <v>0.37</v>
      </c>
      <c r="G103" s="324">
        <v>1</v>
      </c>
    </row>
    <row r="104" spans="1:7" s="314" customFormat="1" ht="11.25" customHeight="1">
      <c r="A104" s="318"/>
      <c r="B104" s="318"/>
      <c r="C104" s="328"/>
      <c r="D104" s="324"/>
      <c r="E104" s="329"/>
      <c r="F104" s="320"/>
      <c r="G104" s="324"/>
    </row>
    <row r="105" spans="1:7" s="314" customFormat="1" ht="11.25" customHeight="1">
      <c r="A105" s="124" t="s">
        <v>437</v>
      </c>
      <c r="B105" s="318"/>
      <c r="C105" s="318"/>
      <c r="D105" s="321"/>
      <c r="E105" s="318"/>
      <c r="F105" s="320"/>
      <c r="G105" s="321"/>
    </row>
    <row r="106" spans="1:7" s="314" customFormat="1" ht="11.25" customHeight="1">
      <c r="A106" s="322" t="s">
        <v>846</v>
      </c>
      <c r="B106" s="322" t="s">
        <v>624</v>
      </c>
      <c r="C106" s="322" t="s">
        <v>896</v>
      </c>
      <c r="D106" s="493" t="s">
        <v>964</v>
      </c>
      <c r="E106" s="322" t="s">
        <v>897</v>
      </c>
      <c r="F106" s="327">
        <v>2.21</v>
      </c>
      <c r="G106" s="324">
        <v>1</v>
      </c>
    </row>
    <row r="107" spans="1:7" s="314" customFormat="1" ht="11.25" customHeight="1">
      <c r="A107" s="330" t="s">
        <v>873</v>
      </c>
      <c r="B107" s="330" t="s">
        <v>827</v>
      </c>
      <c r="C107" s="330" t="s">
        <v>900</v>
      </c>
      <c r="D107" s="494" t="s">
        <v>1773</v>
      </c>
      <c r="E107" s="330" t="s">
        <v>236</v>
      </c>
      <c r="F107" s="327">
        <v>0.44799999999999995</v>
      </c>
      <c r="G107" s="325">
        <v>1</v>
      </c>
    </row>
    <row r="108" spans="1:7" s="314" customFormat="1" ht="11.25" customHeight="1">
      <c r="A108" s="322" t="s">
        <v>835</v>
      </c>
      <c r="B108" s="322" t="s">
        <v>836</v>
      </c>
      <c r="C108" s="322" t="s">
        <v>836</v>
      </c>
      <c r="D108" s="493" t="s">
        <v>972</v>
      </c>
      <c r="E108" s="322" t="s">
        <v>837</v>
      </c>
      <c r="F108" s="323">
        <v>8.4000000000000005E-2</v>
      </c>
      <c r="G108" s="324">
        <v>1</v>
      </c>
    </row>
    <row r="109" spans="1:7" s="314" customFormat="1" ht="11.25" customHeight="1">
      <c r="A109" s="322" t="s">
        <v>838</v>
      </c>
      <c r="B109" s="322" t="s">
        <v>828</v>
      </c>
      <c r="C109" s="322" t="s">
        <v>839</v>
      </c>
      <c r="D109" s="493" t="s">
        <v>972</v>
      </c>
      <c r="E109" s="322" t="s">
        <v>882</v>
      </c>
      <c r="F109" s="323">
        <v>0.28999999999999998</v>
      </c>
      <c r="G109" s="324">
        <v>1</v>
      </c>
    </row>
    <row r="110" spans="1:7" s="314" customFormat="1" ht="11.25" customHeight="1">
      <c r="A110" s="102" t="s">
        <v>1738</v>
      </c>
      <c r="B110" s="102" t="s">
        <v>829</v>
      </c>
      <c r="C110" s="102" t="s">
        <v>2206</v>
      </c>
      <c r="D110" s="103" t="s">
        <v>972</v>
      </c>
      <c r="E110" s="102" t="s">
        <v>1739</v>
      </c>
      <c r="F110" s="326">
        <v>0.94499999999999995</v>
      </c>
      <c r="G110" s="324">
        <v>1</v>
      </c>
    </row>
    <row r="111" spans="1:7" s="314" customFormat="1" ht="11.25" customHeight="1">
      <c r="A111" s="322" t="s">
        <v>840</v>
      </c>
      <c r="B111" s="322" t="s">
        <v>830</v>
      </c>
      <c r="C111" s="322" t="s">
        <v>839</v>
      </c>
      <c r="D111" s="493" t="s">
        <v>972</v>
      </c>
      <c r="E111" s="322" t="s">
        <v>841</v>
      </c>
      <c r="F111" s="327">
        <v>0.98</v>
      </c>
      <c r="G111" s="324">
        <v>1</v>
      </c>
    </row>
    <row r="112" spans="1:7" s="314" customFormat="1" ht="11.25" customHeight="1">
      <c r="A112" s="322" t="s">
        <v>847</v>
      </c>
      <c r="B112" s="322" t="s">
        <v>2901</v>
      </c>
      <c r="C112" s="322" t="s">
        <v>295</v>
      </c>
      <c r="D112" s="493" t="s">
        <v>883</v>
      </c>
      <c r="E112" s="322" t="s">
        <v>848</v>
      </c>
      <c r="F112" s="327">
        <v>0.1</v>
      </c>
      <c r="G112" s="324">
        <v>8</v>
      </c>
    </row>
    <row r="113" spans="1:7" s="314" customFormat="1" ht="11.25" customHeight="1">
      <c r="A113" s="330" t="s">
        <v>876</v>
      </c>
      <c r="B113" s="330" t="s">
        <v>2901</v>
      </c>
      <c r="C113" s="330" t="s">
        <v>902</v>
      </c>
      <c r="D113" s="494" t="s">
        <v>883</v>
      </c>
      <c r="E113" s="330" t="s">
        <v>458</v>
      </c>
      <c r="F113" s="323">
        <v>0.35700000000000004</v>
      </c>
      <c r="G113" s="324">
        <v>1</v>
      </c>
    </row>
    <row r="114" spans="1:7" s="314" customFormat="1" ht="11.25" customHeight="1">
      <c r="A114" s="318"/>
      <c r="B114" s="318"/>
      <c r="C114" s="328"/>
      <c r="D114" s="324"/>
      <c r="E114" s="329"/>
      <c r="F114" s="320"/>
      <c r="G114" s="324"/>
    </row>
    <row r="115" spans="1:7" s="314" customFormat="1" ht="11.25" customHeight="1">
      <c r="A115" s="124" t="s">
        <v>459</v>
      </c>
      <c r="B115" s="318"/>
      <c r="C115" s="318"/>
      <c r="D115" s="321"/>
      <c r="E115" s="318"/>
      <c r="F115" s="320"/>
      <c r="G115" s="321"/>
    </row>
    <row r="116" spans="1:7" s="314" customFormat="1" ht="11.25" customHeight="1">
      <c r="A116" s="322" t="s">
        <v>846</v>
      </c>
      <c r="B116" s="322" t="s">
        <v>624</v>
      </c>
      <c r="C116" s="322" t="s">
        <v>896</v>
      </c>
      <c r="D116" s="493" t="s">
        <v>964</v>
      </c>
      <c r="E116" s="322" t="s">
        <v>897</v>
      </c>
      <c r="F116" s="327">
        <v>2.21</v>
      </c>
      <c r="G116" s="324">
        <v>1</v>
      </c>
    </row>
    <row r="117" spans="1:7" s="314" customFormat="1" ht="11.25" customHeight="1">
      <c r="A117" s="330" t="s">
        <v>875</v>
      </c>
      <c r="B117" s="330" t="s">
        <v>827</v>
      </c>
      <c r="C117" s="330" t="s">
        <v>901</v>
      </c>
      <c r="D117" s="494" t="s">
        <v>1773</v>
      </c>
      <c r="E117" s="330" t="s">
        <v>256</v>
      </c>
      <c r="F117" s="327">
        <v>0.44799999999999995</v>
      </c>
      <c r="G117" s="325">
        <v>1</v>
      </c>
    </row>
    <row r="118" spans="1:7" s="314" customFormat="1" ht="11.25" customHeight="1">
      <c r="A118" s="322" t="s">
        <v>835</v>
      </c>
      <c r="B118" s="322" t="s">
        <v>836</v>
      </c>
      <c r="C118" s="322" t="s">
        <v>836</v>
      </c>
      <c r="D118" s="493" t="s">
        <v>972</v>
      </c>
      <c r="E118" s="322" t="s">
        <v>837</v>
      </c>
      <c r="F118" s="323">
        <v>8.4000000000000005E-2</v>
      </c>
      <c r="G118" s="324">
        <v>1</v>
      </c>
    </row>
    <row r="119" spans="1:7" s="314" customFormat="1" ht="11.25" customHeight="1">
      <c r="A119" s="322" t="s">
        <v>838</v>
      </c>
      <c r="B119" s="322" t="s">
        <v>828</v>
      </c>
      <c r="C119" s="322" t="s">
        <v>839</v>
      </c>
      <c r="D119" s="493" t="s">
        <v>972</v>
      </c>
      <c r="E119" s="322" t="s">
        <v>882</v>
      </c>
      <c r="F119" s="323">
        <v>0.28999999999999998</v>
      </c>
      <c r="G119" s="324">
        <v>1</v>
      </c>
    </row>
    <row r="120" spans="1:7" s="314" customFormat="1" ht="11.25" customHeight="1">
      <c r="A120" s="102" t="s">
        <v>1738</v>
      </c>
      <c r="B120" s="102" t="s">
        <v>829</v>
      </c>
      <c r="C120" s="102" t="s">
        <v>2206</v>
      </c>
      <c r="D120" s="103" t="s">
        <v>972</v>
      </c>
      <c r="E120" s="102" t="s">
        <v>1739</v>
      </c>
      <c r="F120" s="326">
        <v>0.94499999999999995</v>
      </c>
      <c r="G120" s="324">
        <v>1</v>
      </c>
    </row>
    <row r="121" spans="1:7" s="314" customFormat="1" ht="11.25" customHeight="1">
      <c r="A121" s="322" t="s">
        <v>840</v>
      </c>
      <c r="B121" s="322" t="s">
        <v>830</v>
      </c>
      <c r="C121" s="322" t="s">
        <v>839</v>
      </c>
      <c r="D121" s="493" t="s">
        <v>972</v>
      </c>
      <c r="E121" s="322" t="s">
        <v>841</v>
      </c>
      <c r="F121" s="327">
        <v>0.98</v>
      </c>
      <c r="G121" s="324">
        <v>1</v>
      </c>
    </row>
    <row r="122" spans="1:7" s="314" customFormat="1" ht="11.25" customHeight="1">
      <c r="A122" s="322" t="s">
        <v>847</v>
      </c>
      <c r="B122" s="322" t="s">
        <v>2901</v>
      </c>
      <c r="C122" s="322" t="s">
        <v>295</v>
      </c>
      <c r="D122" s="493" t="s">
        <v>883</v>
      </c>
      <c r="E122" s="322" t="s">
        <v>848</v>
      </c>
      <c r="F122" s="327">
        <v>0.1</v>
      </c>
      <c r="G122" s="324">
        <v>8</v>
      </c>
    </row>
    <row r="123" spans="1:7" s="314" customFormat="1" ht="11.25" customHeight="1">
      <c r="A123" s="330" t="s">
        <v>876</v>
      </c>
      <c r="B123" s="330" t="s">
        <v>2901</v>
      </c>
      <c r="C123" s="330" t="s">
        <v>902</v>
      </c>
      <c r="D123" s="494" t="s">
        <v>883</v>
      </c>
      <c r="E123" s="330" t="s">
        <v>458</v>
      </c>
      <c r="F123" s="323">
        <v>0.35700000000000004</v>
      </c>
      <c r="G123" s="324">
        <v>1</v>
      </c>
    </row>
    <row r="124" spans="1:7" s="334" customFormat="1" ht="11.25" customHeight="1">
      <c r="A124" s="331"/>
      <c r="B124" s="331"/>
      <c r="C124" s="331"/>
      <c r="D124" s="495"/>
      <c r="E124" s="331"/>
      <c r="F124" s="332"/>
      <c r="G124" s="333"/>
    </row>
    <row r="125" spans="1:7" s="334" customFormat="1" ht="11.25" customHeight="1">
      <c r="A125" s="331"/>
      <c r="B125" s="331"/>
      <c r="C125" s="331"/>
      <c r="D125" s="495"/>
      <c r="E125" s="331"/>
      <c r="F125" s="332"/>
      <c r="G125" s="333"/>
    </row>
    <row r="126" spans="1:7" s="314" customFormat="1" ht="11.25" customHeight="1">
      <c r="A126" s="318"/>
      <c r="B126" s="318"/>
      <c r="C126" s="328"/>
      <c r="D126" s="324"/>
      <c r="E126" s="329"/>
      <c r="F126" s="320"/>
      <c r="G126" s="324"/>
    </row>
    <row r="127" spans="1:7" s="314" customFormat="1" ht="11.25" customHeight="1">
      <c r="A127" s="124" t="s">
        <v>235</v>
      </c>
      <c r="B127" s="318"/>
      <c r="C127" s="318"/>
      <c r="D127" s="321"/>
      <c r="E127" s="318"/>
      <c r="F127" s="320"/>
      <c r="G127" s="321"/>
    </row>
    <row r="128" spans="1:7" s="314" customFormat="1" ht="11.25" customHeight="1">
      <c r="A128" s="322" t="s">
        <v>833</v>
      </c>
      <c r="B128" s="322" t="s">
        <v>283</v>
      </c>
      <c r="C128" s="322" t="s">
        <v>892</v>
      </c>
      <c r="D128" s="493" t="s">
        <v>964</v>
      </c>
      <c r="E128" s="322" t="s">
        <v>893</v>
      </c>
      <c r="F128" s="323">
        <v>1.4284725</v>
      </c>
      <c r="G128" s="324">
        <v>1</v>
      </c>
    </row>
    <row r="129" spans="1:7" s="314" customFormat="1" ht="11.25" customHeight="1">
      <c r="A129" s="330" t="s">
        <v>877</v>
      </c>
      <c r="B129" s="330" t="s">
        <v>827</v>
      </c>
      <c r="C129" s="330" t="s">
        <v>903</v>
      </c>
      <c r="D129" s="494" t="s">
        <v>1773</v>
      </c>
      <c r="E129" s="330" t="s">
        <v>460</v>
      </c>
      <c r="F129" s="327">
        <v>0.434</v>
      </c>
      <c r="G129" s="325">
        <v>1</v>
      </c>
    </row>
    <row r="130" spans="1:7" s="314" customFormat="1" ht="11.25" customHeight="1">
      <c r="A130" s="322" t="s">
        <v>835</v>
      </c>
      <c r="B130" s="322" t="s">
        <v>836</v>
      </c>
      <c r="C130" s="322" t="s">
        <v>836</v>
      </c>
      <c r="D130" s="493" t="s">
        <v>972</v>
      </c>
      <c r="E130" s="322" t="s">
        <v>837</v>
      </c>
      <c r="F130" s="323">
        <v>8.4000000000000005E-2</v>
      </c>
      <c r="G130" s="324">
        <v>1</v>
      </c>
    </row>
    <row r="131" spans="1:7" s="314" customFormat="1" ht="11.25" customHeight="1">
      <c r="A131" s="322" t="s">
        <v>838</v>
      </c>
      <c r="B131" s="322" t="s">
        <v>828</v>
      </c>
      <c r="C131" s="322" t="s">
        <v>839</v>
      </c>
      <c r="D131" s="493" t="s">
        <v>972</v>
      </c>
      <c r="E131" s="322" t="s">
        <v>882</v>
      </c>
      <c r="F131" s="323">
        <v>0.28999999999999998</v>
      </c>
      <c r="G131" s="324">
        <v>1</v>
      </c>
    </row>
    <row r="132" spans="1:7" s="314" customFormat="1" ht="11.25" customHeight="1">
      <c r="A132" s="102" t="s">
        <v>1738</v>
      </c>
      <c r="B132" s="102" t="s">
        <v>829</v>
      </c>
      <c r="C132" s="102" t="s">
        <v>2206</v>
      </c>
      <c r="D132" s="103" t="s">
        <v>972</v>
      </c>
      <c r="E132" s="102" t="s">
        <v>1739</v>
      </c>
      <c r="F132" s="326">
        <v>0.94499999999999995</v>
      </c>
      <c r="G132" s="324">
        <v>1</v>
      </c>
    </row>
    <row r="133" spans="1:7" s="314" customFormat="1" ht="11.25" customHeight="1">
      <c r="A133" s="322" t="s">
        <v>840</v>
      </c>
      <c r="B133" s="322" t="s">
        <v>830</v>
      </c>
      <c r="C133" s="322" t="s">
        <v>839</v>
      </c>
      <c r="D133" s="493" t="s">
        <v>972</v>
      </c>
      <c r="E133" s="322" t="s">
        <v>841</v>
      </c>
      <c r="F133" s="327">
        <v>0.98</v>
      </c>
      <c r="G133" s="324">
        <v>1</v>
      </c>
    </row>
    <row r="134" spans="1:7" s="314" customFormat="1" ht="11.25" customHeight="1">
      <c r="A134" s="322" t="s">
        <v>842</v>
      </c>
      <c r="B134" s="322" t="s">
        <v>2900</v>
      </c>
      <c r="C134" s="322" t="s">
        <v>411</v>
      </c>
      <c r="D134" s="493" t="s">
        <v>883</v>
      </c>
      <c r="E134" s="322" t="s">
        <v>843</v>
      </c>
      <c r="F134" s="327">
        <v>0.11</v>
      </c>
      <c r="G134" s="324">
        <v>9</v>
      </c>
    </row>
    <row r="135" spans="1:7" s="314" customFormat="1" ht="11.25" customHeight="1">
      <c r="A135" s="318"/>
      <c r="B135" s="318"/>
      <c r="C135" s="328"/>
      <c r="D135" s="324"/>
      <c r="E135" s="329"/>
      <c r="F135" s="320"/>
      <c r="G135" s="324"/>
    </row>
    <row r="136" spans="1:7" s="314" customFormat="1" ht="11.25" customHeight="1">
      <c r="A136" s="124" t="s">
        <v>255</v>
      </c>
      <c r="B136" s="318"/>
      <c r="C136" s="318"/>
      <c r="D136" s="321"/>
      <c r="E136" s="318"/>
      <c r="F136" s="320"/>
      <c r="G136" s="321"/>
    </row>
    <row r="137" spans="1:7" s="314" customFormat="1" ht="11.25" customHeight="1">
      <c r="A137" s="322" t="s">
        <v>833</v>
      </c>
      <c r="B137" s="322" t="s">
        <v>283</v>
      </c>
      <c r="C137" s="322" t="s">
        <v>892</v>
      </c>
      <c r="D137" s="493" t="s">
        <v>964</v>
      </c>
      <c r="E137" s="322" t="s">
        <v>893</v>
      </c>
      <c r="F137" s="323">
        <v>1.4284725</v>
      </c>
      <c r="G137" s="324">
        <v>1</v>
      </c>
    </row>
    <row r="138" spans="1:7" s="314" customFormat="1" ht="11.25" customHeight="1">
      <c r="A138" s="330" t="s">
        <v>878</v>
      </c>
      <c r="B138" s="330" t="s">
        <v>827</v>
      </c>
      <c r="C138" s="330" t="s">
        <v>904</v>
      </c>
      <c r="D138" s="494" t="s">
        <v>1773</v>
      </c>
      <c r="E138" s="330" t="s">
        <v>1789</v>
      </c>
      <c r="F138" s="323">
        <v>0.434</v>
      </c>
      <c r="G138" s="325">
        <v>1</v>
      </c>
    </row>
    <row r="139" spans="1:7" s="314" customFormat="1" ht="11.25" customHeight="1">
      <c r="A139" s="322" t="s">
        <v>835</v>
      </c>
      <c r="B139" s="322" t="s">
        <v>836</v>
      </c>
      <c r="C139" s="322" t="s">
        <v>836</v>
      </c>
      <c r="D139" s="493" t="s">
        <v>972</v>
      </c>
      <c r="E139" s="322" t="s">
        <v>837</v>
      </c>
      <c r="F139" s="323">
        <v>8.4000000000000005E-2</v>
      </c>
      <c r="G139" s="324">
        <v>1</v>
      </c>
    </row>
    <row r="140" spans="1:7" s="314" customFormat="1" ht="11.25" customHeight="1">
      <c r="A140" s="322" t="s">
        <v>838</v>
      </c>
      <c r="B140" s="322" t="s">
        <v>828</v>
      </c>
      <c r="C140" s="322" t="s">
        <v>839</v>
      </c>
      <c r="D140" s="493" t="s">
        <v>972</v>
      </c>
      <c r="E140" s="322" t="s">
        <v>882</v>
      </c>
      <c r="F140" s="323">
        <v>0.28999999999999998</v>
      </c>
      <c r="G140" s="324">
        <v>1</v>
      </c>
    </row>
    <row r="141" spans="1:7" s="314" customFormat="1" ht="11.25" customHeight="1">
      <c r="A141" s="102" t="s">
        <v>1738</v>
      </c>
      <c r="B141" s="102" t="s">
        <v>829</v>
      </c>
      <c r="C141" s="102" t="s">
        <v>2206</v>
      </c>
      <c r="D141" s="103" t="s">
        <v>972</v>
      </c>
      <c r="E141" s="102" t="s">
        <v>1739</v>
      </c>
      <c r="F141" s="326">
        <v>0.94499999999999995</v>
      </c>
      <c r="G141" s="324">
        <v>1</v>
      </c>
    </row>
    <row r="142" spans="1:7" s="314" customFormat="1" ht="11.25" customHeight="1">
      <c r="A142" s="322" t="s">
        <v>840</v>
      </c>
      <c r="B142" s="322" t="s">
        <v>830</v>
      </c>
      <c r="C142" s="322" t="s">
        <v>839</v>
      </c>
      <c r="D142" s="493" t="s">
        <v>972</v>
      </c>
      <c r="E142" s="322" t="s">
        <v>841</v>
      </c>
      <c r="F142" s="327">
        <v>0.98</v>
      </c>
      <c r="G142" s="324">
        <v>1</v>
      </c>
    </row>
    <row r="143" spans="1:7" s="314" customFormat="1" ht="11.25" customHeight="1">
      <c r="A143" s="322" t="s">
        <v>842</v>
      </c>
      <c r="B143" s="322" t="s">
        <v>2900</v>
      </c>
      <c r="C143" s="322" t="s">
        <v>411</v>
      </c>
      <c r="D143" s="493" t="s">
        <v>883</v>
      </c>
      <c r="E143" s="322" t="s">
        <v>843</v>
      </c>
      <c r="F143" s="327">
        <v>0.11</v>
      </c>
      <c r="G143" s="324">
        <v>9</v>
      </c>
    </row>
    <row r="144" spans="1:7" s="314" customFormat="1" ht="11.25" customHeight="1">
      <c r="A144" s="318"/>
      <c r="B144" s="318"/>
      <c r="C144" s="328"/>
      <c r="D144" s="324"/>
      <c r="E144" s="329"/>
      <c r="F144" s="320"/>
      <c r="G144" s="324"/>
    </row>
    <row r="145" spans="1:7" s="314" customFormat="1" ht="11.25" customHeight="1">
      <c r="A145" s="124" t="s">
        <v>257</v>
      </c>
      <c r="B145" s="318"/>
      <c r="C145" s="318"/>
      <c r="D145" s="321"/>
      <c r="E145" s="318"/>
      <c r="F145" s="320"/>
      <c r="G145" s="321"/>
    </row>
    <row r="146" spans="1:7" s="314" customFormat="1" ht="11.25" customHeight="1">
      <c r="A146" s="322" t="s">
        <v>846</v>
      </c>
      <c r="B146" s="322" t="s">
        <v>624</v>
      </c>
      <c r="C146" s="322" t="s">
        <v>896</v>
      </c>
      <c r="D146" s="493" t="s">
        <v>964</v>
      </c>
      <c r="E146" s="322" t="s">
        <v>897</v>
      </c>
      <c r="F146" s="327">
        <v>2.21</v>
      </c>
      <c r="G146" s="324">
        <v>1</v>
      </c>
    </row>
    <row r="147" spans="1:7" s="314" customFormat="1" ht="11.25" customHeight="1">
      <c r="A147" s="330" t="s">
        <v>877</v>
      </c>
      <c r="B147" s="330" t="s">
        <v>827</v>
      </c>
      <c r="C147" s="330" t="s">
        <v>903</v>
      </c>
      <c r="D147" s="494" t="s">
        <v>1773</v>
      </c>
      <c r="E147" s="330" t="s">
        <v>460</v>
      </c>
      <c r="F147" s="327">
        <v>0.434</v>
      </c>
      <c r="G147" s="325">
        <v>1</v>
      </c>
    </row>
    <row r="148" spans="1:7" s="314" customFormat="1" ht="11.25" customHeight="1">
      <c r="A148" s="322" t="s">
        <v>835</v>
      </c>
      <c r="B148" s="322" t="s">
        <v>836</v>
      </c>
      <c r="C148" s="322" t="s">
        <v>836</v>
      </c>
      <c r="D148" s="493" t="s">
        <v>972</v>
      </c>
      <c r="E148" s="322" t="s">
        <v>837</v>
      </c>
      <c r="F148" s="323">
        <v>8.4000000000000005E-2</v>
      </c>
      <c r="G148" s="324">
        <v>1</v>
      </c>
    </row>
    <row r="149" spans="1:7" s="314" customFormat="1" ht="11.25" customHeight="1">
      <c r="A149" s="322" t="s">
        <v>838</v>
      </c>
      <c r="B149" s="322" t="s">
        <v>828</v>
      </c>
      <c r="C149" s="322" t="s">
        <v>839</v>
      </c>
      <c r="D149" s="493" t="s">
        <v>972</v>
      </c>
      <c r="E149" s="322" t="s">
        <v>882</v>
      </c>
      <c r="F149" s="323">
        <v>0.28999999999999998</v>
      </c>
      <c r="G149" s="324">
        <v>1</v>
      </c>
    </row>
    <row r="150" spans="1:7" s="314" customFormat="1" ht="11.25" customHeight="1">
      <c r="A150" s="102" t="s">
        <v>1738</v>
      </c>
      <c r="B150" s="102" t="s">
        <v>829</v>
      </c>
      <c r="C150" s="102" t="s">
        <v>2206</v>
      </c>
      <c r="D150" s="103" t="s">
        <v>972</v>
      </c>
      <c r="E150" s="102" t="s">
        <v>1739</v>
      </c>
      <c r="F150" s="326">
        <v>0.94499999999999995</v>
      </c>
      <c r="G150" s="324">
        <v>1</v>
      </c>
    </row>
    <row r="151" spans="1:7" s="314" customFormat="1" ht="11.25" customHeight="1">
      <c r="A151" s="322" t="s">
        <v>840</v>
      </c>
      <c r="B151" s="322" t="s">
        <v>830</v>
      </c>
      <c r="C151" s="322" t="s">
        <v>839</v>
      </c>
      <c r="D151" s="493" t="s">
        <v>972</v>
      </c>
      <c r="E151" s="322" t="s">
        <v>841</v>
      </c>
      <c r="F151" s="327">
        <v>0.98</v>
      </c>
      <c r="G151" s="324">
        <v>1</v>
      </c>
    </row>
    <row r="152" spans="1:7" s="314" customFormat="1" ht="11.25" customHeight="1">
      <c r="A152" s="322" t="s">
        <v>847</v>
      </c>
      <c r="B152" s="322" t="s">
        <v>2901</v>
      </c>
      <c r="C152" s="322" t="s">
        <v>295</v>
      </c>
      <c r="D152" s="493" t="s">
        <v>883</v>
      </c>
      <c r="E152" s="322" t="s">
        <v>848</v>
      </c>
      <c r="F152" s="327">
        <v>0.1</v>
      </c>
      <c r="G152" s="324">
        <v>9</v>
      </c>
    </row>
    <row r="153" spans="1:7" s="314" customFormat="1" ht="11.25" customHeight="1">
      <c r="A153" s="318"/>
      <c r="B153" s="318"/>
      <c r="C153" s="328"/>
      <c r="D153" s="324"/>
      <c r="E153" s="329"/>
      <c r="F153" s="320"/>
      <c r="G153" s="324"/>
    </row>
    <row r="154" spans="1:7" s="314" customFormat="1" ht="11.25" customHeight="1">
      <c r="A154" s="124" t="s">
        <v>258</v>
      </c>
      <c r="B154" s="318"/>
      <c r="C154" s="318"/>
      <c r="D154" s="321"/>
      <c r="E154" s="318"/>
      <c r="F154" s="320"/>
      <c r="G154" s="321"/>
    </row>
    <row r="155" spans="1:7" s="314" customFormat="1" ht="11.25" customHeight="1">
      <c r="A155" s="322" t="s">
        <v>846</v>
      </c>
      <c r="B155" s="322" t="s">
        <v>624</v>
      </c>
      <c r="C155" s="322" t="s">
        <v>896</v>
      </c>
      <c r="D155" s="493" t="s">
        <v>964</v>
      </c>
      <c r="E155" s="322" t="s">
        <v>897</v>
      </c>
      <c r="F155" s="327">
        <v>2.21</v>
      </c>
      <c r="G155" s="324">
        <v>1</v>
      </c>
    </row>
    <row r="156" spans="1:7" s="314" customFormat="1" ht="11.25" customHeight="1">
      <c r="A156" s="330" t="s">
        <v>878</v>
      </c>
      <c r="B156" s="330" t="s">
        <v>827</v>
      </c>
      <c r="C156" s="330" t="s">
        <v>904</v>
      </c>
      <c r="D156" s="494" t="s">
        <v>1773</v>
      </c>
      <c r="E156" s="330" t="s">
        <v>1789</v>
      </c>
      <c r="F156" s="323">
        <v>0.434</v>
      </c>
      <c r="G156" s="325">
        <v>1</v>
      </c>
    </row>
    <row r="157" spans="1:7" s="314" customFormat="1" ht="11.25" customHeight="1">
      <c r="A157" s="322" t="s">
        <v>835</v>
      </c>
      <c r="B157" s="322" t="s">
        <v>836</v>
      </c>
      <c r="C157" s="322" t="s">
        <v>836</v>
      </c>
      <c r="D157" s="493" t="s">
        <v>972</v>
      </c>
      <c r="E157" s="322" t="s">
        <v>837</v>
      </c>
      <c r="F157" s="323">
        <v>8.4000000000000005E-2</v>
      </c>
      <c r="G157" s="324">
        <v>1</v>
      </c>
    </row>
    <row r="158" spans="1:7" s="314" customFormat="1" ht="11.25" customHeight="1">
      <c r="A158" s="322" t="s">
        <v>838</v>
      </c>
      <c r="B158" s="322" t="s">
        <v>828</v>
      </c>
      <c r="C158" s="322" t="s">
        <v>839</v>
      </c>
      <c r="D158" s="493" t="s">
        <v>972</v>
      </c>
      <c r="E158" s="322" t="s">
        <v>882</v>
      </c>
      <c r="F158" s="323">
        <v>0.28999999999999998</v>
      </c>
      <c r="G158" s="324">
        <v>1</v>
      </c>
    </row>
    <row r="159" spans="1:7" s="314" customFormat="1" ht="11.25" customHeight="1">
      <c r="A159" s="102" t="s">
        <v>1738</v>
      </c>
      <c r="B159" s="102" t="s">
        <v>829</v>
      </c>
      <c r="C159" s="102" t="s">
        <v>2206</v>
      </c>
      <c r="D159" s="103" t="s">
        <v>972</v>
      </c>
      <c r="E159" s="102" t="s">
        <v>1739</v>
      </c>
      <c r="F159" s="326">
        <v>0.94499999999999995</v>
      </c>
      <c r="G159" s="324">
        <v>1</v>
      </c>
    </row>
    <row r="160" spans="1:7" s="314" customFormat="1" ht="11.25" customHeight="1">
      <c r="A160" s="322" t="s">
        <v>840</v>
      </c>
      <c r="B160" s="322" t="s">
        <v>830</v>
      </c>
      <c r="C160" s="322" t="s">
        <v>839</v>
      </c>
      <c r="D160" s="493" t="s">
        <v>972</v>
      </c>
      <c r="E160" s="322" t="s">
        <v>841</v>
      </c>
      <c r="F160" s="327">
        <v>0.98</v>
      </c>
      <c r="G160" s="324">
        <v>1</v>
      </c>
    </row>
    <row r="161" spans="1:9" s="314" customFormat="1" ht="11.25" customHeight="1">
      <c r="A161" s="322" t="s">
        <v>847</v>
      </c>
      <c r="B161" s="322" t="s">
        <v>2901</v>
      </c>
      <c r="C161" s="322" t="s">
        <v>295</v>
      </c>
      <c r="D161" s="493" t="s">
        <v>883</v>
      </c>
      <c r="E161" s="322" t="s">
        <v>848</v>
      </c>
      <c r="F161" s="327">
        <v>0.1</v>
      </c>
      <c r="G161" s="324">
        <v>9</v>
      </c>
    </row>
    <row r="162" spans="1:9" s="314" customFormat="1" ht="11.25" customHeight="1">
      <c r="A162" s="318"/>
      <c r="B162" s="318"/>
      <c r="C162" s="328"/>
      <c r="D162" s="324"/>
      <c r="E162" s="329"/>
      <c r="F162" s="320"/>
      <c r="G162" s="324"/>
    </row>
    <row r="163" spans="1:9" s="314" customFormat="1" ht="11.25" customHeight="1">
      <c r="A163" s="318"/>
      <c r="B163" s="318"/>
      <c r="C163" s="328"/>
      <c r="D163" s="324"/>
      <c r="E163" s="329"/>
      <c r="F163" s="320"/>
      <c r="G163" s="324"/>
    </row>
    <row r="164" spans="1:9" s="314" customFormat="1" ht="11.25" customHeight="1">
      <c r="A164" s="318"/>
      <c r="B164" s="318"/>
      <c r="C164" s="328"/>
      <c r="D164" s="324"/>
      <c r="E164" s="329"/>
      <c r="F164" s="320"/>
      <c r="G164" s="324"/>
    </row>
    <row r="165" spans="1:9" s="314" customFormat="1" ht="11.25" customHeight="1">
      <c r="A165" s="124" t="s">
        <v>2070</v>
      </c>
      <c r="B165" s="318"/>
      <c r="C165" s="328"/>
      <c r="D165" s="324"/>
      <c r="E165" s="329"/>
      <c r="F165" s="320"/>
      <c r="G165" s="324"/>
    </row>
    <row r="166" spans="1:9" s="314" customFormat="1" ht="11.25" customHeight="1">
      <c r="A166" s="322" t="s">
        <v>259</v>
      </c>
      <c r="B166" s="322" t="s">
        <v>283</v>
      </c>
      <c r="C166" s="322" t="s">
        <v>220</v>
      </c>
      <c r="D166" s="493" t="s">
        <v>964</v>
      </c>
      <c r="E166" s="322" t="s">
        <v>887</v>
      </c>
      <c r="F166" s="327">
        <v>7.0115999999999996</v>
      </c>
      <c r="G166" s="324">
        <v>1</v>
      </c>
      <c r="H166" s="334"/>
      <c r="I166" s="334"/>
    </row>
    <row r="167" spans="1:9" s="314" customFormat="1" ht="11.25" customHeight="1">
      <c r="A167" s="624" t="s">
        <v>934</v>
      </c>
      <c r="B167" s="624" t="s">
        <v>827</v>
      </c>
      <c r="C167" s="624" t="s">
        <v>905</v>
      </c>
      <c r="D167" s="493" t="s">
        <v>1773</v>
      </c>
      <c r="E167" s="322" t="s">
        <v>935</v>
      </c>
      <c r="F167" s="327">
        <v>0.88900000000000001</v>
      </c>
      <c r="G167" s="324">
        <v>1</v>
      </c>
    </row>
    <row r="168" spans="1:9" s="314" customFormat="1" ht="11.25" customHeight="1">
      <c r="A168" s="624" t="s">
        <v>2893</v>
      </c>
      <c r="B168" s="624" t="s">
        <v>827</v>
      </c>
      <c r="C168" s="624" t="s">
        <v>2894</v>
      </c>
      <c r="D168" s="493" t="s">
        <v>1773</v>
      </c>
      <c r="E168" s="322" t="s">
        <v>2895</v>
      </c>
      <c r="F168" s="327">
        <v>0.84</v>
      </c>
      <c r="G168" s="324">
        <v>1</v>
      </c>
    </row>
    <row r="169" spans="1:9" s="314" customFormat="1" ht="11.25" customHeight="1">
      <c r="A169" s="322" t="s">
        <v>835</v>
      </c>
      <c r="B169" s="322" t="s">
        <v>836</v>
      </c>
      <c r="C169" s="322" t="s">
        <v>836</v>
      </c>
      <c r="D169" s="493" t="s">
        <v>972</v>
      </c>
      <c r="E169" s="322" t="s">
        <v>837</v>
      </c>
      <c r="F169" s="323">
        <v>8.4000000000000005E-2</v>
      </c>
      <c r="G169" s="324">
        <v>1</v>
      </c>
    </row>
    <row r="170" spans="1:9" s="314" customFormat="1" ht="11.25" customHeight="1">
      <c r="A170" s="322" t="s">
        <v>949</v>
      </c>
      <c r="B170" s="322" t="s">
        <v>828</v>
      </c>
      <c r="C170" s="322" t="s">
        <v>950</v>
      </c>
      <c r="D170" s="493" t="s">
        <v>972</v>
      </c>
      <c r="E170" s="322" t="s">
        <v>888</v>
      </c>
      <c r="F170" s="323">
        <v>0.4</v>
      </c>
      <c r="G170" s="324">
        <v>1</v>
      </c>
    </row>
    <row r="171" spans="1:9" s="314" customFormat="1" ht="11.25" customHeight="1">
      <c r="A171" s="322" t="s">
        <v>952</v>
      </c>
      <c r="B171" s="322" t="s">
        <v>829</v>
      </c>
      <c r="C171" s="322" t="s">
        <v>2207</v>
      </c>
      <c r="D171" s="493" t="s">
        <v>972</v>
      </c>
      <c r="E171" s="322" t="s">
        <v>889</v>
      </c>
      <c r="F171" s="323">
        <v>1.2030000000000001</v>
      </c>
      <c r="G171" s="324">
        <v>1</v>
      </c>
    </row>
    <row r="172" spans="1:9" s="314" customFormat="1" ht="11.25" customHeight="1">
      <c r="A172" s="322" t="s">
        <v>953</v>
      </c>
      <c r="B172" s="322" t="s">
        <v>830</v>
      </c>
      <c r="C172" s="322" t="s">
        <v>950</v>
      </c>
      <c r="D172" s="493" t="s">
        <v>972</v>
      </c>
      <c r="E172" s="322" t="s">
        <v>954</v>
      </c>
      <c r="F172" s="323">
        <v>1.274</v>
      </c>
      <c r="G172" s="324">
        <v>1</v>
      </c>
    </row>
    <row r="173" spans="1:9" s="314" customFormat="1" ht="11.25" customHeight="1">
      <c r="A173" s="322" t="s">
        <v>842</v>
      </c>
      <c r="B173" s="322" t="s">
        <v>2900</v>
      </c>
      <c r="C173" s="322" t="s">
        <v>411</v>
      </c>
      <c r="D173" s="493" t="s">
        <v>883</v>
      </c>
      <c r="E173" s="322" t="s">
        <v>843</v>
      </c>
      <c r="F173" s="327">
        <v>0.11</v>
      </c>
      <c r="G173" s="324">
        <v>16</v>
      </c>
    </row>
    <row r="174" spans="1:9" s="314" customFormat="1" ht="11.25" customHeight="1">
      <c r="A174" s="322" t="s">
        <v>936</v>
      </c>
      <c r="B174" s="322" t="s">
        <v>2900</v>
      </c>
      <c r="C174" s="322" t="s">
        <v>937</v>
      </c>
      <c r="D174" s="493" t="s">
        <v>883</v>
      </c>
      <c r="E174" s="322" t="s">
        <v>938</v>
      </c>
      <c r="F174" s="327">
        <v>0.245</v>
      </c>
      <c r="G174" s="324">
        <v>3</v>
      </c>
    </row>
    <row r="175" spans="1:9" s="334" customFormat="1" ht="11.25" customHeight="1">
      <c r="A175" s="391"/>
      <c r="B175" s="503"/>
      <c r="C175" s="331"/>
      <c r="D175" s="333"/>
      <c r="E175" s="392"/>
      <c r="F175" s="332"/>
      <c r="G175" s="333"/>
    </row>
    <row r="176" spans="1:9" s="314" customFormat="1" ht="11.25" customHeight="1">
      <c r="A176" s="124" t="s">
        <v>2122</v>
      </c>
      <c r="B176" s="318"/>
      <c r="C176" s="328"/>
      <c r="D176" s="324"/>
      <c r="E176" s="329"/>
      <c r="F176" s="320"/>
      <c r="G176" s="324"/>
    </row>
    <row r="177" spans="1:7" s="314" customFormat="1" ht="11.25" customHeight="1">
      <c r="A177" s="322" t="s">
        <v>833</v>
      </c>
      <c r="B177" s="322" t="s">
        <v>283</v>
      </c>
      <c r="C177" s="322" t="s">
        <v>892</v>
      </c>
      <c r="D177" s="493" t="s">
        <v>964</v>
      </c>
      <c r="E177" s="322" t="s">
        <v>893</v>
      </c>
      <c r="F177" s="327">
        <v>1.4284725</v>
      </c>
      <c r="G177" s="324">
        <v>1</v>
      </c>
    </row>
    <row r="178" spans="1:7" s="314" customFormat="1" ht="11.25" customHeight="1">
      <c r="A178" s="624" t="s">
        <v>934</v>
      </c>
      <c r="B178" s="624" t="s">
        <v>827</v>
      </c>
      <c r="C178" s="624" t="s">
        <v>905</v>
      </c>
      <c r="D178" s="493" t="s">
        <v>1773</v>
      </c>
      <c r="E178" s="322" t="s">
        <v>935</v>
      </c>
      <c r="F178" s="327">
        <v>0.88900000000000001</v>
      </c>
      <c r="G178" s="324">
        <v>1</v>
      </c>
    </row>
    <row r="179" spans="1:7" s="314" customFormat="1" ht="11.25" customHeight="1">
      <c r="A179" s="624" t="s">
        <v>2893</v>
      </c>
      <c r="B179" s="624" t="s">
        <v>827</v>
      </c>
      <c r="C179" s="624" t="s">
        <v>2894</v>
      </c>
      <c r="D179" s="493" t="s">
        <v>1773</v>
      </c>
      <c r="E179" s="322" t="s">
        <v>2895</v>
      </c>
      <c r="F179" s="327">
        <v>0.84</v>
      </c>
      <c r="G179" s="324">
        <v>1</v>
      </c>
    </row>
    <row r="180" spans="1:7" s="314" customFormat="1" ht="11.25" customHeight="1">
      <c r="A180" s="322" t="s">
        <v>835</v>
      </c>
      <c r="B180" s="322" t="s">
        <v>836</v>
      </c>
      <c r="C180" s="322" t="s">
        <v>836</v>
      </c>
      <c r="D180" s="493" t="s">
        <v>972</v>
      </c>
      <c r="E180" s="322" t="s">
        <v>837</v>
      </c>
      <c r="F180" s="323">
        <v>8.4000000000000005E-2</v>
      </c>
      <c r="G180" s="324">
        <v>1</v>
      </c>
    </row>
    <row r="181" spans="1:7" s="314" customFormat="1" ht="11.25" customHeight="1">
      <c r="A181" s="322" t="s">
        <v>838</v>
      </c>
      <c r="B181" s="322" t="s">
        <v>828</v>
      </c>
      <c r="C181" s="322" t="s">
        <v>839</v>
      </c>
      <c r="D181" s="493" t="s">
        <v>972</v>
      </c>
      <c r="E181" s="322" t="s">
        <v>882</v>
      </c>
      <c r="F181" s="323">
        <v>0.28999999999999998</v>
      </c>
      <c r="G181" s="324">
        <v>1</v>
      </c>
    </row>
    <row r="182" spans="1:7" s="314" customFormat="1" ht="11.25" customHeight="1">
      <c r="A182" s="102" t="s">
        <v>1738</v>
      </c>
      <c r="B182" s="102" t="s">
        <v>829</v>
      </c>
      <c r="C182" s="102" t="s">
        <v>2206</v>
      </c>
      <c r="D182" s="103" t="s">
        <v>972</v>
      </c>
      <c r="E182" s="102" t="s">
        <v>1739</v>
      </c>
      <c r="F182" s="326">
        <v>0.94499999999999995</v>
      </c>
      <c r="G182" s="324">
        <v>1</v>
      </c>
    </row>
    <row r="183" spans="1:7" s="314" customFormat="1" ht="11.25" customHeight="1">
      <c r="A183" s="322" t="s">
        <v>840</v>
      </c>
      <c r="B183" s="322" t="s">
        <v>830</v>
      </c>
      <c r="C183" s="322" t="s">
        <v>839</v>
      </c>
      <c r="D183" s="493" t="s">
        <v>972</v>
      </c>
      <c r="E183" s="322" t="s">
        <v>841</v>
      </c>
      <c r="F183" s="327">
        <v>0.98</v>
      </c>
      <c r="G183" s="324">
        <v>1</v>
      </c>
    </row>
    <row r="184" spans="1:7" s="314" customFormat="1" ht="11.25" customHeight="1">
      <c r="A184" s="322" t="s">
        <v>842</v>
      </c>
      <c r="B184" s="322" t="s">
        <v>2900</v>
      </c>
      <c r="C184" s="322" t="s">
        <v>411</v>
      </c>
      <c r="D184" s="493" t="s">
        <v>883</v>
      </c>
      <c r="E184" s="322" t="s">
        <v>843</v>
      </c>
      <c r="F184" s="327">
        <v>0.11</v>
      </c>
      <c r="G184" s="324">
        <v>16</v>
      </c>
    </row>
    <row r="185" spans="1:7" s="314" customFormat="1" ht="11.25" customHeight="1">
      <c r="A185" s="322" t="s">
        <v>936</v>
      </c>
      <c r="B185" s="322" t="s">
        <v>2900</v>
      </c>
      <c r="C185" s="322" t="s">
        <v>937</v>
      </c>
      <c r="D185" s="493" t="s">
        <v>883</v>
      </c>
      <c r="E185" s="322" t="s">
        <v>938</v>
      </c>
      <c r="F185" s="327">
        <v>0.245</v>
      </c>
      <c r="G185" s="324">
        <v>3</v>
      </c>
    </row>
    <row r="186" spans="1:7" s="314" customFormat="1" ht="11.25" customHeight="1">
      <c r="A186" s="318"/>
      <c r="B186" s="318"/>
      <c r="C186" s="328"/>
      <c r="D186" s="324"/>
      <c r="E186" s="329"/>
      <c r="F186" s="320"/>
      <c r="G186" s="324"/>
    </row>
    <row r="187" spans="1:7" s="314" customFormat="1" ht="11.25" customHeight="1">
      <c r="A187" s="124" t="s">
        <v>87</v>
      </c>
      <c r="B187" s="318"/>
      <c r="C187" s="328"/>
      <c r="D187" s="324"/>
      <c r="E187" s="329"/>
      <c r="F187" s="320"/>
      <c r="G187" s="324"/>
    </row>
    <row r="188" spans="1:7" s="314" customFormat="1" ht="11.25" customHeight="1">
      <c r="A188" s="322" t="s">
        <v>846</v>
      </c>
      <c r="B188" s="322" t="s">
        <v>624</v>
      </c>
      <c r="C188" s="322" t="s">
        <v>896</v>
      </c>
      <c r="D188" s="493" t="s">
        <v>964</v>
      </c>
      <c r="E188" s="322" t="s">
        <v>897</v>
      </c>
      <c r="F188" s="327">
        <v>2.21</v>
      </c>
      <c r="G188" s="324">
        <v>1</v>
      </c>
    </row>
    <row r="189" spans="1:7" s="314" customFormat="1" ht="11.25" customHeight="1">
      <c r="A189" s="624" t="s">
        <v>939</v>
      </c>
      <c r="B189" s="624" t="s">
        <v>827</v>
      </c>
      <c r="C189" s="624" t="s">
        <v>906</v>
      </c>
      <c r="D189" s="493" t="s">
        <v>1773</v>
      </c>
      <c r="E189" s="322" t="s">
        <v>940</v>
      </c>
      <c r="F189" s="327">
        <v>0.88900000000000001</v>
      </c>
      <c r="G189" s="324">
        <v>1</v>
      </c>
    </row>
    <row r="190" spans="1:7" s="314" customFormat="1" ht="11.25" customHeight="1">
      <c r="A190" s="624" t="s">
        <v>2890</v>
      </c>
      <c r="B190" s="624" t="s">
        <v>827</v>
      </c>
      <c r="C190" s="624" t="s">
        <v>2891</v>
      </c>
      <c r="D190" s="493" t="s">
        <v>1773</v>
      </c>
      <c r="E190" s="322" t="s">
        <v>2892</v>
      </c>
      <c r="F190" s="327">
        <v>0.84</v>
      </c>
      <c r="G190" s="324">
        <v>1</v>
      </c>
    </row>
    <row r="191" spans="1:7" s="314" customFormat="1" ht="11.25" customHeight="1">
      <c r="A191" s="322" t="s">
        <v>835</v>
      </c>
      <c r="B191" s="322" t="s">
        <v>836</v>
      </c>
      <c r="C191" s="322" t="s">
        <v>836</v>
      </c>
      <c r="D191" s="493" t="s">
        <v>972</v>
      </c>
      <c r="E191" s="322" t="s">
        <v>837</v>
      </c>
      <c r="F191" s="323">
        <v>8.4000000000000005E-2</v>
      </c>
      <c r="G191" s="324">
        <v>1</v>
      </c>
    </row>
    <row r="192" spans="1:7" s="314" customFormat="1" ht="11.25" customHeight="1">
      <c r="A192" s="322" t="s">
        <v>838</v>
      </c>
      <c r="B192" s="322" t="s">
        <v>828</v>
      </c>
      <c r="C192" s="322" t="s">
        <v>839</v>
      </c>
      <c r="D192" s="493" t="s">
        <v>972</v>
      </c>
      <c r="E192" s="322" t="s">
        <v>882</v>
      </c>
      <c r="F192" s="323">
        <v>0.28999999999999998</v>
      </c>
      <c r="G192" s="324">
        <v>1</v>
      </c>
    </row>
    <row r="193" spans="1:11" s="314" customFormat="1" ht="11.25" customHeight="1">
      <c r="A193" s="102" t="s">
        <v>1738</v>
      </c>
      <c r="B193" s="102" t="s">
        <v>829</v>
      </c>
      <c r="C193" s="102" t="s">
        <v>2206</v>
      </c>
      <c r="D193" s="103" t="s">
        <v>972</v>
      </c>
      <c r="E193" s="102" t="s">
        <v>1739</v>
      </c>
      <c r="F193" s="326">
        <v>0.94499999999999995</v>
      </c>
      <c r="G193" s="324">
        <v>1</v>
      </c>
    </row>
    <row r="194" spans="1:11" s="314" customFormat="1" ht="11.25" customHeight="1">
      <c r="A194" s="322" t="s">
        <v>840</v>
      </c>
      <c r="B194" s="322" t="s">
        <v>830</v>
      </c>
      <c r="C194" s="322" t="s">
        <v>839</v>
      </c>
      <c r="D194" s="493" t="s">
        <v>972</v>
      </c>
      <c r="E194" s="322" t="s">
        <v>841</v>
      </c>
      <c r="F194" s="327">
        <v>0.98</v>
      </c>
      <c r="G194" s="324">
        <v>1</v>
      </c>
    </row>
    <row r="195" spans="1:11" s="314" customFormat="1" ht="11.25" customHeight="1">
      <c r="A195" s="322" t="s">
        <v>847</v>
      </c>
      <c r="B195" s="322" t="s">
        <v>2901</v>
      </c>
      <c r="C195" s="322" t="s">
        <v>295</v>
      </c>
      <c r="D195" s="493" t="s">
        <v>883</v>
      </c>
      <c r="E195" s="322" t="s">
        <v>848</v>
      </c>
      <c r="F195" s="327">
        <v>0.1</v>
      </c>
      <c r="G195" s="324">
        <v>16</v>
      </c>
    </row>
    <row r="196" spans="1:11" s="314" customFormat="1" ht="11.25" customHeight="1">
      <c r="A196" s="322" t="s">
        <v>941</v>
      </c>
      <c r="B196" s="322" t="s">
        <v>2901</v>
      </c>
      <c r="C196" s="322" t="s">
        <v>937</v>
      </c>
      <c r="D196" s="493" t="s">
        <v>883</v>
      </c>
      <c r="E196" s="322" t="s">
        <v>942</v>
      </c>
      <c r="F196" s="327">
        <v>0.19600000000000001</v>
      </c>
      <c r="G196" s="324">
        <v>3</v>
      </c>
    </row>
    <row r="197" spans="1:11" s="314" customFormat="1" ht="11.25" customHeight="1">
      <c r="A197" s="318"/>
      <c r="B197" s="318"/>
      <c r="C197" s="328"/>
      <c r="D197" s="324"/>
      <c r="E197" s="329"/>
      <c r="F197" s="320"/>
      <c r="G197" s="324"/>
    </row>
    <row r="198" spans="1:11" s="314" customFormat="1" ht="11.25" customHeight="1">
      <c r="A198" s="124" t="s">
        <v>442</v>
      </c>
      <c r="B198" s="318"/>
      <c r="C198" s="328"/>
      <c r="D198" s="324"/>
      <c r="E198" s="329"/>
      <c r="F198" s="320"/>
      <c r="G198" s="324"/>
    </row>
    <row r="199" spans="1:11" s="314" customFormat="1" ht="11.25" customHeight="1">
      <c r="A199" s="335" t="s">
        <v>443</v>
      </c>
      <c r="B199" s="335" t="s">
        <v>283</v>
      </c>
      <c r="C199" s="335" t="s">
        <v>444</v>
      </c>
      <c r="D199" s="496" t="s">
        <v>964</v>
      </c>
      <c r="E199" s="335" t="s">
        <v>445</v>
      </c>
      <c r="F199" s="336">
        <v>4.8499999999999996</v>
      </c>
      <c r="G199" s="337">
        <v>1</v>
      </c>
    </row>
    <row r="200" spans="1:11" s="314" customFormat="1" ht="11.25" customHeight="1">
      <c r="A200" s="335" t="s">
        <v>834</v>
      </c>
      <c r="B200" s="335" t="s">
        <v>827</v>
      </c>
      <c r="C200" s="335" t="s">
        <v>894</v>
      </c>
      <c r="D200" s="496" t="s">
        <v>1773</v>
      </c>
      <c r="E200" s="335" t="s">
        <v>881</v>
      </c>
      <c r="F200" s="336">
        <v>0.40600000000000003</v>
      </c>
      <c r="G200" s="338">
        <v>1</v>
      </c>
    </row>
    <row r="201" spans="1:11" s="314" customFormat="1" ht="11.25" customHeight="1">
      <c r="A201" s="335" t="s">
        <v>835</v>
      </c>
      <c r="B201" s="335" t="s">
        <v>836</v>
      </c>
      <c r="C201" s="335" t="s">
        <v>836</v>
      </c>
      <c r="D201" s="496" t="s">
        <v>972</v>
      </c>
      <c r="E201" s="335" t="s">
        <v>837</v>
      </c>
      <c r="F201" s="336">
        <v>8.4000000000000005E-2</v>
      </c>
      <c r="G201" s="337">
        <v>1</v>
      </c>
    </row>
    <row r="202" spans="1:11" s="314" customFormat="1" ht="11.25" customHeight="1">
      <c r="A202" s="335" t="s">
        <v>838</v>
      </c>
      <c r="B202" s="335" t="s">
        <v>828</v>
      </c>
      <c r="C202" s="335" t="s">
        <v>839</v>
      </c>
      <c r="D202" s="496" t="s">
        <v>972</v>
      </c>
      <c r="E202" s="335" t="s">
        <v>882</v>
      </c>
      <c r="F202" s="336">
        <v>0.28999999999999998</v>
      </c>
      <c r="G202" s="337">
        <v>1</v>
      </c>
    </row>
    <row r="203" spans="1:11" s="314" customFormat="1" ht="11.25" customHeight="1">
      <c r="A203" s="339" t="s">
        <v>955</v>
      </c>
      <c r="B203" s="339" t="s">
        <v>829</v>
      </c>
      <c r="C203" s="339" t="s">
        <v>2208</v>
      </c>
      <c r="D203" s="340" t="s">
        <v>972</v>
      </c>
      <c r="E203" s="339" t="s">
        <v>956</v>
      </c>
      <c r="F203" s="341">
        <v>0.94499999999999995</v>
      </c>
      <c r="G203" s="337">
        <v>1</v>
      </c>
    </row>
    <row r="204" spans="1:11" s="314" customFormat="1" ht="11.25" customHeight="1">
      <c r="A204" s="335" t="s">
        <v>446</v>
      </c>
      <c r="B204" s="335" t="s">
        <v>981</v>
      </c>
      <c r="C204" s="335" t="s">
        <v>447</v>
      </c>
      <c r="D204" s="496" t="s">
        <v>972</v>
      </c>
      <c r="E204" s="335" t="s">
        <v>448</v>
      </c>
      <c r="F204" s="342">
        <v>21.5</v>
      </c>
      <c r="G204" s="337">
        <v>1</v>
      </c>
    </row>
    <row r="205" spans="1:11" s="314" customFormat="1" ht="11.25" customHeight="1">
      <c r="A205" s="335" t="s">
        <v>842</v>
      </c>
      <c r="B205" s="335" t="s">
        <v>2900</v>
      </c>
      <c r="C205" s="335" t="s">
        <v>411</v>
      </c>
      <c r="D205" s="496" t="s">
        <v>883</v>
      </c>
      <c r="E205" s="335" t="s">
        <v>843</v>
      </c>
      <c r="F205" s="342">
        <v>0.11</v>
      </c>
      <c r="G205" s="337">
        <v>12</v>
      </c>
    </row>
    <row r="206" spans="1:11" s="314" customFormat="1" ht="11.25" customHeight="1">
      <c r="A206" s="339" t="s">
        <v>466</v>
      </c>
      <c r="B206" s="339" t="s">
        <v>599</v>
      </c>
      <c r="C206" s="339" t="s">
        <v>592</v>
      </c>
      <c r="D206" s="340" t="s">
        <v>972</v>
      </c>
      <c r="E206" s="339">
        <v>1609320051</v>
      </c>
      <c r="F206" s="343">
        <v>4.0411999999999999</v>
      </c>
      <c r="G206" s="344">
        <v>1</v>
      </c>
      <c r="H206" s="345"/>
      <c r="I206" s="345"/>
      <c r="J206" s="346"/>
      <c r="K206" s="346"/>
    </row>
    <row r="207" spans="1:11" s="314" customFormat="1" ht="11.25" customHeight="1">
      <c r="A207" s="318"/>
      <c r="B207" s="318"/>
      <c r="C207" s="328"/>
      <c r="D207" s="324"/>
      <c r="E207" s="329"/>
      <c r="F207" s="320"/>
      <c r="G207" s="324"/>
    </row>
    <row r="208" spans="1:11" s="314" customFormat="1" ht="11.25" customHeight="1">
      <c r="A208" s="318"/>
      <c r="B208" s="318"/>
      <c r="C208" s="328"/>
      <c r="D208" s="324"/>
      <c r="E208" s="329"/>
      <c r="F208" s="320"/>
      <c r="G208" s="324"/>
    </row>
    <row r="209" spans="1:11" s="314" customFormat="1" ht="11.25" customHeight="1">
      <c r="A209" s="124" t="s">
        <v>959</v>
      </c>
      <c r="B209" s="318"/>
      <c r="C209" s="328"/>
      <c r="D209" s="324"/>
      <c r="E209" s="329"/>
      <c r="F209" s="320"/>
      <c r="G209" s="324"/>
    </row>
    <row r="210" spans="1:11" s="314" customFormat="1" ht="11.25" customHeight="1">
      <c r="A210" s="318"/>
      <c r="B210" s="318"/>
      <c r="C210" s="328"/>
      <c r="D210" s="324"/>
      <c r="E210" s="329"/>
      <c r="F210" s="320"/>
      <c r="G210" s="324"/>
    </row>
    <row r="211" spans="1:11" s="314" customFormat="1" ht="11.25" customHeight="1">
      <c r="A211" s="195" t="s">
        <v>957</v>
      </c>
      <c r="B211" s="195" t="s">
        <v>829</v>
      </c>
      <c r="C211" s="195" t="s">
        <v>2631</v>
      </c>
      <c r="D211" s="212" t="s">
        <v>972</v>
      </c>
      <c r="E211" s="195" t="s">
        <v>958</v>
      </c>
      <c r="F211" s="213">
        <v>0.99400000000000011</v>
      </c>
      <c r="G211" s="347">
        <v>1</v>
      </c>
    </row>
    <row r="212" spans="1:11" s="207" customFormat="1">
      <c r="A212" s="195" t="s">
        <v>955</v>
      </c>
      <c r="B212" s="195" t="s">
        <v>829</v>
      </c>
      <c r="C212" s="195" t="s">
        <v>2208</v>
      </c>
      <c r="D212" s="212" t="s">
        <v>972</v>
      </c>
      <c r="E212" s="195" t="s">
        <v>956</v>
      </c>
      <c r="F212" s="348">
        <v>0.94499999999999995</v>
      </c>
      <c r="G212" s="347">
        <v>1</v>
      </c>
      <c r="H212" s="324"/>
      <c r="I212" s="324"/>
      <c r="J212" s="320"/>
      <c r="K212" s="349"/>
    </row>
    <row r="213" spans="1:11" s="207" customFormat="1">
      <c r="A213" s="195" t="s">
        <v>2137</v>
      </c>
      <c r="B213" s="195" t="s">
        <v>829</v>
      </c>
      <c r="C213" s="195" t="s">
        <v>2138</v>
      </c>
      <c r="D213" s="212" t="s">
        <v>972</v>
      </c>
      <c r="E213" s="195" t="s">
        <v>2139</v>
      </c>
      <c r="F213" s="348">
        <v>1.33</v>
      </c>
      <c r="G213" s="347">
        <v>1</v>
      </c>
      <c r="H213" s="324"/>
      <c r="I213" s="324"/>
      <c r="J213" s="320"/>
      <c r="K213" s="349"/>
    </row>
    <row r="214" spans="1:11" s="350" customFormat="1" ht="11.25" customHeight="1" thickBot="1">
      <c r="D214" s="497"/>
    </row>
    <row r="215" spans="1:11" s="351" customFormat="1" ht="11.25" customHeight="1" thickBot="1">
      <c r="D215" s="498"/>
    </row>
    <row r="216" spans="1:11" s="314" customFormat="1" ht="11.25" customHeight="1">
      <c r="A216" s="126" t="s">
        <v>991</v>
      </c>
      <c r="D216" s="324"/>
    </row>
    <row r="217" spans="1:11" s="314" customFormat="1" ht="11.25" customHeight="1">
      <c r="A217" s="219" t="s">
        <v>980</v>
      </c>
      <c r="B217" s="219" t="s">
        <v>981</v>
      </c>
      <c r="C217" s="219" t="s">
        <v>982</v>
      </c>
      <c r="D217" s="220" t="s">
        <v>972</v>
      </c>
      <c r="E217" s="221" t="s">
        <v>983</v>
      </c>
      <c r="F217" s="222">
        <v>6.9</v>
      </c>
      <c r="G217" s="352">
        <v>1</v>
      </c>
    </row>
    <row r="218" spans="1:11" s="314" customFormat="1" ht="11.25" customHeight="1">
      <c r="A218" s="219" t="s">
        <v>984</v>
      </c>
      <c r="B218" s="219" t="s">
        <v>981</v>
      </c>
      <c r="C218" s="219" t="s">
        <v>985</v>
      </c>
      <c r="D218" s="220" t="s">
        <v>972</v>
      </c>
      <c r="E218" s="221" t="s">
        <v>986</v>
      </c>
      <c r="F218" s="353">
        <v>6.5</v>
      </c>
      <c r="G218" s="352">
        <v>1</v>
      </c>
    </row>
    <row r="219" spans="1:11" s="334" customFormat="1" ht="11.25" customHeight="1">
      <c r="A219" s="280" t="s">
        <v>449</v>
      </c>
      <c r="B219" s="281"/>
      <c r="C219" s="281"/>
      <c r="D219" s="178"/>
      <c r="E219" s="273"/>
      <c r="F219" s="354"/>
      <c r="G219" s="333"/>
    </row>
    <row r="220" spans="1:11" s="314" customFormat="1" ht="11.25" customHeight="1">
      <c r="A220" s="219" t="s">
        <v>450</v>
      </c>
      <c r="B220" s="219" t="s">
        <v>981</v>
      </c>
      <c r="C220" s="219" t="s">
        <v>451</v>
      </c>
      <c r="D220" s="220" t="s">
        <v>972</v>
      </c>
      <c r="E220" s="221" t="s">
        <v>452</v>
      </c>
      <c r="F220" s="353">
        <v>2.73</v>
      </c>
      <c r="G220" s="352">
        <v>1</v>
      </c>
    </row>
    <row r="221" spans="1:11" s="314" customFormat="1" ht="11.25" customHeight="1">
      <c r="A221" s="219" t="s">
        <v>453</v>
      </c>
      <c r="B221" s="219" t="s">
        <v>981</v>
      </c>
      <c r="C221" s="219" t="s">
        <v>454</v>
      </c>
      <c r="D221" s="220" t="s">
        <v>972</v>
      </c>
      <c r="E221" s="221" t="s">
        <v>455</v>
      </c>
      <c r="F221" s="353">
        <v>8.9499999999999993</v>
      </c>
      <c r="G221" s="352">
        <v>1</v>
      </c>
    </row>
    <row r="222" spans="1:11" s="314" customFormat="1" ht="11.25" customHeight="1">
      <c r="A222" s="219" t="s">
        <v>456</v>
      </c>
      <c r="B222" s="219" t="s">
        <v>981</v>
      </c>
      <c r="C222" s="219" t="s">
        <v>2632</v>
      </c>
      <c r="D222" s="220" t="s">
        <v>972</v>
      </c>
      <c r="E222" s="221" t="s">
        <v>457</v>
      </c>
      <c r="F222" s="353">
        <v>4.5</v>
      </c>
      <c r="G222" s="352">
        <v>1</v>
      </c>
    </row>
    <row r="223" spans="1:11" s="314" customFormat="1" ht="11.25" customHeight="1">
      <c r="A223" s="219" t="s">
        <v>446</v>
      </c>
      <c r="B223" s="219" t="s">
        <v>981</v>
      </c>
      <c r="C223" s="219" t="s">
        <v>447</v>
      </c>
      <c r="D223" s="220" t="s">
        <v>972</v>
      </c>
      <c r="E223" s="221" t="s">
        <v>448</v>
      </c>
      <c r="F223" s="353">
        <v>21.5</v>
      </c>
      <c r="G223" s="352">
        <v>1</v>
      </c>
    </row>
    <row r="224" spans="1:11" s="314" customFormat="1" ht="11.25" customHeight="1">
      <c r="D224" s="324"/>
      <c r="F224" s="354"/>
    </row>
    <row r="225" spans="1:7" s="314" customFormat="1" ht="11.25" customHeight="1" thickBot="1">
      <c r="D225" s="324"/>
      <c r="F225" s="354"/>
    </row>
    <row r="226" spans="1:7" s="361" customFormat="1" ht="11.25" customHeight="1" thickBot="1">
      <c r="A226" s="355"/>
      <c r="B226" s="356"/>
      <c r="C226" s="357"/>
      <c r="D226" s="360"/>
      <c r="E226" s="358"/>
      <c r="F226" s="359"/>
      <c r="G226" s="360"/>
    </row>
    <row r="227" spans="1:7" s="314" customFormat="1" ht="11.25" customHeight="1">
      <c r="A227" s="318"/>
      <c r="B227" s="318"/>
      <c r="C227" s="328"/>
      <c r="D227" s="324"/>
      <c r="E227" s="329"/>
      <c r="F227" s="320"/>
      <c r="G227" s="324"/>
    </row>
    <row r="228" spans="1:7" s="314" customFormat="1" ht="11.25" customHeight="1">
      <c r="A228" s="124" t="s">
        <v>1870</v>
      </c>
      <c r="B228" s="318"/>
      <c r="C228" s="328"/>
      <c r="D228" s="324"/>
      <c r="E228" s="329"/>
      <c r="F228" s="320"/>
      <c r="G228" s="324"/>
    </row>
    <row r="229" spans="1:7" s="314" customFormat="1">
      <c r="A229" s="318"/>
      <c r="B229" s="318"/>
      <c r="C229" s="318"/>
      <c r="D229" s="324"/>
      <c r="E229" s="318"/>
      <c r="F229" s="320"/>
      <c r="G229" s="324"/>
    </row>
    <row r="230" spans="1:7" s="314" customFormat="1" ht="11.25" customHeight="1">
      <c r="A230" s="362" t="s">
        <v>1871</v>
      </c>
      <c r="B230" s="363" t="s">
        <v>321</v>
      </c>
      <c r="C230" s="363" t="s">
        <v>907</v>
      </c>
      <c r="D230" s="364" t="s">
        <v>890</v>
      </c>
      <c r="E230" s="362" t="s">
        <v>1872</v>
      </c>
      <c r="F230" s="365">
        <v>42.5</v>
      </c>
      <c r="G230" s="324">
        <v>1</v>
      </c>
    </row>
    <row r="231" spans="1:7" s="314" customFormat="1" ht="11.25" customHeight="1">
      <c r="A231" s="363" t="s">
        <v>1873</v>
      </c>
      <c r="B231" s="363" t="s">
        <v>321</v>
      </c>
      <c r="C231" s="363" t="s">
        <v>908</v>
      </c>
      <c r="D231" s="364" t="s">
        <v>890</v>
      </c>
      <c r="E231" s="362" t="s">
        <v>1874</v>
      </c>
      <c r="F231" s="365">
        <v>22.4</v>
      </c>
      <c r="G231" s="324">
        <v>1</v>
      </c>
    </row>
    <row r="232" spans="1:7" s="314" customFormat="1" ht="11.25" customHeight="1">
      <c r="A232" s="363" t="s">
        <v>2063</v>
      </c>
      <c r="B232" s="363" t="s">
        <v>321</v>
      </c>
      <c r="C232" s="363" t="s">
        <v>2064</v>
      </c>
      <c r="D232" s="364" t="s">
        <v>890</v>
      </c>
      <c r="E232" s="362" t="s">
        <v>2065</v>
      </c>
      <c r="F232" s="365">
        <v>42.5</v>
      </c>
      <c r="G232" s="324">
        <v>1</v>
      </c>
    </row>
    <row r="233" spans="1:7" s="314" customFormat="1" ht="11.25" customHeight="1">
      <c r="A233" s="362" t="s">
        <v>1875</v>
      </c>
      <c r="B233" s="363" t="s">
        <v>909</v>
      </c>
      <c r="C233" s="363" t="s">
        <v>910</v>
      </c>
      <c r="D233" s="364" t="s">
        <v>933</v>
      </c>
      <c r="E233" s="362" t="s">
        <v>567</v>
      </c>
      <c r="F233" s="365">
        <v>34.299999999999997</v>
      </c>
      <c r="G233" s="324">
        <v>1</v>
      </c>
    </row>
    <row r="234" spans="1:7" s="314" customFormat="1" ht="11.25" customHeight="1">
      <c r="A234" s="363" t="s">
        <v>568</v>
      </c>
      <c r="B234" s="363" t="s">
        <v>909</v>
      </c>
      <c r="C234" s="363" t="s">
        <v>911</v>
      </c>
      <c r="D234" s="364" t="s">
        <v>933</v>
      </c>
      <c r="E234" s="362" t="s">
        <v>569</v>
      </c>
      <c r="F234" s="365">
        <v>44.2</v>
      </c>
      <c r="G234" s="324">
        <v>1</v>
      </c>
    </row>
    <row r="235" spans="1:7" s="314" customFormat="1" ht="11.25" customHeight="1">
      <c r="A235" s="363" t="s">
        <v>2066</v>
      </c>
      <c r="B235" s="363" t="s">
        <v>909</v>
      </c>
      <c r="C235" s="363" t="s">
        <v>2067</v>
      </c>
      <c r="D235" s="364" t="s">
        <v>933</v>
      </c>
      <c r="E235" s="362" t="s">
        <v>2068</v>
      </c>
      <c r="F235" s="365">
        <v>34.299999999999997</v>
      </c>
      <c r="G235" s="324">
        <v>1</v>
      </c>
    </row>
    <row r="236" spans="1:7" s="314" customFormat="1" ht="11.25" customHeight="1">
      <c r="A236" s="363" t="s">
        <v>570</v>
      </c>
      <c r="B236" s="363" t="s">
        <v>912</v>
      </c>
      <c r="C236" s="363" t="s">
        <v>913</v>
      </c>
      <c r="D236" s="364" t="s">
        <v>890</v>
      </c>
      <c r="E236" s="363" t="s">
        <v>571</v>
      </c>
      <c r="F236" s="365">
        <v>33</v>
      </c>
      <c r="G236" s="324">
        <v>1</v>
      </c>
    </row>
    <row r="237" spans="1:7" s="314" customFormat="1" ht="11.25" customHeight="1">
      <c r="A237" s="362" t="s">
        <v>572</v>
      </c>
      <c r="B237" s="363" t="s">
        <v>2901</v>
      </c>
      <c r="C237" s="362" t="s">
        <v>914</v>
      </c>
      <c r="D237" s="364" t="s">
        <v>883</v>
      </c>
      <c r="E237" s="362" t="s">
        <v>573</v>
      </c>
      <c r="F237" s="365">
        <v>4.2</v>
      </c>
      <c r="G237" s="324">
        <v>1</v>
      </c>
    </row>
    <row r="238" spans="1:7" s="314" customFormat="1" ht="11.25" customHeight="1">
      <c r="A238" s="363" t="s">
        <v>574</v>
      </c>
      <c r="B238" s="363" t="s">
        <v>2901</v>
      </c>
      <c r="C238" s="363" t="s">
        <v>915</v>
      </c>
      <c r="D238" s="364" t="s">
        <v>883</v>
      </c>
      <c r="E238" s="363" t="s">
        <v>575</v>
      </c>
      <c r="F238" s="365">
        <v>4.2</v>
      </c>
      <c r="G238" s="324">
        <v>1</v>
      </c>
    </row>
    <row r="239" spans="1:7" s="314" customFormat="1" ht="11.25" customHeight="1">
      <c r="A239" s="363" t="s">
        <v>576</v>
      </c>
      <c r="B239" s="363" t="s">
        <v>2901</v>
      </c>
      <c r="C239" s="363" t="s">
        <v>916</v>
      </c>
      <c r="D239" s="364" t="s">
        <v>883</v>
      </c>
      <c r="E239" s="363" t="s">
        <v>577</v>
      </c>
      <c r="F239" s="365">
        <v>2.85</v>
      </c>
      <c r="G239" s="324">
        <v>1</v>
      </c>
    </row>
    <row r="240" spans="1:7" s="314" customFormat="1" ht="11.25" customHeight="1">
      <c r="A240" s="363" t="s">
        <v>578</v>
      </c>
      <c r="B240" s="363" t="s">
        <v>2901</v>
      </c>
      <c r="C240" s="363" t="s">
        <v>917</v>
      </c>
      <c r="D240" s="364" t="s">
        <v>883</v>
      </c>
      <c r="E240" s="363" t="s">
        <v>579</v>
      </c>
      <c r="F240" s="365">
        <v>4.2</v>
      </c>
      <c r="G240" s="324">
        <v>1</v>
      </c>
    </row>
    <row r="241" spans="1:7" s="314" customFormat="1" ht="11.25" customHeight="1">
      <c r="A241" s="363" t="s">
        <v>580</v>
      </c>
      <c r="B241" s="363" t="s">
        <v>2901</v>
      </c>
      <c r="C241" s="363" t="s">
        <v>918</v>
      </c>
      <c r="D241" s="364" t="s">
        <v>883</v>
      </c>
      <c r="E241" s="363" t="s">
        <v>581</v>
      </c>
      <c r="F241" s="365">
        <v>4.2</v>
      </c>
      <c r="G241" s="324">
        <v>1</v>
      </c>
    </row>
    <row r="242" spans="1:7" s="314" customFormat="1" ht="11.25" customHeight="1">
      <c r="A242" s="362" t="s">
        <v>582</v>
      </c>
      <c r="B242" s="363" t="s">
        <v>2900</v>
      </c>
      <c r="C242" s="362" t="s">
        <v>914</v>
      </c>
      <c r="D242" s="364" t="s">
        <v>883</v>
      </c>
      <c r="E242" s="362" t="s">
        <v>583</v>
      </c>
      <c r="F242" s="365">
        <v>4.9000000000000004</v>
      </c>
      <c r="G242" s="324">
        <v>1</v>
      </c>
    </row>
    <row r="243" spans="1:7" s="314" customFormat="1" ht="11.25" customHeight="1">
      <c r="A243" s="363" t="s">
        <v>584</v>
      </c>
      <c r="B243" s="363" t="s">
        <v>2900</v>
      </c>
      <c r="C243" s="363" t="s">
        <v>915</v>
      </c>
      <c r="D243" s="364" t="s">
        <v>883</v>
      </c>
      <c r="E243" s="363" t="s">
        <v>585</v>
      </c>
      <c r="F243" s="365">
        <v>4.9000000000000004</v>
      </c>
      <c r="G243" s="324">
        <v>1</v>
      </c>
    </row>
    <row r="244" spans="1:7" s="314" customFormat="1" ht="11.25" customHeight="1">
      <c r="A244" s="363" t="s">
        <v>586</v>
      </c>
      <c r="B244" s="363" t="s">
        <v>2900</v>
      </c>
      <c r="C244" s="363" t="s">
        <v>916</v>
      </c>
      <c r="D244" s="364" t="s">
        <v>883</v>
      </c>
      <c r="E244" s="363" t="s">
        <v>587</v>
      </c>
      <c r="F244" s="365">
        <v>3.4</v>
      </c>
      <c r="G244" s="324">
        <v>1</v>
      </c>
    </row>
    <row r="245" spans="1:7" s="314" customFormat="1" ht="11.25" customHeight="1">
      <c r="A245" s="363" t="s">
        <v>588</v>
      </c>
      <c r="B245" s="363" t="s">
        <v>2900</v>
      </c>
      <c r="C245" s="363" t="s">
        <v>917</v>
      </c>
      <c r="D245" s="364" t="s">
        <v>883</v>
      </c>
      <c r="E245" s="363" t="s">
        <v>589</v>
      </c>
      <c r="F245" s="365">
        <v>4.9000000000000004</v>
      </c>
      <c r="G245" s="324">
        <v>1</v>
      </c>
    </row>
    <row r="246" spans="1:7" s="314" customFormat="1" ht="11.25" customHeight="1">
      <c r="A246" s="363" t="s">
        <v>590</v>
      </c>
      <c r="B246" s="363" t="s">
        <v>2900</v>
      </c>
      <c r="C246" s="363" t="s">
        <v>918</v>
      </c>
      <c r="D246" s="364" t="s">
        <v>883</v>
      </c>
      <c r="E246" s="363" t="s">
        <v>591</v>
      </c>
      <c r="F246" s="365">
        <v>4.9000000000000004</v>
      </c>
      <c r="G246" s="324">
        <v>1</v>
      </c>
    </row>
    <row r="247" spans="1:7" s="314" customFormat="1" ht="11.25" customHeight="1" thickBot="1">
      <c r="A247" s="318"/>
      <c r="B247" s="318"/>
      <c r="C247" s="328"/>
      <c r="D247" s="324"/>
      <c r="E247" s="329"/>
      <c r="F247" s="320"/>
      <c r="G247" s="324"/>
    </row>
    <row r="248" spans="1:7" s="361" customFormat="1" ht="11.25" customHeight="1" thickBot="1">
      <c r="A248" s="355"/>
      <c r="B248" s="356"/>
      <c r="C248" s="357"/>
      <c r="D248" s="360"/>
      <c r="E248" s="358"/>
      <c r="F248" s="359"/>
      <c r="G248" s="360"/>
    </row>
    <row r="249" spans="1:7" s="314" customFormat="1" ht="11.25" customHeight="1">
      <c r="A249" s="318"/>
      <c r="B249" s="318"/>
      <c r="C249" s="328"/>
      <c r="D249" s="324"/>
      <c r="E249" s="329"/>
      <c r="F249" s="320"/>
      <c r="G249" s="324"/>
    </row>
    <row r="250" spans="1:7" s="314" customFormat="1">
      <c r="A250" s="124" t="s">
        <v>943</v>
      </c>
      <c r="B250" s="318"/>
      <c r="C250" s="328"/>
      <c r="D250" s="324"/>
      <c r="E250" s="329"/>
      <c r="F250" s="320"/>
      <c r="G250" s="324"/>
    </row>
    <row r="251" spans="1:7" s="314" customFormat="1">
      <c r="A251" s="328" t="s">
        <v>1155</v>
      </c>
      <c r="B251" s="328" t="s">
        <v>1154</v>
      </c>
      <c r="C251" s="328" t="s">
        <v>1162</v>
      </c>
      <c r="D251" s="373" t="s">
        <v>964</v>
      </c>
      <c r="E251" s="328" t="s">
        <v>1158</v>
      </c>
      <c r="F251" s="320">
        <v>2.4500000000000002</v>
      </c>
      <c r="G251" s="324">
        <v>1</v>
      </c>
    </row>
    <row r="252" spans="1:7" s="314" customFormat="1">
      <c r="A252" s="328" t="s">
        <v>1906</v>
      </c>
      <c r="B252" s="328" t="s">
        <v>1154</v>
      </c>
      <c r="C252" s="328" t="s">
        <v>1159</v>
      </c>
      <c r="D252" s="373" t="s">
        <v>964</v>
      </c>
      <c r="E252" s="328" t="s">
        <v>1907</v>
      </c>
      <c r="F252" s="320">
        <v>2.502675</v>
      </c>
      <c r="G252" s="324">
        <v>1</v>
      </c>
    </row>
    <row r="253" spans="1:7" s="314" customFormat="1">
      <c r="A253" s="328" t="s">
        <v>1908</v>
      </c>
      <c r="B253" s="328" t="s">
        <v>1909</v>
      </c>
      <c r="C253" s="328" t="s">
        <v>1910</v>
      </c>
      <c r="D253" s="373" t="s">
        <v>964</v>
      </c>
      <c r="E253" s="328" t="s">
        <v>1911</v>
      </c>
      <c r="F253" s="320">
        <v>3.2549999999999999</v>
      </c>
      <c r="G253" s="324">
        <v>1</v>
      </c>
    </row>
    <row r="254" spans="1:7" s="314" customFormat="1">
      <c r="A254" s="328" t="s">
        <v>1157</v>
      </c>
      <c r="B254" s="328" t="s">
        <v>1163</v>
      </c>
      <c r="C254" s="328" t="s">
        <v>2633</v>
      </c>
      <c r="D254" s="373" t="s">
        <v>964</v>
      </c>
      <c r="E254" s="328" t="s">
        <v>1166</v>
      </c>
      <c r="F254" s="320">
        <v>2.6949999999999998</v>
      </c>
      <c r="G254" s="324">
        <v>1</v>
      </c>
    </row>
    <row r="255" spans="1:7" s="314" customFormat="1">
      <c r="A255" s="328" t="s">
        <v>1912</v>
      </c>
      <c r="B255" s="328" t="s">
        <v>462</v>
      </c>
      <c r="C255" s="328" t="s">
        <v>1913</v>
      </c>
      <c r="D255" s="373" t="s">
        <v>964</v>
      </c>
      <c r="E255" s="328" t="s">
        <v>921</v>
      </c>
      <c r="F255" s="320">
        <v>2.87</v>
      </c>
      <c r="G255" s="324">
        <v>1</v>
      </c>
    </row>
    <row r="256" spans="1:7" s="314" customFormat="1">
      <c r="A256" s="328" t="s">
        <v>1914</v>
      </c>
      <c r="B256" s="328" t="s">
        <v>1163</v>
      </c>
      <c r="C256" s="328" t="s">
        <v>1915</v>
      </c>
      <c r="D256" s="373" t="s">
        <v>964</v>
      </c>
      <c r="E256" s="328" t="s">
        <v>1916</v>
      </c>
      <c r="F256" s="320">
        <v>3.11</v>
      </c>
      <c r="G256" s="324">
        <v>1</v>
      </c>
    </row>
    <row r="257" spans="1:8" s="314" customFormat="1" ht="11.25" customHeight="1">
      <c r="A257" s="420" t="s">
        <v>1167</v>
      </c>
      <c r="B257" s="273" t="s">
        <v>1156</v>
      </c>
      <c r="C257" s="273" t="s">
        <v>1164</v>
      </c>
      <c r="D257" s="178" t="s">
        <v>964</v>
      </c>
      <c r="E257" s="273" t="s">
        <v>1169</v>
      </c>
      <c r="F257" s="283">
        <v>3.4</v>
      </c>
      <c r="G257" s="324">
        <v>1</v>
      </c>
    </row>
    <row r="258" spans="1:8" s="314" customFormat="1" ht="11.25" customHeight="1">
      <c r="A258" s="625" t="s">
        <v>879</v>
      </c>
      <c r="B258" s="625" t="s">
        <v>283</v>
      </c>
      <c r="C258" s="625" t="s">
        <v>919</v>
      </c>
      <c r="D258" s="626" t="s">
        <v>964</v>
      </c>
      <c r="E258" s="625" t="s">
        <v>920</v>
      </c>
      <c r="F258" s="627">
        <v>2.5639249999999998</v>
      </c>
      <c r="G258" s="366">
        <v>1</v>
      </c>
    </row>
    <row r="259" spans="1:8" s="314" customFormat="1" ht="11.25" customHeight="1">
      <c r="A259" s="625" t="s">
        <v>2220</v>
      </c>
      <c r="B259" s="625" t="s">
        <v>283</v>
      </c>
      <c r="C259" s="625" t="s">
        <v>2221</v>
      </c>
      <c r="D259" s="626" t="s">
        <v>964</v>
      </c>
      <c r="E259" s="625" t="s">
        <v>2222</v>
      </c>
      <c r="F259" s="627">
        <v>2.4500000000000002</v>
      </c>
      <c r="G259" s="366">
        <v>1</v>
      </c>
    </row>
    <row r="260" spans="1:8">
      <c r="A260" s="628" t="s">
        <v>2896</v>
      </c>
      <c r="B260" s="628" t="s">
        <v>2897</v>
      </c>
      <c r="C260" s="628" t="s">
        <v>2898</v>
      </c>
      <c r="D260" s="128" t="s">
        <v>964</v>
      </c>
      <c r="E260" s="628" t="s">
        <v>2899</v>
      </c>
      <c r="F260" s="129">
        <v>2.5638999999999998</v>
      </c>
      <c r="G260" s="130">
        <v>1</v>
      </c>
    </row>
    <row r="261" spans="1:8">
      <c r="A261" s="628" t="s">
        <v>408</v>
      </c>
      <c r="B261" s="628" t="s">
        <v>827</v>
      </c>
      <c r="C261" s="628" t="s">
        <v>409</v>
      </c>
      <c r="D261" s="128" t="s">
        <v>1773</v>
      </c>
      <c r="E261" s="628" t="s">
        <v>410</v>
      </c>
      <c r="F261" s="129">
        <v>0.85400000000000009</v>
      </c>
      <c r="G261" s="130">
        <v>1</v>
      </c>
      <c r="H261" s="132" t="s">
        <v>1195</v>
      </c>
    </row>
    <row r="262" spans="1:8" s="314" customFormat="1" ht="11.25" customHeight="1">
      <c r="A262" s="196"/>
      <c r="B262" s="196"/>
      <c r="C262" s="196"/>
      <c r="D262" s="367"/>
      <c r="E262" s="196"/>
      <c r="F262" s="368"/>
      <c r="G262" s="324"/>
    </row>
    <row r="263" spans="1:8" s="314" customFormat="1" ht="11.25" customHeight="1">
      <c r="A263" s="124" t="s">
        <v>944</v>
      </c>
      <c r="B263" s="318"/>
      <c r="C263" s="328"/>
      <c r="D263" s="324"/>
      <c r="E263" s="329"/>
      <c r="F263" s="320"/>
      <c r="G263" s="324"/>
    </row>
    <row r="264" spans="1:8" s="314" customFormat="1" ht="11.25" customHeight="1">
      <c r="A264" s="322" t="s">
        <v>945</v>
      </c>
      <c r="B264" s="322" t="s">
        <v>283</v>
      </c>
      <c r="C264" s="322" t="s">
        <v>2634</v>
      </c>
      <c r="D264" s="493" t="s">
        <v>964</v>
      </c>
      <c r="E264" s="322" t="s">
        <v>922</v>
      </c>
      <c r="F264" s="323">
        <v>2.5639249999999998</v>
      </c>
      <c r="G264" s="324">
        <v>1</v>
      </c>
    </row>
    <row r="265" spans="1:8" s="314" customFormat="1" ht="11.25" customHeight="1">
      <c r="A265" s="322" t="s">
        <v>947</v>
      </c>
      <c r="B265" s="322" t="s">
        <v>827</v>
      </c>
      <c r="C265" s="322" t="s">
        <v>2210</v>
      </c>
      <c r="D265" s="493" t="s">
        <v>1773</v>
      </c>
      <c r="E265" s="322" t="s">
        <v>948</v>
      </c>
      <c r="F265" s="323">
        <v>0.80500000000000005</v>
      </c>
      <c r="G265" s="325">
        <v>1</v>
      </c>
    </row>
    <row r="266" spans="1:8" s="314" customFormat="1" ht="11.25" customHeight="1">
      <c r="A266" s="322" t="s">
        <v>949</v>
      </c>
      <c r="B266" s="322" t="s">
        <v>828</v>
      </c>
      <c r="C266" s="322" t="s">
        <v>950</v>
      </c>
      <c r="D266" s="493" t="s">
        <v>972</v>
      </c>
      <c r="E266" s="322" t="s">
        <v>888</v>
      </c>
      <c r="F266" s="323">
        <v>0.4</v>
      </c>
      <c r="G266" s="324">
        <v>1</v>
      </c>
    </row>
    <row r="267" spans="1:8" s="314" customFormat="1" ht="11.25" customHeight="1">
      <c r="A267" s="322" t="s">
        <v>952</v>
      </c>
      <c r="B267" s="322" t="s">
        <v>829</v>
      </c>
      <c r="C267" s="322" t="s">
        <v>2207</v>
      </c>
      <c r="D267" s="493" t="s">
        <v>972</v>
      </c>
      <c r="E267" s="322" t="s">
        <v>889</v>
      </c>
      <c r="F267" s="323">
        <v>1.2030000000000001</v>
      </c>
      <c r="G267" s="324">
        <v>1</v>
      </c>
    </row>
    <row r="268" spans="1:8" s="314" customFormat="1" ht="11.25" customHeight="1">
      <c r="A268" s="322" t="s">
        <v>953</v>
      </c>
      <c r="B268" s="322" t="s">
        <v>830</v>
      </c>
      <c r="C268" s="322" t="s">
        <v>950</v>
      </c>
      <c r="D268" s="493" t="s">
        <v>972</v>
      </c>
      <c r="E268" s="322" t="s">
        <v>954</v>
      </c>
      <c r="F268" s="323">
        <v>1.274</v>
      </c>
      <c r="G268" s="324">
        <v>1</v>
      </c>
    </row>
    <row r="269" spans="1:8" s="314" customFormat="1" ht="11.25" customHeight="1">
      <c r="A269" s="322" t="s">
        <v>274</v>
      </c>
      <c r="B269" s="322" t="s">
        <v>2900</v>
      </c>
      <c r="C269" s="322" t="s">
        <v>923</v>
      </c>
      <c r="D269" s="493" t="s">
        <v>883</v>
      </c>
      <c r="E269" s="322" t="s">
        <v>864</v>
      </c>
      <c r="F269" s="327">
        <v>0.45500000000000002</v>
      </c>
      <c r="G269" s="324">
        <v>6</v>
      </c>
    </row>
    <row r="270" spans="1:8" s="314" customFormat="1" ht="11.25" customHeight="1">
      <c r="A270" s="328"/>
      <c r="B270" s="328"/>
      <c r="C270" s="328"/>
      <c r="D270" s="373"/>
      <c r="E270" s="328"/>
      <c r="F270" s="320"/>
      <c r="G270" s="324"/>
    </row>
    <row r="271" spans="1:8" s="314" customFormat="1" ht="11.25" customHeight="1">
      <c r="A271" s="124" t="s">
        <v>1731</v>
      </c>
      <c r="B271" s="328"/>
      <c r="C271" s="328"/>
      <c r="D271" s="373"/>
      <c r="E271" s="328"/>
      <c r="F271" s="320"/>
      <c r="G271" s="324"/>
    </row>
    <row r="272" spans="1:8" s="314" customFormat="1" ht="11.25" customHeight="1">
      <c r="A272" s="322" t="s">
        <v>865</v>
      </c>
      <c r="B272" s="322" t="s">
        <v>283</v>
      </c>
      <c r="C272" s="322" t="s">
        <v>60</v>
      </c>
      <c r="D272" s="493" t="s">
        <v>964</v>
      </c>
      <c r="E272" s="322" t="s">
        <v>61</v>
      </c>
      <c r="F272" s="323">
        <v>2.5639249999999998</v>
      </c>
      <c r="G272" s="324">
        <v>1</v>
      </c>
    </row>
    <row r="273" spans="1:17" s="314" customFormat="1" ht="11.25" customHeight="1">
      <c r="A273" s="322" t="s">
        <v>866</v>
      </c>
      <c r="B273" s="322" t="s">
        <v>827</v>
      </c>
      <c r="C273" s="322" t="s">
        <v>2218</v>
      </c>
      <c r="D273" s="493" t="s">
        <v>1773</v>
      </c>
      <c r="E273" s="322" t="s">
        <v>867</v>
      </c>
      <c r="F273" s="323">
        <v>0.85400000000000009</v>
      </c>
      <c r="G273" s="325">
        <v>1</v>
      </c>
    </row>
    <row r="274" spans="1:17" s="314" customFormat="1" ht="11.25" customHeight="1">
      <c r="A274" s="322" t="s">
        <v>949</v>
      </c>
      <c r="B274" s="322" t="s">
        <v>828</v>
      </c>
      <c r="C274" s="322" t="s">
        <v>950</v>
      </c>
      <c r="D274" s="493" t="s">
        <v>972</v>
      </c>
      <c r="E274" s="322" t="s">
        <v>888</v>
      </c>
      <c r="F274" s="323">
        <v>0.4</v>
      </c>
      <c r="G274" s="324">
        <v>1</v>
      </c>
    </row>
    <row r="275" spans="1:17" s="314" customFormat="1" ht="11.25" customHeight="1">
      <c r="A275" s="322" t="s">
        <v>952</v>
      </c>
      <c r="B275" s="322" t="s">
        <v>829</v>
      </c>
      <c r="C275" s="322" t="s">
        <v>2207</v>
      </c>
      <c r="D275" s="493" t="s">
        <v>972</v>
      </c>
      <c r="E275" s="322" t="s">
        <v>889</v>
      </c>
      <c r="F275" s="323">
        <v>1.2030000000000001</v>
      </c>
      <c r="G275" s="324">
        <v>1</v>
      </c>
    </row>
    <row r="276" spans="1:17" s="314" customFormat="1" ht="11.25" customHeight="1">
      <c r="A276" s="322" t="s">
        <v>953</v>
      </c>
      <c r="B276" s="322" t="s">
        <v>830</v>
      </c>
      <c r="C276" s="322" t="s">
        <v>950</v>
      </c>
      <c r="D276" s="493" t="s">
        <v>972</v>
      </c>
      <c r="E276" s="322" t="s">
        <v>954</v>
      </c>
      <c r="F276" s="323">
        <v>1.274</v>
      </c>
      <c r="G276" s="324">
        <v>1</v>
      </c>
    </row>
    <row r="277" spans="1:17" s="314" customFormat="1" ht="11.25" customHeight="1">
      <c r="A277" s="322" t="s">
        <v>1732</v>
      </c>
      <c r="B277" s="322" t="s">
        <v>2900</v>
      </c>
      <c r="C277" s="322" t="s">
        <v>924</v>
      </c>
      <c r="D277" s="493" t="s">
        <v>883</v>
      </c>
      <c r="E277" s="322" t="s">
        <v>1733</v>
      </c>
      <c r="F277" s="323">
        <v>0.4</v>
      </c>
      <c r="G277" s="324">
        <v>4</v>
      </c>
    </row>
    <row r="278" spans="1:17" s="314" customFormat="1" ht="11.25" customHeight="1">
      <c r="A278" s="322" t="s">
        <v>274</v>
      </c>
      <c r="B278" s="322" t="s">
        <v>2900</v>
      </c>
      <c r="C278" s="322" t="s">
        <v>923</v>
      </c>
      <c r="D278" s="493" t="s">
        <v>883</v>
      </c>
      <c r="E278" s="322" t="s">
        <v>864</v>
      </c>
      <c r="F278" s="327">
        <v>0.45500000000000002</v>
      </c>
      <c r="G278" s="324">
        <v>4</v>
      </c>
    </row>
    <row r="279" spans="1:17" s="314" customFormat="1" ht="11.25" customHeight="1">
      <c r="A279" s="328"/>
      <c r="B279" s="328"/>
      <c r="C279" s="328"/>
      <c r="D279" s="373"/>
      <c r="E279" s="328"/>
      <c r="F279" s="320"/>
      <c r="G279" s="324"/>
    </row>
    <row r="280" spans="1:17" s="314" customFormat="1" ht="11.25" customHeight="1">
      <c r="A280" s="124" t="s">
        <v>968</v>
      </c>
      <c r="B280" s="328"/>
      <c r="C280" s="328"/>
      <c r="D280" s="373"/>
      <c r="E280" s="328"/>
      <c r="F280" s="320"/>
      <c r="G280" s="324"/>
    </row>
    <row r="281" spans="1:17" s="314" customFormat="1" ht="11.25" customHeight="1">
      <c r="A281" s="322" t="s">
        <v>969</v>
      </c>
      <c r="B281" s="322" t="s">
        <v>2635</v>
      </c>
      <c r="C281" s="322" t="s">
        <v>2636</v>
      </c>
      <c r="D281" s="493" t="s">
        <v>890</v>
      </c>
      <c r="E281" s="322" t="s">
        <v>2252</v>
      </c>
      <c r="F281" s="327">
        <v>25</v>
      </c>
      <c r="G281" s="324">
        <v>1</v>
      </c>
    </row>
    <row r="282" spans="1:17" s="314" customFormat="1" ht="11.25" customHeight="1">
      <c r="A282" s="322" t="s">
        <v>1732</v>
      </c>
      <c r="B282" s="322" t="s">
        <v>2900</v>
      </c>
      <c r="C282" s="322" t="s">
        <v>924</v>
      </c>
      <c r="D282" s="493" t="s">
        <v>883</v>
      </c>
      <c r="E282" s="322" t="s">
        <v>1733</v>
      </c>
      <c r="F282" s="323">
        <v>0.4</v>
      </c>
      <c r="G282" s="324">
        <v>4</v>
      </c>
    </row>
    <row r="283" spans="1:17" s="314" customFormat="1" ht="11.25" customHeight="1">
      <c r="A283" s="322" t="s">
        <v>880</v>
      </c>
      <c r="B283" s="322" t="s">
        <v>2900</v>
      </c>
      <c r="C283" s="322" t="s">
        <v>2637</v>
      </c>
      <c r="D283" s="493" t="s">
        <v>883</v>
      </c>
      <c r="E283" s="322" t="s">
        <v>970</v>
      </c>
      <c r="F283" s="327">
        <v>0.54600000000000004</v>
      </c>
      <c r="G283" s="324">
        <v>4</v>
      </c>
    </row>
    <row r="284" spans="1:17" s="314" customFormat="1" ht="11.25" customHeight="1">
      <c r="A284" s="328"/>
      <c r="B284" s="328"/>
      <c r="C284" s="328"/>
      <c r="D284" s="373"/>
      <c r="E284" s="328"/>
      <c r="F284" s="320"/>
      <c r="G284" s="324"/>
    </row>
    <row r="285" spans="1:17" s="314" customFormat="1" ht="11.25" customHeight="1">
      <c r="A285" s="124" t="s">
        <v>1734</v>
      </c>
      <c r="B285" s="328"/>
      <c r="C285" s="328"/>
      <c r="D285" s="373"/>
      <c r="E285" s="328"/>
      <c r="F285" s="320"/>
      <c r="G285" s="324"/>
      <c r="K285" s="124" t="s">
        <v>2251</v>
      </c>
    </row>
    <row r="286" spans="1:17" s="314" customFormat="1" ht="11.25" customHeight="1">
      <c r="A286" s="322" t="s">
        <v>869</v>
      </c>
      <c r="B286" s="322" t="s">
        <v>283</v>
      </c>
      <c r="C286" s="322" t="s">
        <v>2638</v>
      </c>
      <c r="D286" s="493" t="s">
        <v>964</v>
      </c>
      <c r="E286" s="322" t="s">
        <v>2253</v>
      </c>
      <c r="F286" s="323">
        <v>3.2549999999999999</v>
      </c>
      <c r="G286" s="324">
        <v>1</v>
      </c>
      <c r="K286" s="322" t="s">
        <v>2239</v>
      </c>
      <c r="L286" s="322" t="s">
        <v>283</v>
      </c>
      <c r="M286" s="322" t="s">
        <v>2240</v>
      </c>
      <c r="N286" s="322" t="s">
        <v>964</v>
      </c>
      <c r="O286" s="322" t="s">
        <v>2241</v>
      </c>
      <c r="P286" s="518">
        <v>3.6</v>
      </c>
      <c r="Q286" s="324">
        <v>1</v>
      </c>
    </row>
    <row r="287" spans="1:17" s="314" customFormat="1" ht="11.25" customHeight="1">
      <c r="A287" s="322" t="s">
        <v>870</v>
      </c>
      <c r="B287" s="322" t="s">
        <v>827</v>
      </c>
      <c r="C287" s="322" t="s">
        <v>2639</v>
      </c>
      <c r="D287" s="493" t="s">
        <v>1773</v>
      </c>
      <c r="E287" s="322" t="s">
        <v>871</v>
      </c>
      <c r="F287" s="323">
        <v>1.1200000000000001</v>
      </c>
      <c r="G287" s="325">
        <v>1</v>
      </c>
      <c r="K287" s="322" t="s">
        <v>2242</v>
      </c>
      <c r="L287" s="322" t="s">
        <v>827</v>
      </c>
      <c r="M287" s="322" t="s">
        <v>2243</v>
      </c>
      <c r="N287" s="322" t="s">
        <v>1773</v>
      </c>
      <c r="O287" s="322" t="s">
        <v>2244</v>
      </c>
      <c r="P287" s="518">
        <v>3.1</v>
      </c>
      <c r="Q287" s="324">
        <v>1</v>
      </c>
    </row>
    <row r="288" spans="1:17" s="314" customFormat="1" ht="11.25" customHeight="1">
      <c r="A288" s="322" t="s">
        <v>949</v>
      </c>
      <c r="B288" s="322" t="s">
        <v>828</v>
      </c>
      <c r="C288" s="322" t="s">
        <v>950</v>
      </c>
      <c r="D288" s="493" t="s">
        <v>972</v>
      </c>
      <c r="E288" s="322" t="s">
        <v>888</v>
      </c>
      <c r="F288" s="323">
        <v>0.4</v>
      </c>
      <c r="G288" s="324">
        <v>1</v>
      </c>
      <c r="K288" s="322" t="s">
        <v>949</v>
      </c>
      <c r="L288" s="322" t="s">
        <v>828</v>
      </c>
      <c r="M288" s="322" t="s">
        <v>950</v>
      </c>
      <c r="N288" s="322" t="s">
        <v>972</v>
      </c>
      <c r="O288" s="322" t="s">
        <v>888</v>
      </c>
      <c r="P288" s="518">
        <v>0.4</v>
      </c>
      <c r="Q288" s="324">
        <v>1</v>
      </c>
    </row>
    <row r="289" spans="1:17" s="314" customFormat="1" ht="11.25" customHeight="1">
      <c r="A289" s="322" t="s">
        <v>952</v>
      </c>
      <c r="B289" s="322" t="s">
        <v>829</v>
      </c>
      <c r="C289" s="322" t="s">
        <v>2207</v>
      </c>
      <c r="D289" s="493" t="s">
        <v>972</v>
      </c>
      <c r="E289" s="322" t="s">
        <v>889</v>
      </c>
      <c r="F289" s="323">
        <v>1.2030000000000001</v>
      </c>
      <c r="G289" s="324">
        <v>1</v>
      </c>
      <c r="K289" s="322" t="s">
        <v>952</v>
      </c>
      <c r="L289" s="322" t="s">
        <v>829</v>
      </c>
      <c r="M289" s="322" t="s">
        <v>2207</v>
      </c>
      <c r="N289" s="322" t="s">
        <v>972</v>
      </c>
      <c r="O289" s="322" t="s">
        <v>889</v>
      </c>
      <c r="P289" s="518">
        <v>1.2030000000000001</v>
      </c>
      <c r="Q289" s="324">
        <v>1</v>
      </c>
    </row>
    <row r="290" spans="1:17" s="314" customFormat="1">
      <c r="A290" s="322" t="s">
        <v>953</v>
      </c>
      <c r="B290" s="322" t="s">
        <v>830</v>
      </c>
      <c r="C290" s="322" t="s">
        <v>950</v>
      </c>
      <c r="D290" s="493" t="s">
        <v>972</v>
      </c>
      <c r="E290" s="322" t="s">
        <v>954</v>
      </c>
      <c r="F290" s="323">
        <v>1.274</v>
      </c>
      <c r="G290" s="324">
        <v>1</v>
      </c>
      <c r="K290" s="322" t="s">
        <v>953</v>
      </c>
      <c r="L290" s="322" t="s">
        <v>830</v>
      </c>
      <c r="M290" s="322" t="s">
        <v>950</v>
      </c>
      <c r="N290" s="322" t="s">
        <v>972</v>
      </c>
      <c r="O290" s="322" t="s">
        <v>954</v>
      </c>
      <c r="P290" s="518">
        <v>1.274</v>
      </c>
      <c r="Q290" s="324">
        <v>1</v>
      </c>
    </row>
    <row r="291" spans="1:17" s="314" customFormat="1" ht="11.25" customHeight="1">
      <c r="A291" s="322" t="s">
        <v>1732</v>
      </c>
      <c r="B291" s="322" t="s">
        <v>2900</v>
      </c>
      <c r="C291" s="322" t="s">
        <v>924</v>
      </c>
      <c r="D291" s="493" t="s">
        <v>883</v>
      </c>
      <c r="E291" s="322" t="s">
        <v>1733</v>
      </c>
      <c r="F291" s="323">
        <v>0.4</v>
      </c>
      <c r="G291" s="324">
        <v>5</v>
      </c>
      <c r="K291" s="322" t="s">
        <v>2245</v>
      </c>
      <c r="L291" s="322" t="s">
        <v>289</v>
      </c>
      <c r="M291" s="322" t="s">
        <v>2246</v>
      </c>
      <c r="N291" s="322" t="s">
        <v>883</v>
      </c>
      <c r="O291" s="322" t="s">
        <v>2247</v>
      </c>
      <c r="P291" s="518">
        <v>7.0000000000000007E-2</v>
      </c>
      <c r="Q291" s="324">
        <v>5</v>
      </c>
    </row>
    <row r="292" spans="1:17" s="314" customFormat="1" ht="11.25" customHeight="1">
      <c r="A292" s="322" t="s">
        <v>274</v>
      </c>
      <c r="B292" s="322" t="s">
        <v>2900</v>
      </c>
      <c r="C292" s="322" t="s">
        <v>923</v>
      </c>
      <c r="D292" s="493" t="s">
        <v>883</v>
      </c>
      <c r="E292" s="322" t="s">
        <v>864</v>
      </c>
      <c r="F292" s="327">
        <v>0.45500000000000002</v>
      </c>
      <c r="G292" s="324">
        <v>4</v>
      </c>
      <c r="K292" s="322" t="s">
        <v>2248</v>
      </c>
      <c r="L292" s="322" t="s">
        <v>289</v>
      </c>
      <c r="M292" s="322" t="s">
        <v>2249</v>
      </c>
      <c r="N292" s="322" t="s">
        <v>883</v>
      </c>
      <c r="O292" s="322" t="s">
        <v>2250</v>
      </c>
      <c r="P292" s="518">
        <v>0.4</v>
      </c>
      <c r="Q292" s="324">
        <v>4</v>
      </c>
    </row>
    <row r="293" spans="1:17" s="314" customFormat="1" ht="11.25" customHeight="1">
      <c r="A293" s="322"/>
      <c r="B293" s="322"/>
      <c r="C293" s="322"/>
      <c r="D293" s="493"/>
      <c r="E293" s="322"/>
      <c r="F293" s="327"/>
      <c r="G293" s="324"/>
    </row>
    <row r="294" spans="1:17" s="314" customFormat="1" ht="11.25" customHeight="1">
      <c r="A294" s="124"/>
      <c r="B294" s="328"/>
      <c r="C294" s="328"/>
      <c r="D294" s="373"/>
      <c r="E294" s="328"/>
      <c r="F294" s="320"/>
      <c r="G294" s="324"/>
    </row>
    <row r="295" spans="1:17" s="314" customFormat="1" ht="11.25" customHeight="1">
      <c r="A295" s="124" t="s">
        <v>872</v>
      </c>
      <c r="B295" s="328"/>
      <c r="C295" s="328"/>
      <c r="D295" s="373"/>
      <c r="E295" s="328"/>
      <c r="F295" s="320"/>
      <c r="G295" s="324"/>
    </row>
    <row r="296" spans="1:17" s="314" customFormat="1" ht="11.25" customHeight="1">
      <c r="A296" s="322" t="s">
        <v>1703</v>
      </c>
      <c r="B296" s="322" t="s">
        <v>624</v>
      </c>
      <c r="C296" s="322" t="s">
        <v>2640</v>
      </c>
      <c r="D296" s="493" t="s">
        <v>964</v>
      </c>
      <c r="E296" s="322" t="s">
        <v>239</v>
      </c>
      <c r="F296" s="327">
        <v>2.8050000000000002</v>
      </c>
      <c r="G296" s="324">
        <v>1</v>
      </c>
    </row>
    <row r="297" spans="1:17" s="314" customFormat="1" ht="11.25" customHeight="1">
      <c r="A297" s="322" t="s">
        <v>1704</v>
      </c>
      <c r="B297" s="322" t="s">
        <v>827</v>
      </c>
      <c r="C297" s="322" t="s">
        <v>2641</v>
      </c>
      <c r="D297" s="493" t="s">
        <v>1773</v>
      </c>
      <c r="E297" s="322" t="s">
        <v>1705</v>
      </c>
      <c r="F297" s="327">
        <v>0.93799999999999994</v>
      </c>
      <c r="G297" s="325">
        <v>1</v>
      </c>
    </row>
    <row r="298" spans="1:17" s="314" customFormat="1" ht="11.25" customHeight="1">
      <c r="A298" s="322" t="s">
        <v>949</v>
      </c>
      <c r="B298" s="322" t="s">
        <v>828</v>
      </c>
      <c r="C298" s="322" t="s">
        <v>950</v>
      </c>
      <c r="D298" s="493" t="s">
        <v>972</v>
      </c>
      <c r="E298" s="322" t="s">
        <v>888</v>
      </c>
      <c r="F298" s="323">
        <v>0.4</v>
      </c>
      <c r="G298" s="324">
        <v>1</v>
      </c>
    </row>
    <row r="299" spans="1:17" s="314" customFormat="1" ht="11.25" customHeight="1">
      <c r="A299" s="322" t="s">
        <v>952</v>
      </c>
      <c r="B299" s="322" t="s">
        <v>829</v>
      </c>
      <c r="C299" s="322" t="s">
        <v>2207</v>
      </c>
      <c r="D299" s="493" t="s">
        <v>972</v>
      </c>
      <c r="E299" s="322" t="s">
        <v>889</v>
      </c>
      <c r="F299" s="323">
        <v>1.2030000000000001</v>
      </c>
      <c r="G299" s="324">
        <v>1</v>
      </c>
    </row>
    <row r="300" spans="1:17" s="314" customFormat="1" ht="11.25" customHeight="1">
      <c r="A300" s="322" t="s">
        <v>953</v>
      </c>
      <c r="B300" s="322" t="s">
        <v>830</v>
      </c>
      <c r="C300" s="322" t="s">
        <v>950</v>
      </c>
      <c r="D300" s="493" t="s">
        <v>972</v>
      </c>
      <c r="E300" s="322" t="s">
        <v>954</v>
      </c>
      <c r="F300" s="323">
        <v>1.274</v>
      </c>
      <c r="G300" s="324">
        <v>1</v>
      </c>
    </row>
    <row r="301" spans="1:17" s="314" customFormat="1" ht="11.25" customHeight="1">
      <c r="A301" s="322" t="s">
        <v>1706</v>
      </c>
      <c r="B301" s="322" t="s">
        <v>2901</v>
      </c>
      <c r="C301" s="322" t="s">
        <v>2237</v>
      </c>
      <c r="D301" s="493" t="s">
        <v>883</v>
      </c>
      <c r="E301" s="322" t="s">
        <v>1707</v>
      </c>
      <c r="F301" s="327">
        <v>0.40110000000000001</v>
      </c>
      <c r="G301" s="324">
        <v>6</v>
      </c>
    </row>
    <row r="302" spans="1:17" s="314" customFormat="1" ht="11.25" customHeight="1">
      <c r="A302" s="328"/>
      <c r="B302" s="328"/>
      <c r="C302" s="328"/>
      <c r="D302" s="373"/>
      <c r="E302" s="328"/>
      <c r="F302" s="320"/>
      <c r="G302" s="324"/>
    </row>
    <row r="303" spans="1:17" s="314" customFormat="1" ht="11.25" customHeight="1">
      <c r="A303" s="124" t="s">
        <v>324</v>
      </c>
      <c r="B303" s="328"/>
      <c r="C303" s="328"/>
      <c r="D303" s="373"/>
      <c r="E303" s="328"/>
      <c r="F303" s="320"/>
      <c r="G303" s="324"/>
    </row>
    <row r="304" spans="1:17" s="314" customFormat="1" ht="11.25" customHeight="1">
      <c r="A304" s="322" t="s">
        <v>327</v>
      </c>
      <c r="B304" s="322" t="s">
        <v>624</v>
      </c>
      <c r="C304" s="322" t="s">
        <v>2642</v>
      </c>
      <c r="D304" s="493" t="s">
        <v>964</v>
      </c>
      <c r="E304" s="322" t="s">
        <v>2254</v>
      </c>
      <c r="F304" s="327">
        <v>2.98</v>
      </c>
      <c r="G304" s="324">
        <v>1</v>
      </c>
    </row>
    <row r="305" spans="1:17" s="314" customFormat="1" ht="11.25" customHeight="1">
      <c r="A305" s="322" t="s">
        <v>330</v>
      </c>
      <c r="B305" s="322" t="s">
        <v>827</v>
      </c>
      <c r="C305" s="322" t="s">
        <v>2641</v>
      </c>
      <c r="D305" s="493" t="s">
        <v>1773</v>
      </c>
      <c r="E305" s="322" t="s">
        <v>331</v>
      </c>
      <c r="F305" s="327">
        <v>0.97299999999999998</v>
      </c>
      <c r="G305" s="325">
        <v>1</v>
      </c>
    </row>
    <row r="306" spans="1:17" s="314" customFormat="1">
      <c r="A306" s="322" t="s">
        <v>949</v>
      </c>
      <c r="B306" s="322" t="s">
        <v>828</v>
      </c>
      <c r="C306" s="322" t="s">
        <v>950</v>
      </c>
      <c r="D306" s="493" t="s">
        <v>972</v>
      </c>
      <c r="E306" s="322" t="s">
        <v>888</v>
      </c>
      <c r="F306" s="323">
        <v>0.4</v>
      </c>
      <c r="G306" s="324">
        <v>1</v>
      </c>
    </row>
    <row r="307" spans="1:17" s="314" customFormat="1" ht="11.25" customHeight="1">
      <c r="A307" s="322" t="s">
        <v>952</v>
      </c>
      <c r="B307" s="322" t="s">
        <v>829</v>
      </c>
      <c r="C307" s="322" t="s">
        <v>2207</v>
      </c>
      <c r="D307" s="493" t="s">
        <v>972</v>
      </c>
      <c r="E307" s="322" t="s">
        <v>889</v>
      </c>
      <c r="F307" s="323">
        <v>1.2030000000000001</v>
      </c>
      <c r="G307" s="324">
        <v>1</v>
      </c>
    </row>
    <row r="308" spans="1:17" s="314" customFormat="1" ht="11.25" customHeight="1">
      <c r="A308" s="322" t="s">
        <v>953</v>
      </c>
      <c r="B308" s="322" t="s">
        <v>830</v>
      </c>
      <c r="C308" s="322" t="s">
        <v>950</v>
      </c>
      <c r="D308" s="493" t="s">
        <v>972</v>
      </c>
      <c r="E308" s="322" t="s">
        <v>954</v>
      </c>
      <c r="F308" s="323">
        <v>1.274</v>
      </c>
      <c r="G308" s="324">
        <v>1</v>
      </c>
    </row>
    <row r="309" spans="1:17" s="314" customFormat="1" ht="11.25" customHeight="1">
      <c r="A309" s="322" t="s">
        <v>325</v>
      </c>
      <c r="B309" s="322" t="s">
        <v>2901</v>
      </c>
      <c r="C309" s="322" t="s">
        <v>924</v>
      </c>
      <c r="D309" s="493" t="s">
        <v>883</v>
      </c>
      <c r="E309" s="322" t="s">
        <v>326</v>
      </c>
      <c r="F309" s="323">
        <v>0.5</v>
      </c>
      <c r="G309" s="324">
        <v>4</v>
      </c>
    </row>
    <row r="310" spans="1:17" s="314" customFormat="1" ht="11.25" customHeight="1">
      <c r="A310" s="322" t="s">
        <v>1706</v>
      </c>
      <c r="B310" s="322" t="s">
        <v>2901</v>
      </c>
      <c r="C310" s="322" t="s">
        <v>2237</v>
      </c>
      <c r="D310" s="493" t="s">
        <v>883</v>
      </c>
      <c r="E310" s="322" t="s">
        <v>1707</v>
      </c>
      <c r="F310" s="327">
        <v>0.40110000000000001</v>
      </c>
      <c r="G310" s="324">
        <v>4</v>
      </c>
    </row>
    <row r="311" spans="1:17" s="314" customFormat="1" ht="11.25" customHeight="1">
      <c r="A311" s="328"/>
      <c r="B311" s="328"/>
      <c r="C311" s="328"/>
      <c r="D311" s="373"/>
      <c r="E311" s="328"/>
      <c r="F311" s="320"/>
      <c r="G311" s="324"/>
    </row>
    <row r="312" spans="1:17" s="314" customFormat="1" ht="11.25" customHeight="1">
      <c r="A312" s="124" t="s">
        <v>2230</v>
      </c>
      <c r="B312" s="328"/>
      <c r="C312" s="328"/>
      <c r="D312" s="373"/>
      <c r="E312" s="328"/>
      <c r="F312" s="320"/>
      <c r="G312" s="324"/>
      <c r="K312" s="126" t="s">
        <v>2238</v>
      </c>
    </row>
    <row r="313" spans="1:17" s="314" customFormat="1" ht="11.25" customHeight="1">
      <c r="A313" s="210" t="s">
        <v>987</v>
      </c>
      <c r="B313" s="217" t="s">
        <v>462</v>
      </c>
      <c r="C313" s="217" t="s">
        <v>2643</v>
      </c>
      <c r="D313" s="218" t="s">
        <v>964</v>
      </c>
      <c r="E313" s="217" t="s">
        <v>988</v>
      </c>
      <c r="F313" s="369">
        <v>3.22</v>
      </c>
      <c r="G313" s="324">
        <v>1</v>
      </c>
      <c r="K313" s="217" t="s">
        <v>1167</v>
      </c>
      <c r="L313" s="217" t="s">
        <v>1156</v>
      </c>
      <c r="M313" s="217" t="s">
        <v>1164</v>
      </c>
      <c r="N313" s="217" t="s">
        <v>964</v>
      </c>
      <c r="O313" s="217" t="s">
        <v>1169</v>
      </c>
      <c r="P313" s="529">
        <v>3.4</v>
      </c>
      <c r="Q313" s="324">
        <v>1</v>
      </c>
    </row>
    <row r="314" spans="1:17" s="314" customFormat="1" ht="11.25" customHeight="1">
      <c r="A314" s="210" t="s">
        <v>989</v>
      </c>
      <c r="B314" s="217" t="s">
        <v>827</v>
      </c>
      <c r="C314" s="322" t="s">
        <v>2643</v>
      </c>
      <c r="D314" s="218" t="s">
        <v>1773</v>
      </c>
      <c r="E314" s="217" t="s">
        <v>990</v>
      </c>
      <c r="F314" s="369">
        <v>2.2999999999999998</v>
      </c>
      <c r="G314" s="324">
        <v>1</v>
      </c>
      <c r="K314" s="217" t="s">
        <v>2231</v>
      </c>
      <c r="L314" s="217" t="s">
        <v>827</v>
      </c>
      <c r="M314" s="217" t="s">
        <v>2232</v>
      </c>
      <c r="N314" s="217" t="s">
        <v>1773</v>
      </c>
      <c r="O314" s="217" t="s">
        <v>2233</v>
      </c>
      <c r="P314" s="529">
        <v>3.5</v>
      </c>
      <c r="Q314" s="324">
        <v>1</v>
      </c>
    </row>
    <row r="315" spans="1:17" s="314" customFormat="1" ht="11.25" customHeight="1">
      <c r="A315" s="370" t="s">
        <v>949</v>
      </c>
      <c r="B315" s="371" t="s">
        <v>828</v>
      </c>
      <c r="C315" s="371" t="s">
        <v>950</v>
      </c>
      <c r="D315" s="499" t="s">
        <v>972</v>
      </c>
      <c r="E315" s="371" t="s">
        <v>888</v>
      </c>
      <c r="F315" s="323">
        <v>0.4</v>
      </c>
      <c r="G315" s="325">
        <v>1</v>
      </c>
      <c r="K315" s="217" t="s">
        <v>949</v>
      </c>
      <c r="L315" s="217" t="s">
        <v>828</v>
      </c>
      <c r="M315" s="217" t="s">
        <v>950</v>
      </c>
      <c r="N315" s="217" t="s">
        <v>972</v>
      </c>
      <c r="O315" s="217" t="s">
        <v>888</v>
      </c>
      <c r="P315" s="529">
        <v>0.4</v>
      </c>
      <c r="Q315" s="324">
        <v>1</v>
      </c>
    </row>
    <row r="316" spans="1:17" s="314" customFormat="1">
      <c r="A316" s="370" t="s">
        <v>952</v>
      </c>
      <c r="B316" s="371" t="s">
        <v>829</v>
      </c>
      <c r="C316" s="371" t="s">
        <v>2207</v>
      </c>
      <c r="D316" s="499" t="s">
        <v>972</v>
      </c>
      <c r="E316" s="371" t="s">
        <v>889</v>
      </c>
      <c r="F316" s="323">
        <v>1.2030000000000001</v>
      </c>
      <c r="G316" s="324">
        <v>1</v>
      </c>
      <c r="K316" s="217" t="s">
        <v>952</v>
      </c>
      <c r="L316" s="217" t="s">
        <v>829</v>
      </c>
      <c r="M316" s="217" t="s">
        <v>2207</v>
      </c>
      <c r="N316" s="217" t="s">
        <v>972</v>
      </c>
      <c r="O316" s="217" t="s">
        <v>889</v>
      </c>
      <c r="P316" s="529">
        <v>1.2030000000000001</v>
      </c>
      <c r="Q316" s="324">
        <v>1</v>
      </c>
    </row>
    <row r="317" spans="1:17" s="314" customFormat="1">
      <c r="A317" s="370" t="s">
        <v>1130</v>
      </c>
      <c r="B317" s="371" t="s">
        <v>836</v>
      </c>
      <c r="C317" s="371" t="s">
        <v>950</v>
      </c>
      <c r="D317" s="499" t="s">
        <v>1773</v>
      </c>
      <c r="E317" s="371" t="s">
        <v>1131</v>
      </c>
      <c r="F317" s="323">
        <v>0.6</v>
      </c>
      <c r="G317" s="324">
        <v>1</v>
      </c>
      <c r="K317" s="217" t="s">
        <v>953</v>
      </c>
      <c r="L317" s="217" t="s">
        <v>830</v>
      </c>
      <c r="M317" s="217" t="s">
        <v>950</v>
      </c>
      <c r="N317" s="217" t="s">
        <v>972</v>
      </c>
      <c r="O317" s="217" t="s">
        <v>954</v>
      </c>
      <c r="P317" s="529">
        <v>1.274</v>
      </c>
      <c r="Q317" s="324">
        <v>1</v>
      </c>
    </row>
    <row r="318" spans="1:17" s="314" customFormat="1" ht="11.25" customHeight="1">
      <c r="A318" s="370" t="s">
        <v>953</v>
      </c>
      <c r="B318" s="371" t="s">
        <v>830</v>
      </c>
      <c r="C318" s="371" t="s">
        <v>950</v>
      </c>
      <c r="D318" s="499" t="s">
        <v>972</v>
      </c>
      <c r="E318" s="371" t="s">
        <v>954</v>
      </c>
      <c r="F318" s="323">
        <v>1.274</v>
      </c>
      <c r="G318" s="324">
        <v>1</v>
      </c>
      <c r="K318" s="217" t="s">
        <v>2234</v>
      </c>
      <c r="L318" s="217" t="s">
        <v>294</v>
      </c>
      <c r="M318" s="217" t="s">
        <v>2235</v>
      </c>
      <c r="N318" s="217" t="s">
        <v>883</v>
      </c>
      <c r="O318" s="217" t="s">
        <v>2236</v>
      </c>
      <c r="P318" s="529">
        <v>0.25900000000000001</v>
      </c>
      <c r="Q318" s="324">
        <v>5</v>
      </c>
    </row>
    <row r="319" spans="1:17" s="314" customFormat="1" ht="11.25" customHeight="1">
      <c r="A319" s="571" t="s">
        <v>847</v>
      </c>
      <c r="B319" s="223" t="s">
        <v>2901</v>
      </c>
      <c r="C319" s="223" t="s">
        <v>295</v>
      </c>
      <c r="D319" s="218" t="s">
        <v>883</v>
      </c>
      <c r="E319" s="223" t="s">
        <v>848</v>
      </c>
      <c r="F319" s="323">
        <v>0.1</v>
      </c>
      <c r="G319" s="324">
        <v>5</v>
      </c>
      <c r="H319" s="314" t="s">
        <v>2069</v>
      </c>
      <c r="K319" s="217" t="s">
        <v>1706</v>
      </c>
      <c r="L319" s="217" t="s">
        <v>294</v>
      </c>
      <c r="M319" s="217" t="s">
        <v>2237</v>
      </c>
      <c r="N319" s="217" t="s">
        <v>883</v>
      </c>
      <c r="O319" s="217" t="s">
        <v>1707</v>
      </c>
      <c r="P319" s="529">
        <v>0.40110000000000001</v>
      </c>
      <c r="Q319" s="324">
        <v>4</v>
      </c>
    </row>
    <row r="320" spans="1:17" s="314" customFormat="1" ht="11.25" customHeight="1">
      <c r="A320" s="572" t="s">
        <v>601</v>
      </c>
      <c r="B320" s="488" t="s">
        <v>2901</v>
      </c>
      <c r="C320" s="488" t="s">
        <v>602</v>
      </c>
      <c r="D320" s="489" t="s">
        <v>883</v>
      </c>
      <c r="E320" s="488" t="s">
        <v>603</v>
      </c>
      <c r="F320" s="490">
        <v>0.11</v>
      </c>
      <c r="G320" s="491">
        <v>5</v>
      </c>
      <c r="H320" s="492" t="s">
        <v>604</v>
      </c>
      <c r="I320" s="492"/>
    </row>
    <row r="321" spans="1:7" s="314" customFormat="1" ht="11.25" customHeight="1">
      <c r="A321" s="571" t="s">
        <v>605</v>
      </c>
      <c r="B321" s="223" t="s">
        <v>2901</v>
      </c>
      <c r="C321" s="223" t="s">
        <v>606</v>
      </c>
      <c r="D321" s="218" t="s">
        <v>883</v>
      </c>
      <c r="E321" s="223" t="s">
        <v>607</v>
      </c>
      <c r="F321" s="327">
        <v>0.2</v>
      </c>
      <c r="G321" s="324">
        <v>4</v>
      </c>
    </row>
    <row r="322" spans="1:7" s="314" customFormat="1" ht="11.25" customHeight="1">
      <c r="A322" s="199"/>
      <c r="B322" s="199"/>
      <c r="C322" s="199"/>
      <c r="D322" s="197"/>
      <c r="E322" s="199"/>
      <c r="F322" s="332"/>
      <c r="G322" s="333"/>
    </row>
    <row r="323" spans="1:7" s="314" customFormat="1" ht="11.25" customHeight="1">
      <c r="A323" s="201" t="s">
        <v>976</v>
      </c>
      <c r="B323" s="199"/>
      <c r="C323" s="199"/>
      <c r="D323" s="197"/>
      <c r="E323" s="199"/>
      <c r="F323" s="332"/>
      <c r="G323" s="333"/>
    </row>
    <row r="324" spans="1:7" s="314" customFormat="1" ht="11.25" customHeight="1">
      <c r="A324" s="195" t="s">
        <v>977</v>
      </c>
      <c r="B324" s="195" t="s">
        <v>2644</v>
      </c>
      <c r="C324" s="195" t="s">
        <v>2645</v>
      </c>
      <c r="D324" s="212" t="s">
        <v>972</v>
      </c>
      <c r="E324" s="195" t="s">
        <v>978</v>
      </c>
      <c r="F324" s="213">
        <v>1.2030000000000001</v>
      </c>
      <c r="G324" s="347">
        <v>1</v>
      </c>
    </row>
    <row r="325" spans="1:7" s="314" customFormat="1" ht="11.25" customHeight="1">
      <c r="A325" s="205" t="s">
        <v>979</v>
      </c>
      <c r="B325" s="205" t="s">
        <v>829</v>
      </c>
      <c r="C325" s="205" t="s">
        <v>2646</v>
      </c>
      <c r="D325" s="214" t="s">
        <v>972</v>
      </c>
      <c r="E325" s="215" t="s">
        <v>992</v>
      </c>
      <c r="F325" s="213">
        <v>1.2030000000000001</v>
      </c>
      <c r="G325" s="347">
        <v>1</v>
      </c>
    </row>
    <row r="326" spans="1:7" s="314" customFormat="1" ht="11.25" customHeight="1">
      <c r="A326" s="196"/>
      <c r="B326" s="196"/>
      <c r="C326" s="196"/>
      <c r="D326" s="197"/>
      <c r="E326" s="196"/>
      <c r="F326" s="200" t="s">
        <v>1248</v>
      </c>
      <c r="G326" s="324"/>
    </row>
    <row r="327" spans="1:7" s="314" customFormat="1" ht="11.25" customHeight="1">
      <c r="A327" s="195" t="s">
        <v>971</v>
      </c>
      <c r="B327" s="195" t="s">
        <v>828</v>
      </c>
      <c r="C327" s="195" t="s">
        <v>2647</v>
      </c>
      <c r="D327" s="212" t="s">
        <v>972</v>
      </c>
      <c r="E327" s="195" t="s">
        <v>951</v>
      </c>
      <c r="F327" s="216">
        <v>0.22399999999999998</v>
      </c>
      <c r="G327" s="347">
        <v>1</v>
      </c>
    </row>
    <row r="328" spans="1:7" s="314" customFormat="1" ht="11.25" customHeight="1">
      <c r="A328" s="195" t="s">
        <v>973</v>
      </c>
      <c r="B328" s="195" t="s">
        <v>830</v>
      </c>
      <c r="C328" s="195" t="s">
        <v>2648</v>
      </c>
      <c r="D328" s="212" t="s">
        <v>972</v>
      </c>
      <c r="E328" s="195" t="s">
        <v>974</v>
      </c>
      <c r="F328" s="216">
        <v>1.274</v>
      </c>
      <c r="G328" s="347">
        <v>1</v>
      </c>
    </row>
    <row r="329" spans="1:7" s="314" customFormat="1" ht="11.25" customHeight="1">
      <c r="A329" s="195" t="s">
        <v>975</v>
      </c>
      <c r="B329" s="195" t="s">
        <v>829</v>
      </c>
      <c r="C329" s="195" t="s">
        <v>2649</v>
      </c>
      <c r="D329" s="212" t="s">
        <v>972</v>
      </c>
      <c r="E329" s="195" t="s">
        <v>2255</v>
      </c>
      <c r="F329" s="216">
        <v>1.2030000000000001</v>
      </c>
      <c r="G329" s="347">
        <v>1</v>
      </c>
    </row>
    <row r="330" spans="1:7" s="314" customFormat="1" ht="11.25" customHeight="1">
      <c r="A330" s="202"/>
      <c r="B330" s="202"/>
      <c r="C330" s="202"/>
      <c r="D330" s="178"/>
      <c r="E330" s="203"/>
      <c r="F330" s="204" t="s">
        <v>1248</v>
      </c>
      <c r="G330" s="324"/>
    </row>
    <row r="331" spans="1:7" s="314" customFormat="1" ht="11.25" customHeight="1">
      <c r="A331" s="195" t="s">
        <v>971</v>
      </c>
      <c r="B331" s="195" t="s">
        <v>828</v>
      </c>
      <c r="C331" s="195" t="s">
        <v>2647</v>
      </c>
      <c r="D331" s="212" t="s">
        <v>972</v>
      </c>
      <c r="E331" s="195" t="s">
        <v>951</v>
      </c>
      <c r="F331" s="216">
        <v>0.22399999999999998</v>
      </c>
      <c r="G331" s="347">
        <v>1</v>
      </c>
    </row>
    <row r="332" spans="1:7" s="314" customFormat="1" ht="11.25" customHeight="1">
      <c r="A332" s="195" t="s">
        <v>973</v>
      </c>
      <c r="B332" s="195" t="s">
        <v>830</v>
      </c>
      <c r="C332" s="195" t="s">
        <v>2648</v>
      </c>
      <c r="D332" s="212" t="s">
        <v>972</v>
      </c>
      <c r="E332" s="195" t="s">
        <v>974</v>
      </c>
      <c r="F332" s="216">
        <v>1.274</v>
      </c>
      <c r="G332" s="347">
        <v>1</v>
      </c>
    </row>
    <row r="333" spans="1:7" s="314" customFormat="1" ht="11.25" customHeight="1">
      <c r="A333" s="195" t="s">
        <v>2574</v>
      </c>
      <c r="B333" s="195" t="s">
        <v>2575</v>
      </c>
      <c r="C333" s="195" t="s">
        <v>2576</v>
      </c>
      <c r="D333" s="212" t="s">
        <v>972</v>
      </c>
      <c r="E333" s="195" t="s">
        <v>2577</v>
      </c>
      <c r="F333" s="216">
        <v>2.1</v>
      </c>
      <c r="G333" s="347">
        <v>1</v>
      </c>
    </row>
    <row r="334" spans="1:7" s="314" customFormat="1" ht="11.25" customHeight="1">
      <c r="A334" s="202"/>
      <c r="B334" s="202"/>
      <c r="C334" s="202"/>
      <c r="D334" s="178"/>
      <c r="E334" s="203"/>
      <c r="F334" s="204"/>
      <c r="G334" s="324"/>
    </row>
    <row r="335" spans="1:7" s="314" customFormat="1">
      <c r="A335" s="124" t="s">
        <v>332</v>
      </c>
      <c r="B335" s="318"/>
      <c r="C335" s="328"/>
      <c r="D335" s="324"/>
      <c r="E335" s="372"/>
      <c r="F335" s="320"/>
      <c r="G335" s="324"/>
    </row>
    <row r="336" spans="1:7" s="314" customFormat="1">
      <c r="A336" s="570" t="s">
        <v>1917</v>
      </c>
      <c r="B336" s="328" t="s">
        <v>1154</v>
      </c>
      <c r="C336" s="328" t="s">
        <v>1918</v>
      </c>
      <c r="D336" s="373" t="s">
        <v>964</v>
      </c>
      <c r="E336" s="328" t="s">
        <v>1919</v>
      </c>
      <c r="F336" s="320">
        <v>8.6</v>
      </c>
      <c r="G336" s="324"/>
    </row>
    <row r="337" spans="1:7" s="314" customFormat="1">
      <c r="A337" s="570" t="s">
        <v>1920</v>
      </c>
      <c r="B337" s="328" t="s">
        <v>1154</v>
      </c>
      <c r="C337" s="328" t="s">
        <v>1921</v>
      </c>
      <c r="D337" s="373" t="s">
        <v>964</v>
      </c>
      <c r="E337" s="328" t="s">
        <v>1922</v>
      </c>
      <c r="F337" s="320">
        <v>8.9499999999999993</v>
      </c>
      <c r="G337" s="324"/>
    </row>
    <row r="338" spans="1:7" s="314" customFormat="1">
      <c r="A338" s="570" t="s">
        <v>1923</v>
      </c>
      <c r="B338" s="328" t="s">
        <v>1154</v>
      </c>
      <c r="C338" s="328" t="s">
        <v>1924</v>
      </c>
      <c r="D338" s="373" t="s">
        <v>964</v>
      </c>
      <c r="E338" s="328" t="s">
        <v>2256</v>
      </c>
      <c r="F338" s="320">
        <v>11.8</v>
      </c>
      <c r="G338" s="324"/>
    </row>
    <row r="339" spans="1:7" s="314" customFormat="1">
      <c r="A339" s="570" t="s">
        <v>1925</v>
      </c>
      <c r="B339" s="328" t="s">
        <v>1163</v>
      </c>
      <c r="C339" s="328" t="s">
        <v>1918</v>
      </c>
      <c r="D339" s="373" t="s">
        <v>964</v>
      </c>
      <c r="E339" s="328" t="s">
        <v>1926</v>
      </c>
      <c r="F339" s="320">
        <v>10.75</v>
      </c>
      <c r="G339" s="324"/>
    </row>
    <row r="340" spans="1:7" s="314" customFormat="1">
      <c r="A340" s="570" t="s">
        <v>1927</v>
      </c>
      <c r="B340" s="328" t="s">
        <v>1163</v>
      </c>
      <c r="C340" s="328" t="s">
        <v>1921</v>
      </c>
      <c r="D340" s="373" t="s">
        <v>964</v>
      </c>
      <c r="E340" s="328" t="s">
        <v>1928</v>
      </c>
      <c r="F340" s="320">
        <v>11.65</v>
      </c>
      <c r="G340" s="324"/>
    </row>
    <row r="341" spans="1:7" s="314" customFormat="1" ht="11.25" customHeight="1">
      <c r="A341" s="318"/>
      <c r="B341" s="318"/>
      <c r="C341" s="328"/>
      <c r="D341" s="324"/>
      <c r="E341" s="372"/>
      <c r="F341" s="320"/>
      <c r="G341" s="324"/>
    </row>
    <row r="342" spans="1:7" s="314" customFormat="1" ht="11.25" customHeight="1">
      <c r="A342" s="124" t="s">
        <v>333</v>
      </c>
      <c r="B342" s="318"/>
      <c r="C342" s="328"/>
      <c r="D342" s="324"/>
      <c r="E342" s="372"/>
      <c r="F342" s="320"/>
      <c r="G342" s="324"/>
    </row>
    <row r="343" spans="1:7" s="314" customFormat="1" ht="11.25" customHeight="1">
      <c r="A343" s="322" t="s">
        <v>334</v>
      </c>
      <c r="B343" s="322" t="s">
        <v>283</v>
      </c>
      <c r="C343" s="322" t="s">
        <v>2650</v>
      </c>
      <c r="D343" s="493" t="s">
        <v>964</v>
      </c>
      <c r="E343" s="322" t="s">
        <v>335</v>
      </c>
      <c r="F343" s="323">
        <v>8.6</v>
      </c>
      <c r="G343" s="324">
        <v>1</v>
      </c>
    </row>
    <row r="344" spans="1:7" s="314" customFormat="1" ht="11.25" customHeight="1">
      <c r="A344" s="322" t="s">
        <v>336</v>
      </c>
      <c r="B344" s="322" t="s">
        <v>827</v>
      </c>
      <c r="C344" s="322" t="s">
        <v>2209</v>
      </c>
      <c r="D344" s="493" t="s">
        <v>1773</v>
      </c>
      <c r="E344" s="322" t="s">
        <v>337</v>
      </c>
      <c r="F344" s="323">
        <v>2.1150000000000002</v>
      </c>
      <c r="G344" s="325">
        <v>1</v>
      </c>
    </row>
    <row r="345" spans="1:7" s="314" customFormat="1" ht="11.25" customHeight="1">
      <c r="A345" s="322" t="s">
        <v>338</v>
      </c>
      <c r="B345" s="322" t="s">
        <v>828</v>
      </c>
      <c r="C345" s="322" t="s">
        <v>2903</v>
      </c>
      <c r="D345" s="493" t="s">
        <v>972</v>
      </c>
      <c r="E345" s="322" t="s">
        <v>240</v>
      </c>
      <c r="F345" s="327">
        <v>0.94499999999999995</v>
      </c>
      <c r="G345" s="324">
        <v>1</v>
      </c>
    </row>
    <row r="346" spans="1:7" s="314" customFormat="1" ht="11.25" customHeight="1">
      <c r="A346" s="322" t="s">
        <v>1929</v>
      </c>
      <c r="B346" s="322" t="s">
        <v>829</v>
      </c>
      <c r="C346" s="322" t="s">
        <v>2205</v>
      </c>
      <c r="D346" s="493" t="s">
        <v>972</v>
      </c>
      <c r="E346" s="322" t="s">
        <v>1930</v>
      </c>
      <c r="F346" s="327">
        <v>2.2050000000000001</v>
      </c>
      <c r="G346" s="324">
        <v>1</v>
      </c>
    </row>
    <row r="347" spans="1:7" s="314" customFormat="1" ht="11.25" customHeight="1">
      <c r="A347" s="322" t="s">
        <v>339</v>
      </c>
      <c r="B347" s="322" t="s">
        <v>829</v>
      </c>
      <c r="C347" s="322" t="s">
        <v>2651</v>
      </c>
      <c r="D347" s="493" t="s">
        <v>972</v>
      </c>
      <c r="E347" s="322" t="s">
        <v>2257</v>
      </c>
      <c r="F347" s="327">
        <v>2.2050000000000001</v>
      </c>
      <c r="G347" s="324">
        <v>1</v>
      </c>
    </row>
    <row r="348" spans="1:7" s="314" customFormat="1" ht="11.25" customHeight="1">
      <c r="A348" s="322" t="s">
        <v>1747</v>
      </c>
      <c r="B348" s="322" t="s">
        <v>829</v>
      </c>
      <c r="C348" s="322" t="s">
        <v>2904</v>
      </c>
      <c r="D348" s="493" t="s">
        <v>972</v>
      </c>
      <c r="E348" s="322" t="s">
        <v>2258</v>
      </c>
      <c r="F348" s="327">
        <v>2.2949999999999999</v>
      </c>
      <c r="G348" s="324">
        <v>1</v>
      </c>
    </row>
    <row r="349" spans="1:7" s="314" customFormat="1" ht="11.25" customHeight="1">
      <c r="A349" s="322" t="s">
        <v>1748</v>
      </c>
      <c r="B349" s="322" t="s">
        <v>830</v>
      </c>
      <c r="C349" s="322" t="s">
        <v>2903</v>
      </c>
      <c r="D349" s="493" t="s">
        <v>972</v>
      </c>
      <c r="E349" s="322" t="s">
        <v>241</v>
      </c>
      <c r="F349" s="327">
        <v>1.98</v>
      </c>
      <c r="G349" s="324">
        <v>1</v>
      </c>
    </row>
    <row r="350" spans="1:7" s="314" customFormat="1" ht="11.25" customHeight="1">
      <c r="A350" s="322" t="s">
        <v>274</v>
      </c>
      <c r="B350" s="322" t="s">
        <v>2900</v>
      </c>
      <c r="C350" s="322" t="s">
        <v>923</v>
      </c>
      <c r="D350" s="493" t="s">
        <v>883</v>
      </c>
      <c r="E350" s="322" t="s">
        <v>864</v>
      </c>
      <c r="F350" s="327">
        <v>0.45500000000000002</v>
      </c>
      <c r="G350" s="324">
        <v>2</v>
      </c>
    </row>
    <row r="351" spans="1:7" s="314" customFormat="1" ht="11.25" customHeight="1">
      <c r="A351" s="322" t="s">
        <v>1749</v>
      </c>
      <c r="B351" s="322" t="s">
        <v>2900</v>
      </c>
      <c r="C351" s="322" t="s">
        <v>2905</v>
      </c>
      <c r="D351" s="493" t="s">
        <v>883</v>
      </c>
      <c r="E351" s="322" t="s">
        <v>2259</v>
      </c>
      <c r="F351" s="327">
        <v>1.5</v>
      </c>
      <c r="G351" s="324">
        <v>4</v>
      </c>
    </row>
    <row r="352" spans="1:7" s="314" customFormat="1" ht="11.25" customHeight="1">
      <c r="A352" s="328"/>
      <c r="B352" s="328"/>
      <c r="C352" s="328"/>
      <c r="D352" s="373"/>
      <c r="E352" s="328"/>
      <c r="F352" s="320"/>
      <c r="G352" s="324"/>
    </row>
    <row r="353" spans="1:11" s="314" customFormat="1" ht="11.25" customHeight="1">
      <c r="A353" s="124" t="s">
        <v>312</v>
      </c>
      <c r="B353" s="328"/>
      <c r="C353" s="328"/>
      <c r="D353" s="373"/>
      <c r="E353" s="328"/>
      <c r="F353" s="320"/>
      <c r="G353" s="324"/>
    </row>
    <row r="354" spans="1:11" s="314" customFormat="1" ht="11.25" customHeight="1">
      <c r="A354" s="322" t="s">
        <v>313</v>
      </c>
      <c r="B354" s="322" t="s">
        <v>624</v>
      </c>
      <c r="C354" s="322" t="s">
        <v>2652</v>
      </c>
      <c r="D354" s="493" t="s">
        <v>964</v>
      </c>
      <c r="E354" s="322" t="s">
        <v>314</v>
      </c>
      <c r="F354" s="323">
        <v>11.05</v>
      </c>
      <c r="G354" s="324">
        <v>1</v>
      </c>
    </row>
    <row r="355" spans="1:11" s="314" customFormat="1" ht="11.25" customHeight="1">
      <c r="A355" s="322" t="s">
        <v>315</v>
      </c>
      <c r="B355" s="322" t="s">
        <v>827</v>
      </c>
      <c r="C355" s="322" t="s">
        <v>2653</v>
      </c>
      <c r="D355" s="493" t="s">
        <v>1773</v>
      </c>
      <c r="E355" s="322" t="s">
        <v>316</v>
      </c>
      <c r="F355" s="323">
        <v>2.52</v>
      </c>
      <c r="G355" s="325">
        <v>1</v>
      </c>
    </row>
    <row r="356" spans="1:11" s="314" customFormat="1">
      <c r="A356" s="322" t="s">
        <v>338</v>
      </c>
      <c r="B356" s="322" t="s">
        <v>828</v>
      </c>
      <c r="C356" s="322" t="s">
        <v>2903</v>
      </c>
      <c r="D356" s="493" t="s">
        <v>972</v>
      </c>
      <c r="E356" s="322" t="s">
        <v>240</v>
      </c>
      <c r="F356" s="327">
        <v>0.94499999999999995</v>
      </c>
      <c r="G356" s="324">
        <v>1</v>
      </c>
    </row>
    <row r="357" spans="1:11" s="314" customFormat="1" ht="11.25" customHeight="1">
      <c r="A357" s="322" t="s">
        <v>1929</v>
      </c>
      <c r="B357" s="322" t="s">
        <v>829</v>
      </c>
      <c r="C357" s="322" t="s">
        <v>2205</v>
      </c>
      <c r="D357" s="493" t="s">
        <v>972</v>
      </c>
      <c r="E357" s="322" t="s">
        <v>1930</v>
      </c>
      <c r="F357" s="327">
        <v>2.2050000000000001</v>
      </c>
      <c r="G357" s="324">
        <v>1</v>
      </c>
    </row>
    <row r="358" spans="1:11" s="314" customFormat="1" ht="11.25" customHeight="1">
      <c r="A358" s="322" t="s">
        <v>339</v>
      </c>
      <c r="B358" s="322" t="s">
        <v>829</v>
      </c>
      <c r="C358" s="322" t="s">
        <v>2651</v>
      </c>
      <c r="D358" s="493" t="s">
        <v>972</v>
      </c>
      <c r="E358" s="322" t="s">
        <v>2257</v>
      </c>
      <c r="F358" s="327">
        <v>2.2050000000000001</v>
      </c>
      <c r="G358" s="324">
        <v>1</v>
      </c>
    </row>
    <row r="359" spans="1:11" s="314" customFormat="1" ht="11.25" customHeight="1">
      <c r="A359" s="322" t="s">
        <v>1747</v>
      </c>
      <c r="B359" s="322" t="s">
        <v>829</v>
      </c>
      <c r="C359" s="322" t="s">
        <v>2904</v>
      </c>
      <c r="D359" s="493" t="s">
        <v>972</v>
      </c>
      <c r="E359" s="322" t="s">
        <v>2258</v>
      </c>
      <c r="F359" s="327">
        <v>2.2949999999999999</v>
      </c>
      <c r="G359" s="324">
        <v>1</v>
      </c>
    </row>
    <row r="360" spans="1:11" s="314" customFormat="1" ht="11.25" customHeight="1">
      <c r="A360" s="322" t="s">
        <v>1748</v>
      </c>
      <c r="B360" s="322" t="s">
        <v>830</v>
      </c>
      <c r="C360" s="322" t="s">
        <v>2903</v>
      </c>
      <c r="D360" s="493" t="s">
        <v>972</v>
      </c>
      <c r="E360" s="322" t="s">
        <v>241</v>
      </c>
      <c r="F360" s="327">
        <v>1.98</v>
      </c>
      <c r="G360" s="324">
        <v>1</v>
      </c>
    </row>
    <row r="361" spans="1:11" s="314" customFormat="1" ht="11.25" customHeight="1">
      <c r="A361" s="322" t="s">
        <v>1706</v>
      </c>
      <c r="B361" s="322" t="s">
        <v>2901</v>
      </c>
      <c r="C361" s="322" t="s">
        <v>2237</v>
      </c>
      <c r="D361" s="493" t="s">
        <v>883</v>
      </c>
      <c r="E361" s="322" t="s">
        <v>1707</v>
      </c>
      <c r="F361" s="327">
        <v>0.40110000000000001</v>
      </c>
      <c r="G361" s="324">
        <v>2</v>
      </c>
    </row>
    <row r="362" spans="1:11" s="314" customFormat="1" ht="11.25" customHeight="1">
      <c r="A362" s="322" t="s">
        <v>317</v>
      </c>
      <c r="B362" s="322" t="s">
        <v>2901</v>
      </c>
      <c r="C362" s="322" t="s">
        <v>2654</v>
      </c>
      <c r="D362" s="493" t="s">
        <v>883</v>
      </c>
      <c r="E362" s="322" t="s">
        <v>318</v>
      </c>
      <c r="F362" s="327">
        <v>1.575</v>
      </c>
      <c r="G362" s="324">
        <v>4</v>
      </c>
    </row>
    <row r="363" spans="1:11" s="314" customFormat="1" ht="11.25" customHeight="1">
      <c r="A363" s="328"/>
      <c r="B363" s="328"/>
      <c r="C363" s="328"/>
      <c r="D363" s="373"/>
      <c r="E363" s="328"/>
      <c r="F363" s="320"/>
      <c r="G363" s="324"/>
    </row>
    <row r="364" spans="1:11" s="314" customFormat="1">
      <c r="A364" s="126" t="s">
        <v>1699</v>
      </c>
      <c r="C364" s="373"/>
      <c r="D364" s="324"/>
      <c r="E364" s="374"/>
      <c r="F364" s="374"/>
      <c r="I364" s="375"/>
      <c r="J364" s="375"/>
      <c r="K364" s="376"/>
    </row>
    <row r="365" spans="1:11" s="314" customFormat="1">
      <c r="A365" s="330" t="s">
        <v>1702</v>
      </c>
      <c r="B365" s="330" t="s">
        <v>283</v>
      </c>
      <c r="C365" s="330" t="s">
        <v>2655</v>
      </c>
      <c r="D365" s="494" t="s">
        <v>964</v>
      </c>
      <c r="E365" s="330" t="s">
        <v>1700</v>
      </c>
      <c r="F365" s="377">
        <v>8.9499999999999993</v>
      </c>
      <c r="G365" s="378">
        <v>1</v>
      </c>
      <c r="H365" s="324"/>
      <c r="I365" s="324"/>
      <c r="J365" s="320"/>
      <c r="K365" s="349"/>
    </row>
    <row r="366" spans="1:11" s="314" customFormat="1">
      <c r="A366" s="330" t="s">
        <v>336</v>
      </c>
      <c r="B366" s="330" t="s">
        <v>827</v>
      </c>
      <c r="C366" s="330" t="s">
        <v>2209</v>
      </c>
      <c r="D366" s="494" t="s">
        <v>1773</v>
      </c>
      <c r="E366" s="330" t="s">
        <v>337</v>
      </c>
      <c r="F366" s="377">
        <v>2.1150000000000002</v>
      </c>
      <c r="G366" s="378">
        <v>1</v>
      </c>
      <c r="H366" s="324"/>
      <c r="I366" s="324"/>
      <c r="J366" s="320"/>
      <c r="K366" s="349"/>
    </row>
    <row r="367" spans="1:11" s="314" customFormat="1">
      <c r="A367" s="379" t="s">
        <v>338</v>
      </c>
      <c r="B367" s="379" t="s">
        <v>828</v>
      </c>
      <c r="C367" s="379" t="s">
        <v>2903</v>
      </c>
      <c r="D367" s="493" t="s">
        <v>972</v>
      </c>
      <c r="E367" s="379" t="s">
        <v>240</v>
      </c>
      <c r="F367" s="377">
        <v>0.94499999999999995</v>
      </c>
      <c r="G367" s="378">
        <v>1</v>
      </c>
      <c r="H367" s="324"/>
      <c r="I367" s="324"/>
      <c r="J367" s="320"/>
      <c r="K367" s="349"/>
    </row>
    <row r="368" spans="1:11" s="314" customFormat="1">
      <c r="A368" s="322" t="s">
        <v>1929</v>
      </c>
      <c r="B368" s="322" t="s">
        <v>829</v>
      </c>
      <c r="C368" s="322" t="s">
        <v>2205</v>
      </c>
      <c r="D368" s="493" t="s">
        <v>972</v>
      </c>
      <c r="E368" s="322" t="s">
        <v>1930</v>
      </c>
      <c r="F368" s="327">
        <v>2.2050000000000001</v>
      </c>
      <c r="G368" s="378">
        <v>1</v>
      </c>
      <c r="H368" s="324"/>
      <c r="I368" s="324"/>
      <c r="J368" s="320"/>
      <c r="K368" s="349"/>
    </row>
    <row r="369" spans="1:12" s="314" customFormat="1">
      <c r="A369" s="379" t="s">
        <v>339</v>
      </c>
      <c r="B369" s="379" t="s">
        <v>829</v>
      </c>
      <c r="C369" s="379" t="s">
        <v>2651</v>
      </c>
      <c r="D369" s="493" t="s">
        <v>972</v>
      </c>
      <c r="E369" s="379" t="s">
        <v>2257</v>
      </c>
      <c r="F369" s="377">
        <v>2.2050000000000001</v>
      </c>
      <c r="G369" s="378">
        <v>1</v>
      </c>
      <c r="H369" s="324"/>
      <c r="I369" s="324"/>
      <c r="J369" s="320"/>
      <c r="K369" s="349"/>
    </row>
    <row r="370" spans="1:12" s="314" customFormat="1">
      <c r="A370" s="379" t="s">
        <v>1747</v>
      </c>
      <c r="B370" s="379" t="s">
        <v>829</v>
      </c>
      <c r="C370" s="379" t="s">
        <v>2904</v>
      </c>
      <c r="D370" s="493" t="s">
        <v>972</v>
      </c>
      <c r="E370" s="379" t="s">
        <v>2258</v>
      </c>
      <c r="F370" s="377">
        <v>2.2949999999999999</v>
      </c>
      <c r="G370" s="378">
        <v>1</v>
      </c>
      <c r="H370" s="324"/>
      <c r="I370" s="324"/>
      <c r="J370" s="320"/>
      <c r="K370" s="349"/>
    </row>
    <row r="371" spans="1:12" s="314" customFormat="1">
      <c r="A371" s="379" t="s">
        <v>1748</v>
      </c>
      <c r="B371" s="379" t="s">
        <v>830</v>
      </c>
      <c r="C371" s="379" t="s">
        <v>2903</v>
      </c>
      <c r="D371" s="493" t="s">
        <v>972</v>
      </c>
      <c r="E371" s="379" t="s">
        <v>241</v>
      </c>
      <c r="F371" s="377">
        <v>1.98</v>
      </c>
      <c r="G371" s="378">
        <v>1</v>
      </c>
      <c r="H371" s="324"/>
      <c r="I371" s="324"/>
      <c r="J371" s="320"/>
      <c r="K371" s="349"/>
    </row>
    <row r="372" spans="1:12" s="314" customFormat="1">
      <c r="A372" s="379" t="s">
        <v>274</v>
      </c>
      <c r="B372" s="379" t="s">
        <v>2900</v>
      </c>
      <c r="C372" s="379" t="s">
        <v>923</v>
      </c>
      <c r="D372" s="493" t="s">
        <v>883</v>
      </c>
      <c r="E372" s="379" t="s">
        <v>864</v>
      </c>
      <c r="F372" s="377">
        <v>0.45500000000000002</v>
      </c>
      <c r="G372" s="378">
        <v>4</v>
      </c>
      <c r="H372" s="324"/>
      <c r="I372" s="324"/>
      <c r="J372" s="320"/>
      <c r="K372" s="349"/>
    </row>
    <row r="373" spans="1:12" s="314" customFormat="1">
      <c r="A373" s="379" t="s">
        <v>1749</v>
      </c>
      <c r="B373" s="379" t="s">
        <v>2900</v>
      </c>
      <c r="C373" s="379" t="s">
        <v>2905</v>
      </c>
      <c r="D373" s="493" t="s">
        <v>883</v>
      </c>
      <c r="E373" s="379" t="s">
        <v>2259</v>
      </c>
      <c r="F373" s="377">
        <v>1.5</v>
      </c>
      <c r="G373" s="378">
        <v>4</v>
      </c>
      <c r="H373" s="324"/>
      <c r="I373" s="324"/>
      <c r="J373" s="320"/>
      <c r="K373" s="349"/>
    </row>
    <row r="374" spans="1:12" s="314" customFormat="1">
      <c r="A374" s="380"/>
      <c r="B374" s="380"/>
      <c r="C374" s="380"/>
      <c r="D374" s="373"/>
      <c r="E374" s="380"/>
      <c r="F374" s="349"/>
      <c r="G374" s="324"/>
      <c r="H374" s="324"/>
      <c r="I374" s="375"/>
      <c r="J374" s="375"/>
      <c r="K374" s="158"/>
    </row>
    <row r="375" spans="1:12" s="314" customFormat="1">
      <c r="A375" s="126" t="s">
        <v>1701</v>
      </c>
      <c r="B375" s="380"/>
      <c r="C375" s="380"/>
      <c r="D375" s="373"/>
      <c r="E375" s="380"/>
      <c r="F375" s="349"/>
      <c r="G375" s="324"/>
      <c r="H375" s="324"/>
      <c r="I375" s="375"/>
      <c r="J375" s="375"/>
      <c r="K375" s="158"/>
    </row>
    <row r="376" spans="1:12" s="314" customFormat="1">
      <c r="A376" s="379" t="s">
        <v>625</v>
      </c>
      <c r="B376" s="379" t="s">
        <v>624</v>
      </c>
      <c r="C376" s="379" t="s">
        <v>166</v>
      </c>
      <c r="D376" s="493" t="s">
        <v>890</v>
      </c>
      <c r="E376" s="379" t="s">
        <v>626</v>
      </c>
      <c r="F376" s="377">
        <v>11.85</v>
      </c>
      <c r="G376" s="378">
        <v>1</v>
      </c>
      <c r="H376" s="324"/>
      <c r="I376" s="324"/>
      <c r="J376" s="320"/>
      <c r="K376" s="349"/>
    </row>
    <row r="377" spans="1:12" s="314" customFormat="1">
      <c r="A377" s="379" t="s">
        <v>315</v>
      </c>
      <c r="B377" s="379" t="s">
        <v>827</v>
      </c>
      <c r="C377" s="379" t="s">
        <v>2653</v>
      </c>
      <c r="D377" s="493" t="s">
        <v>1773</v>
      </c>
      <c r="E377" s="379" t="s">
        <v>316</v>
      </c>
      <c r="F377" s="377">
        <v>2.52</v>
      </c>
      <c r="G377" s="378">
        <v>1</v>
      </c>
      <c r="H377" s="324"/>
      <c r="I377" s="324"/>
      <c r="J377" s="320"/>
      <c r="K377" s="349"/>
    </row>
    <row r="378" spans="1:12" s="314" customFormat="1">
      <c r="A378" s="379" t="s">
        <v>338</v>
      </c>
      <c r="B378" s="379" t="s">
        <v>828</v>
      </c>
      <c r="C378" s="379" t="s">
        <v>2903</v>
      </c>
      <c r="D378" s="493" t="s">
        <v>972</v>
      </c>
      <c r="E378" s="379" t="s">
        <v>240</v>
      </c>
      <c r="F378" s="377">
        <v>0.94499999999999995</v>
      </c>
      <c r="G378" s="378">
        <v>1</v>
      </c>
      <c r="H378" s="324"/>
      <c r="I378" s="324"/>
      <c r="J378" s="320"/>
      <c r="K378" s="349"/>
    </row>
    <row r="379" spans="1:12" s="314" customFormat="1">
      <c r="A379" s="322" t="s">
        <v>1929</v>
      </c>
      <c r="B379" s="322" t="s">
        <v>829</v>
      </c>
      <c r="C379" s="322" t="s">
        <v>2205</v>
      </c>
      <c r="D379" s="493" t="s">
        <v>972</v>
      </c>
      <c r="E379" s="322" t="s">
        <v>1930</v>
      </c>
      <c r="F379" s="327">
        <v>2.2050000000000001</v>
      </c>
      <c r="G379" s="378">
        <v>1</v>
      </c>
      <c r="H379" s="324"/>
      <c r="I379" s="324"/>
      <c r="J379" s="320"/>
      <c r="K379" s="349"/>
    </row>
    <row r="380" spans="1:12" s="314" customFormat="1">
      <c r="A380" s="379" t="s">
        <v>339</v>
      </c>
      <c r="B380" s="379" t="s">
        <v>829</v>
      </c>
      <c r="C380" s="379" t="s">
        <v>2651</v>
      </c>
      <c r="D380" s="493" t="s">
        <v>972</v>
      </c>
      <c r="E380" s="379" t="s">
        <v>2257</v>
      </c>
      <c r="F380" s="377">
        <v>2.2050000000000001</v>
      </c>
      <c r="G380" s="378">
        <v>1</v>
      </c>
      <c r="H380" s="324"/>
      <c r="I380" s="324"/>
      <c r="J380" s="320"/>
      <c r="K380" s="349"/>
    </row>
    <row r="381" spans="1:12" s="314" customFormat="1">
      <c r="A381" s="379" t="s">
        <v>1747</v>
      </c>
      <c r="B381" s="379" t="s">
        <v>829</v>
      </c>
      <c r="C381" s="379" t="s">
        <v>2904</v>
      </c>
      <c r="D381" s="493" t="s">
        <v>972</v>
      </c>
      <c r="E381" s="379" t="s">
        <v>2258</v>
      </c>
      <c r="F381" s="377">
        <v>2.2949999999999999</v>
      </c>
      <c r="G381" s="378">
        <v>1</v>
      </c>
      <c r="H381" s="324"/>
      <c r="I381" s="324"/>
      <c r="J381" s="320"/>
      <c r="K381" s="349"/>
    </row>
    <row r="382" spans="1:12" s="314" customFormat="1">
      <c r="A382" s="379" t="s">
        <v>1748</v>
      </c>
      <c r="B382" s="379" t="s">
        <v>830</v>
      </c>
      <c r="C382" s="379" t="s">
        <v>2903</v>
      </c>
      <c r="D382" s="493" t="s">
        <v>972</v>
      </c>
      <c r="E382" s="379" t="s">
        <v>241</v>
      </c>
      <c r="F382" s="377">
        <v>1.98</v>
      </c>
      <c r="G382" s="378">
        <v>1</v>
      </c>
      <c r="H382" s="324"/>
      <c r="I382" s="324"/>
      <c r="J382" s="320"/>
      <c r="K382" s="349"/>
      <c r="L382" s="158"/>
    </row>
    <row r="383" spans="1:12" s="314" customFormat="1">
      <c r="A383" s="379" t="s">
        <v>1706</v>
      </c>
      <c r="B383" s="379" t="s">
        <v>2901</v>
      </c>
      <c r="C383" s="379" t="s">
        <v>2237</v>
      </c>
      <c r="D383" s="493" t="s">
        <v>883</v>
      </c>
      <c r="E383" s="379" t="s">
        <v>1707</v>
      </c>
      <c r="F383" s="377">
        <v>0.40110000000000001</v>
      </c>
      <c r="G383" s="378">
        <v>2</v>
      </c>
      <c r="H383" s="324"/>
      <c r="I383" s="324"/>
      <c r="J383" s="320"/>
      <c r="K383" s="349"/>
    </row>
    <row r="384" spans="1:12" s="314" customFormat="1">
      <c r="A384" s="379" t="s">
        <v>317</v>
      </c>
      <c r="B384" s="379" t="s">
        <v>2901</v>
      </c>
      <c r="C384" s="379" t="s">
        <v>2654</v>
      </c>
      <c r="D384" s="493" t="s">
        <v>883</v>
      </c>
      <c r="E384" s="379" t="s">
        <v>318</v>
      </c>
      <c r="F384" s="377">
        <v>1.575</v>
      </c>
      <c r="G384" s="378">
        <v>4</v>
      </c>
      <c r="H384" s="324"/>
      <c r="I384" s="324"/>
      <c r="J384" s="320"/>
      <c r="K384" s="349"/>
    </row>
    <row r="385" spans="1:12" s="314" customFormat="1" ht="11.25" customHeight="1">
      <c r="A385" s="328"/>
      <c r="B385" s="328"/>
      <c r="C385" s="328"/>
      <c r="D385" s="373"/>
      <c r="E385" s="328"/>
      <c r="F385" s="320"/>
      <c r="G385" s="324"/>
    </row>
    <row r="386" spans="1:12" s="314" customFormat="1">
      <c r="A386" s="126" t="s">
        <v>2211</v>
      </c>
      <c r="B386" s="380"/>
      <c r="C386" s="380"/>
      <c r="D386" s="373"/>
      <c r="E386" s="380"/>
      <c r="F386" s="349"/>
      <c r="G386" s="324"/>
      <c r="H386" s="324"/>
      <c r="I386" s="375"/>
      <c r="J386" s="375"/>
      <c r="K386" s="158"/>
    </row>
    <row r="387" spans="1:12" s="314" customFormat="1">
      <c r="A387" s="379" t="s">
        <v>2212</v>
      </c>
      <c r="B387" s="379" t="s">
        <v>960</v>
      </c>
      <c r="C387" s="379" t="s">
        <v>2213</v>
      </c>
      <c r="D387" s="493" t="s">
        <v>964</v>
      </c>
      <c r="E387" s="379" t="s">
        <v>2214</v>
      </c>
      <c r="F387" s="377">
        <v>11.8</v>
      </c>
      <c r="G387" s="378">
        <v>1</v>
      </c>
      <c r="H387" s="324"/>
      <c r="I387" s="324"/>
      <c r="J387" s="320"/>
      <c r="K387" s="349"/>
    </row>
    <row r="388" spans="1:12" s="314" customFormat="1">
      <c r="A388" s="379" t="s">
        <v>2215</v>
      </c>
      <c r="B388" s="379" t="s">
        <v>827</v>
      </c>
      <c r="C388" s="379" t="s">
        <v>2216</v>
      </c>
      <c r="D388" s="493" t="s">
        <v>1773</v>
      </c>
      <c r="E388" s="379" t="s">
        <v>2217</v>
      </c>
      <c r="F388" s="377">
        <v>6.8</v>
      </c>
      <c r="G388" s="378">
        <v>1</v>
      </c>
      <c r="H388" s="324"/>
      <c r="I388" s="324"/>
      <c r="J388" s="320"/>
      <c r="K388" s="349"/>
    </row>
    <row r="389" spans="1:12" s="314" customFormat="1">
      <c r="A389" s="379" t="s">
        <v>338</v>
      </c>
      <c r="B389" s="379" t="s">
        <v>828</v>
      </c>
      <c r="C389" s="379" t="s">
        <v>2903</v>
      </c>
      <c r="D389" s="493" t="s">
        <v>972</v>
      </c>
      <c r="E389" s="379" t="s">
        <v>240</v>
      </c>
      <c r="F389" s="377">
        <v>0.94499999999999995</v>
      </c>
      <c r="G389" s="378">
        <v>1</v>
      </c>
      <c r="H389" s="324"/>
      <c r="I389" s="324"/>
      <c r="J389" s="320"/>
      <c r="K389" s="349"/>
    </row>
    <row r="390" spans="1:12" s="314" customFormat="1">
      <c r="A390" s="322" t="s">
        <v>1929</v>
      </c>
      <c r="B390" s="322" t="s">
        <v>829</v>
      </c>
      <c r="C390" s="322" t="s">
        <v>2205</v>
      </c>
      <c r="D390" s="493" t="s">
        <v>972</v>
      </c>
      <c r="E390" s="322" t="s">
        <v>1930</v>
      </c>
      <c r="F390" s="327">
        <v>2.2050000000000001</v>
      </c>
      <c r="G390" s="378">
        <v>1</v>
      </c>
      <c r="H390" s="324"/>
      <c r="I390" s="324"/>
      <c r="J390" s="320"/>
      <c r="K390" s="349"/>
    </row>
    <row r="391" spans="1:12" s="314" customFormat="1">
      <c r="A391" s="379" t="s">
        <v>339</v>
      </c>
      <c r="B391" s="379" t="s">
        <v>829</v>
      </c>
      <c r="C391" s="379" t="s">
        <v>2651</v>
      </c>
      <c r="D391" s="493" t="s">
        <v>972</v>
      </c>
      <c r="E391" s="379" t="s">
        <v>2257</v>
      </c>
      <c r="F391" s="377">
        <v>2.2050000000000001</v>
      </c>
      <c r="G391" s="378">
        <v>1</v>
      </c>
      <c r="H391" s="324"/>
      <c r="I391" s="324"/>
      <c r="J391" s="320"/>
      <c r="K391" s="349"/>
    </row>
    <row r="392" spans="1:12" s="314" customFormat="1">
      <c r="A392" s="379" t="s">
        <v>1747</v>
      </c>
      <c r="B392" s="379" t="s">
        <v>829</v>
      </c>
      <c r="C392" s="379" t="s">
        <v>2904</v>
      </c>
      <c r="D392" s="493" t="s">
        <v>972</v>
      </c>
      <c r="E392" s="379" t="s">
        <v>2258</v>
      </c>
      <c r="F392" s="377">
        <v>2.2949999999999999</v>
      </c>
      <c r="G392" s="378">
        <v>1</v>
      </c>
      <c r="H392" s="324"/>
      <c r="I392" s="324"/>
      <c r="J392" s="320"/>
      <c r="K392" s="349"/>
    </row>
    <row r="393" spans="1:12" s="314" customFormat="1">
      <c r="A393" s="379" t="s">
        <v>1748</v>
      </c>
      <c r="B393" s="379" t="s">
        <v>830</v>
      </c>
      <c r="C393" s="379" t="s">
        <v>2903</v>
      </c>
      <c r="D393" s="493" t="s">
        <v>972</v>
      </c>
      <c r="E393" s="379" t="s">
        <v>241</v>
      </c>
      <c r="F393" s="377">
        <v>1.98</v>
      </c>
      <c r="G393" s="378">
        <v>1</v>
      </c>
      <c r="H393" s="324"/>
      <c r="I393" s="324"/>
      <c r="J393" s="320"/>
      <c r="K393" s="349"/>
      <c r="L393" s="158"/>
    </row>
    <row r="394" spans="1:12" s="314" customFormat="1">
      <c r="A394" s="379" t="s">
        <v>274</v>
      </c>
      <c r="B394" s="379" t="s">
        <v>2900</v>
      </c>
      <c r="C394" s="379" t="s">
        <v>923</v>
      </c>
      <c r="D394" s="493" t="s">
        <v>883</v>
      </c>
      <c r="E394" s="379" t="s">
        <v>864</v>
      </c>
      <c r="F394" s="377">
        <v>0.45500000000000002</v>
      </c>
      <c r="G394" s="378">
        <v>5</v>
      </c>
      <c r="H394" s="324"/>
      <c r="I394" s="324"/>
      <c r="J394" s="320"/>
      <c r="K394" s="349"/>
    </row>
    <row r="395" spans="1:12" s="314" customFormat="1">
      <c r="A395" s="379" t="s">
        <v>1749</v>
      </c>
      <c r="B395" s="379" t="s">
        <v>2900</v>
      </c>
      <c r="C395" s="379" t="s">
        <v>2905</v>
      </c>
      <c r="D395" s="493" t="s">
        <v>883</v>
      </c>
      <c r="E395" s="379" t="s">
        <v>2259</v>
      </c>
      <c r="F395" s="377">
        <v>1.5</v>
      </c>
      <c r="G395" s="378">
        <v>4</v>
      </c>
      <c r="H395" s="324"/>
      <c r="I395" s="324"/>
      <c r="J395" s="320"/>
      <c r="K395" s="349"/>
    </row>
    <row r="396" spans="1:12" s="314" customFormat="1" ht="11.25" customHeight="1">
      <c r="A396" s="328"/>
      <c r="B396" s="328"/>
      <c r="C396" s="328"/>
      <c r="D396" s="373"/>
      <c r="E396" s="328"/>
      <c r="F396" s="320"/>
      <c r="G396" s="324"/>
    </row>
    <row r="397" spans="1:12" s="314" customFormat="1">
      <c r="A397" s="124" t="s">
        <v>319</v>
      </c>
      <c r="B397" s="328"/>
      <c r="C397" s="328"/>
      <c r="D397" s="373"/>
      <c r="E397" s="328"/>
      <c r="F397" s="320"/>
      <c r="G397" s="324"/>
    </row>
    <row r="398" spans="1:12" s="314" customFormat="1" ht="11.25" customHeight="1">
      <c r="A398" s="124"/>
      <c r="B398" s="328"/>
      <c r="C398" s="328"/>
      <c r="D398" s="373"/>
      <c r="E398" s="328"/>
      <c r="F398" s="320"/>
      <c r="G398" s="324"/>
    </row>
    <row r="399" spans="1:12" s="314" customFormat="1" ht="11.25" customHeight="1">
      <c r="A399" s="322" t="s">
        <v>320</v>
      </c>
      <c r="B399" s="322" t="s">
        <v>283</v>
      </c>
      <c r="C399" s="322" t="s">
        <v>2656</v>
      </c>
      <c r="D399" s="493" t="s">
        <v>964</v>
      </c>
      <c r="E399" s="322" t="s">
        <v>242</v>
      </c>
      <c r="F399" s="323">
        <v>48.15</v>
      </c>
      <c r="G399" s="324">
        <v>1</v>
      </c>
    </row>
    <row r="400" spans="1:12" s="314" customFormat="1" ht="11.25" customHeight="1">
      <c r="A400" s="322" t="s">
        <v>322</v>
      </c>
      <c r="B400" s="322" t="s">
        <v>2900</v>
      </c>
      <c r="C400" s="322" t="s">
        <v>2657</v>
      </c>
      <c r="D400" s="493" t="s">
        <v>883</v>
      </c>
      <c r="E400" s="322" t="s">
        <v>341</v>
      </c>
      <c r="F400" s="327">
        <v>5.2649999999999997</v>
      </c>
      <c r="G400" s="324">
        <v>1</v>
      </c>
    </row>
    <row r="401" spans="1:7" s="314" customFormat="1" ht="11.25" customHeight="1">
      <c r="A401" s="322" t="s">
        <v>342</v>
      </c>
      <c r="B401" s="322" t="s">
        <v>2900</v>
      </c>
      <c r="C401" s="322" t="s">
        <v>2658</v>
      </c>
      <c r="D401" s="493" t="s">
        <v>883</v>
      </c>
      <c r="E401" s="322" t="s">
        <v>343</v>
      </c>
      <c r="F401" s="327">
        <v>5.5350000000000001</v>
      </c>
      <c r="G401" s="324">
        <v>1</v>
      </c>
    </row>
    <row r="402" spans="1:7" s="314" customFormat="1" ht="11.25" customHeight="1">
      <c r="A402" s="322" t="s">
        <v>344</v>
      </c>
      <c r="B402" s="322" t="s">
        <v>2900</v>
      </c>
      <c r="C402" s="322" t="s">
        <v>2659</v>
      </c>
      <c r="D402" s="493" t="s">
        <v>883</v>
      </c>
      <c r="E402" s="322" t="s">
        <v>417</v>
      </c>
      <c r="F402" s="327">
        <v>5.67</v>
      </c>
      <c r="G402" s="324">
        <v>1</v>
      </c>
    </row>
    <row r="403" spans="1:7" s="314" customFormat="1" ht="11.25" customHeight="1">
      <c r="A403" s="322" t="s">
        <v>418</v>
      </c>
      <c r="B403" s="322" t="s">
        <v>2900</v>
      </c>
      <c r="C403" s="322" t="s">
        <v>2660</v>
      </c>
      <c r="D403" s="493" t="s">
        <v>883</v>
      </c>
      <c r="E403" s="322" t="s">
        <v>419</v>
      </c>
      <c r="F403" s="327">
        <v>5.8049999999999997</v>
      </c>
      <c r="G403" s="324">
        <v>1</v>
      </c>
    </row>
    <row r="404" spans="1:7" s="314" customFormat="1" ht="11.25" customHeight="1">
      <c r="A404" s="322" t="s">
        <v>420</v>
      </c>
      <c r="B404" s="322" t="s">
        <v>2900</v>
      </c>
      <c r="C404" s="322" t="s">
        <v>2661</v>
      </c>
      <c r="D404" s="493" t="s">
        <v>883</v>
      </c>
      <c r="E404" s="322" t="s">
        <v>421</v>
      </c>
      <c r="F404" s="327">
        <v>5.94</v>
      </c>
      <c r="G404" s="324">
        <v>1</v>
      </c>
    </row>
    <row r="405" spans="1:7" s="314" customFormat="1" ht="11.25" customHeight="1">
      <c r="A405" s="322" t="s">
        <v>422</v>
      </c>
      <c r="B405" s="322" t="s">
        <v>2900</v>
      </c>
      <c r="C405" s="322" t="s">
        <v>2662</v>
      </c>
      <c r="D405" s="493" t="s">
        <v>883</v>
      </c>
      <c r="E405" s="322" t="s">
        <v>423</v>
      </c>
      <c r="F405" s="327">
        <v>0.7</v>
      </c>
      <c r="G405" s="324">
        <v>1</v>
      </c>
    </row>
    <row r="406" spans="1:7" s="314" customFormat="1" ht="11.25" customHeight="1">
      <c r="A406" s="319"/>
      <c r="B406" s="319"/>
      <c r="C406" s="319"/>
      <c r="D406" s="321"/>
      <c r="E406" s="319"/>
      <c r="F406" s="320"/>
      <c r="G406" s="119"/>
    </row>
    <row r="407" spans="1:7" s="314" customFormat="1">
      <c r="A407" s="124" t="s">
        <v>1750</v>
      </c>
      <c r="B407" s="318"/>
      <c r="C407" s="328"/>
      <c r="D407" s="324"/>
      <c r="E407" s="329"/>
      <c r="F407" s="320"/>
      <c r="G407" s="324"/>
    </row>
    <row r="408" spans="1:7" s="314" customFormat="1" ht="11.25" customHeight="1">
      <c r="A408" s="319"/>
      <c r="B408" s="319"/>
      <c r="C408" s="319"/>
      <c r="D408" s="321"/>
      <c r="E408" s="319"/>
      <c r="F408" s="320"/>
      <c r="G408" s="119"/>
    </row>
    <row r="409" spans="1:7" s="314" customFormat="1" ht="11.25" customHeight="1">
      <c r="A409" s="322" t="s">
        <v>1751</v>
      </c>
      <c r="B409" s="322" t="s">
        <v>1752</v>
      </c>
      <c r="C409" s="322" t="s">
        <v>2663</v>
      </c>
      <c r="D409" s="493" t="s">
        <v>933</v>
      </c>
      <c r="E409" s="322" t="s">
        <v>243</v>
      </c>
      <c r="F409" s="323">
        <v>49.05</v>
      </c>
      <c r="G409" s="324">
        <v>1</v>
      </c>
    </row>
    <row r="410" spans="1:7" s="314" customFormat="1" ht="11.25" customHeight="1">
      <c r="A410" s="322" t="s">
        <v>1753</v>
      </c>
      <c r="B410" s="322" t="s">
        <v>2901</v>
      </c>
      <c r="C410" s="322" t="s">
        <v>2664</v>
      </c>
      <c r="D410" s="493" t="s">
        <v>883</v>
      </c>
      <c r="E410" s="322" t="s">
        <v>1754</v>
      </c>
      <c r="F410" s="327">
        <v>4.0049999999999999</v>
      </c>
      <c r="G410" s="324">
        <v>1</v>
      </c>
    </row>
    <row r="411" spans="1:7" s="314" customFormat="1" ht="11.25" customHeight="1">
      <c r="A411" s="322" t="s">
        <v>1755</v>
      </c>
      <c r="B411" s="322" t="s">
        <v>2901</v>
      </c>
      <c r="C411" s="322" t="s">
        <v>2665</v>
      </c>
      <c r="D411" s="493" t="s">
        <v>883</v>
      </c>
      <c r="E411" s="322" t="s">
        <v>1756</v>
      </c>
      <c r="F411" s="327">
        <v>4.1849999999999996</v>
      </c>
      <c r="G411" s="324">
        <v>1</v>
      </c>
    </row>
    <row r="412" spans="1:7" s="314" customFormat="1" ht="11.25" customHeight="1">
      <c r="A412" s="322" t="s">
        <v>1757</v>
      </c>
      <c r="B412" s="322" t="s">
        <v>2901</v>
      </c>
      <c r="C412" s="322" t="s">
        <v>2666</v>
      </c>
      <c r="D412" s="493" t="s">
        <v>883</v>
      </c>
      <c r="E412" s="322" t="s">
        <v>1758</v>
      </c>
      <c r="F412" s="327">
        <v>4.3650000000000002</v>
      </c>
      <c r="G412" s="324">
        <v>1</v>
      </c>
    </row>
    <row r="413" spans="1:7" s="314" customFormat="1" ht="11.25" customHeight="1">
      <c r="A413" s="322" t="s">
        <v>1759</v>
      </c>
      <c r="B413" s="322" t="s">
        <v>2901</v>
      </c>
      <c r="C413" s="322" t="s">
        <v>2667</v>
      </c>
      <c r="D413" s="493" t="s">
        <v>883</v>
      </c>
      <c r="E413" s="322" t="s">
        <v>1760</v>
      </c>
      <c r="F413" s="327">
        <v>4.5449999999999999</v>
      </c>
      <c r="G413" s="324">
        <v>1</v>
      </c>
    </row>
    <row r="414" spans="1:7" s="314" customFormat="1" ht="11.25" customHeight="1">
      <c r="A414" s="322" t="s">
        <v>1761</v>
      </c>
      <c r="B414" s="322" t="s">
        <v>2901</v>
      </c>
      <c r="C414" s="322" t="s">
        <v>2668</v>
      </c>
      <c r="D414" s="493" t="s">
        <v>883</v>
      </c>
      <c r="E414" s="322" t="s">
        <v>1762</v>
      </c>
      <c r="F414" s="327">
        <v>4.7249999999999996</v>
      </c>
      <c r="G414" s="324">
        <v>1</v>
      </c>
    </row>
    <row r="415" spans="1:7" s="314" customFormat="1" ht="11.25" customHeight="1">
      <c r="A415" s="322" t="s">
        <v>1763</v>
      </c>
      <c r="B415" s="322" t="s">
        <v>2901</v>
      </c>
      <c r="C415" s="322" t="s">
        <v>2669</v>
      </c>
      <c r="D415" s="493" t="s">
        <v>883</v>
      </c>
      <c r="E415" s="322" t="s">
        <v>1764</v>
      </c>
      <c r="F415" s="327">
        <v>0.54</v>
      </c>
      <c r="G415" s="324">
        <v>1</v>
      </c>
    </row>
    <row r="416" spans="1:7" s="314" customFormat="1" ht="11.25" customHeight="1">
      <c r="A416" s="328"/>
      <c r="B416" s="328"/>
      <c r="C416" s="328"/>
      <c r="D416" s="373"/>
      <c r="E416" s="328"/>
      <c r="F416" s="320"/>
      <c r="G416" s="324"/>
    </row>
    <row r="417" spans="1:7" s="314" customFormat="1" ht="11.25" customHeight="1">
      <c r="A417" s="322" t="s">
        <v>1765</v>
      </c>
      <c r="B417" s="322" t="s">
        <v>1766</v>
      </c>
      <c r="C417" s="322" t="s">
        <v>252</v>
      </c>
      <c r="D417" s="493" t="s">
        <v>1775</v>
      </c>
      <c r="E417" s="322" t="s">
        <v>1767</v>
      </c>
      <c r="F417" s="327">
        <v>0.24079999999999999</v>
      </c>
      <c r="G417" s="324">
        <v>1</v>
      </c>
    </row>
    <row r="418" spans="1:7" s="314" customFormat="1" ht="11.25" customHeight="1">
      <c r="A418" s="322" t="s">
        <v>1768</v>
      </c>
      <c r="B418" s="322" t="s">
        <v>1766</v>
      </c>
      <c r="C418" s="322" t="s">
        <v>253</v>
      </c>
      <c r="D418" s="493" t="s">
        <v>1775</v>
      </c>
      <c r="E418" s="322" t="s">
        <v>1769</v>
      </c>
      <c r="F418" s="327">
        <v>0.30230000000000001</v>
      </c>
      <c r="G418" s="324">
        <v>1</v>
      </c>
    </row>
    <row r="419" spans="1:7" s="314" customFormat="1" ht="11.25" customHeight="1">
      <c r="A419" s="322" t="s">
        <v>1770</v>
      </c>
      <c r="B419" s="322" t="s">
        <v>1766</v>
      </c>
      <c r="C419" s="322" t="s">
        <v>254</v>
      </c>
      <c r="D419" s="493" t="s">
        <v>1775</v>
      </c>
      <c r="E419" s="322" t="s">
        <v>1771</v>
      </c>
      <c r="F419" s="327">
        <v>0.33</v>
      </c>
      <c r="G419" s="324">
        <v>1</v>
      </c>
    </row>
    <row r="420" spans="1:7" s="314" customFormat="1" ht="11.25" customHeight="1">
      <c r="A420" s="328"/>
      <c r="B420" s="328"/>
      <c r="C420" s="328"/>
      <c r="D420" s="373"/>
      <c r="E420" s="328"/>
      <c r="F420" s="320"/>
      <c r="G420" s="324"/>
    </row>
    <row r="421" spans="1:7" s="384" customFormat="1" ht="11.25" customHeight="1">
      <c r="A421" s="381"/>
      <c r="B421" s="381"/>
      <c r="C421" s="381"/>
      <c r="D421" s="500"/>
      <c r="E421" s="381"/>
      <c r="F421" s="382"/>
      <c r="G421" s="383"/>
    </row>
    <row r="422" spans="1:7" s="314" customFormat="1">
      <c r="A422" s="124" t="s">
        <v>134</v>
      </c>
      <c r="B422" s="318"/>
      <c r="C422" s="318"/>
      <c r="D422" s="324"/>
      <c r="E422" s="318"/>
      <c r="F422" s="320"/>
      <c r="G422" s="324"/>
    </row>
    <row r="423" spans="1:7" s="314" customFormat="1">
      <c r="A423" s="124"/>
      <c r="B423" s="318"/>
      <c r="C423" s="318"/>
      <c r="D423" s="324"/>
      <c r="E423" s="318"/>
      <c r="F423" s="320"/>
      <c r="G423" s="324"/>
    </row>
    <row r="424" spans="1:7" s="314" customFormat="1">
      <c r="A424" s="124" t="s">
        <v>2223</v>
      </c>
      <c r="B424" s="318"/>
      <c r="C424" s="318"/>
      <c r="D424" s="324"/>
      <c r="E424" s="318"/>
      <c r="F424" s="320"/>
      <c r="G424" s="324"/>
    </row>
    <row r="425" spans="1:7" s="314" customFormat="1">
      <c r="A425" s="570" t="s">
        <v>2224</v>
      </c>
      <c r="B425" s="328" t="s">
        <v>960</v>
      </c>
      <c r="C425" s="328" t="s">
        <v>2225</v>
      </c>
      <c r="D425" s="373" t="s">
        <v>964</v>
      </c>
      <c r="E425" s="328" t="s">
        <v>2226</v>
      </c>
      <c r="F425" s="320">
        <v>2.4249999999999998</v>
      </c>
      <c r="G425" s="324"/>
    </row>
    <row r="426" spans="1:7" s="314" customFormat="1">
      <c r="A426" s="570" t="s">
        <v>2227</v>
      </c>
      <c r="B426" s="328" t="s">
        <v>624</v>
      </c>
      <c r="C426" s="328" t="s">
        <v>2228</v>
      </c>
      <c r="D426" s="373" t="s">
        <v>964</v>
      </c>
      <c r="E426" s="328" t="s">
        <v>2229</v>
      </c>
      <c r="F426" s="320">
        <v>2.2309999999999999</v>
      </c>
      <c r="G426" s="324"/>
    </row>
    <row r="427" spans="1:7" s="314" customFormat="1">
      <c r="A427" s="124"/>
      <c r="B427" s="318"/>
      <c r="C427" s="318"/>
      <c r="D427" s="324"/>
      <c r="E427" s="318"/>
      <c r="F427" s="320"/>
      <c r="G427" s="324"/>
    </row>
    <row r="428" spans="1:7" s="314" customFormat="1">
      <c r="A428" s="124"/>
      <c r="B428" s="318"/>
      <c r="C428" s="318"/>
      <c r="D428" s="324"/>
      <c r="E428" s="318"/>
      <c r="F428" s="320"/>
      <c r="G428" s="324"/>
    </row>
    <row r="429" spans="1:7" s="314" customFormat="1">
      <c r="A429" s="124" t="s">
        <v>677</v>
      </c>
      <c r="B429" s="318"/>
      <c r="C429" s="318"/>
      <c r="D429" s="324"/>
      <c r="E429" s="318"/>
      <c r="F429" s="320"/>
      <c r="G429" s="324"/>
    </row>
    <row r="430" spans="1:7" s="314" customFormat="1">
      <c r="A430" s="270" t="s">
        <v>502</v>
      </c>
      <c r="B430" s="270" t="s">
        <v>960</v>
      </c>
      <c r="C430" s="270" t="s">
        <v>503</v>
      </c>
      <c r="D430" s="271" t="s">
        <v>964</v>
      </c>
      <c r="E430" s="270" t="s">
        <v>504</v>
      </c>
      <c r="F430" s="272">
        <v>2.4249999999999998</v>
      </c>
      <c r="G430" s="324">
        <v>1</v>
      </c>
    </row>
    <row r="431" spans="1:7" s="314" customFormat="1">
      <c r="A431" s="270" t="s">
        <v>511</v>
      </c>
      <c r="B431" s="270" t="s">
        <v>836</v>
      </c>
      <c r="C431" s="270" t="s">
        <v>512</v>
      </c>
      <c r="D431" s="271" t="s">
        <v>972</v>
      </c>
      <c r="E431" s="270" t="s">
        <v>513</v>
      </c>
      <c r="F431" s="272">
        <v>9.6999999999999989E-2</v>
      </c>
      <c r="G431" s="324">
        <v>1</v>
      </c>
    </row>
    <row r="432" spans="1:7" s="314" customFormat="1">
      <c r="A432" s="270" t="s">
        <v>514</v>
      </c>
      <c r="B432" s="270" t="s">
        <v>828</v>
      </c>
      <c r="C432" s="270" t="s">
        <v>515</v>
      </c>
      <c r="D432" s="271" t="s">
        <v>972</v>
      </c>
      <c r="E432" s="270" t="s">
        <v>709</v>
      </c>
      <c r="F432" s="272">
        <v>0.48499999999999999</v>
      </c>
      <c r="G432" s="324">
        <v>1</v>
      </c>
    </row>
    <row r="433" spans="1:7" s="314" customFormat="1">
      <c r="A433" s="270" t="s">
        <v>519</v>
      </c>
      <c r="B433" s="270" t="s">
        <v>827</v>
      </c>
      <c r="C433" s="270" t="s">
        <v>925</v>
      </c>
      <c r="D433" s="271" t="s">
        <v>1773</v>
      </c>
      <c r="E433" s="270" t="s">
        <v>1742</v>
      </c>
      <c r="F433" s="272">
        <v>0.48499999999999999</v>
      </c>
      <c r="G433" s="324">
        <v>1</v>
      </c>
    </row>
    <row r="434" spans="1:7" s="314" customFormat="1">
      <c r="A434" s="270" t="s">
        <v>520</v>
      </c>
      <c r="B434" s="270" t="s">
        <v>827</v>
      </c>
      <c r="C434" s="270" t="s">
        <v>926</v>
      </c>
      <c r="D434" s="271" t="s">
        <v>1773</v>
      </c>
      <c r="E434" s="270" t="s">
        <v>2260</v>
      </c>
      <c r="F434" s="272">
        <v>0.48499999999999999</v>
      </c>
      <c r="G434" s="324">
        <v>1</v>
      </c>
    </row>
    <row r="435" spans="1:7" s="314" customFormat="1">
      <c r="A435" s="273" t="s">
        <v>159</v>
      </c>
      <c r="B435" s="273" t="s">
        <v>2900</v>
      </c>
      <c r="C435" s="273" t="s">
        <v>2670</v>
      </c>
      <c r="D435" s="178" t="s">
        <v>883</v>
      </c>
      <c r="E435" s="273" t="s">
        <v>161</v>
      </c>
      <c r="F435" s="274">
        <v>0.30070000000000002</v>
      </c>
      <c r="G435" s="324">
        <v>12</v>
      </c>
    </row>
    <row r="436" spans="1:7" s="314" customFormat="1">
      <c r="A436" s="318"/>
      <c r="B436" s="318"/>
      <c r="C436" s="318"/>
      <c r="D436" s="324"/>
      <c r="E436" s="318"/>
      <c r="F436" s="320"/>
      <c r="G436" s="324"/>
    </row>
    <row r="437" spans="1:7" s="314" customFormat="1" ht="11.25" customHeight="1">
      <c r="A437" s="124" t="s">
        <v>678</v>
      </c>
      <c r="B437" s="318"/>
      <c r="C437" s="318"/>
      <c r="D437" s="324"/>
      <c r="E437" s="318"/>
      <c r="F437" s="320"/>
      <c r="G437" s="324"/>
    </row>
    <row r="438" spans="1:7" s="314" customFormat="1">
      <c r="A438" s="270" t="s">
        <v>505</v>
      </c>
      <c r="B438" s="270" t="s">
        <v>462</v>
      </c>
      <c r="C438" s="270" t="s">
        <v>503</v>
      </c>
      <c r="D438" s="271" t="s">
        <v>964</v>
      </c>
      <c r="E438" s="270" t="s">
        <v>946</v>
      </c>
      <c r="F438" s="272">
        <v>2.2309999999999999</v>
      </c>
      <c r="G438" s="324">
        <v>1</v>
      </c>
    </row>
    <row r="439" spans="1:7" s="314" customFormat="1">
      <c r="A439" s="270" t="s">
        <v>511</v>
      </c>
      <c r="B439" s="270" t="s">
        <v>836</v>
      </c>
      <c r="C439" s="270" t="s">
        <v>512</v>
      </c>
      <c r="D439" s="271" t="s">
        <v>972</v>
      </c>
      <c r="E439" s="270" t="s">
        <v>513</v>
      </c>
      <c r="F439" s="272">
        <v>9.6999999999999989E-2</v>
      </c>
      <c r="G439" s="324">
        <v>1</v>
      </c>
    </row>
    <row r="440" spans="1:7" s="314" customFormat="1">
      <c r="A440" s="270" t="s">
        <v>514</v>
      </c>
      <c r="B440" s="270" t="s">
        <v>828</v>
      </c>
      <c r="C440" s="270" t="s">
        <v>515</v>
      </c>
      <c r="D440" s="271" t="s">
        <v>972</v>
      </c>
      <c r="E440" s="270" t="s">
        <v>709</v>
      </c>
      <c r="F440" s="272">
        <v>0.48499999999999999</v>
      </c>
      <c r="G440" s="324">
        <v>1</v>
      </c>
    </row>
    <row r="441" spans="1:7" s="314" customFormat="1">
      <c r="A441" s="270" t="s">
        <v>517</v>
      </c>
      <c r="B441" s="270" t="s">
        <v>827</v>
      </c>
      <c r="C441" s="270" t="s">
        <v>927</v>
      </c>
      <c r="D441" s="271" t="s">
        <v>1773</v>
      </c>
      <c r="E441" s="270" t="s">
        <v>1743</v>
      </c>
      <c r="F441" s="272">
        <v>0.48499999999999999</v>
      </c>
      <c r="G441" s="324">
        <v>1</v>
      </c>
    </row>
    <row r="442" spans="1:7" s="314" customFormat="1">
      <c r="A442" s="270" t="s">
        <v>518</v>
      </c>
      <c r="B442" s="270" t="s">
        <v>827</v>
      </c>
      <c r="C442" s="270" t="s">
        <v>928</v>
      </c>
      <c r="D442" s="271" t="s">
        <v>1773</v>
      </c>
      <c r="E442" s="270" t="s">
        <v>2261</v>
      </c>
      <c r="F442" s="272">
        <v>0.48499999999999999</v>
      </c>
      <c r="G442" s="324">
        <v>1</v>
      </c>
    </row>
    <row r="443" spans="1:7" s="314" customFormat="1">
      <c r="A443" s="273" t="s">
        <v>162</v>
      </c>
      <c r="B443" s="273" t="s">
        <v>2901</v>
      </c>
      <c r="C443" s="273" t="s">
        <v>160</v>
      </c>
      <c r="D443" s="178" t="s">
        <v>883</v>
      </c>
      <c r="E443" s="273" t="s">
        <v>163</v>
      </c>
      <c r="F443" s="274">
        <v>0.19399999999999998</v>
      </c>
      <c r="G443" s="324">
        <v>12</v>
      </c>
    </row>
    <row r="444" spans="1:7" s="334" customFormat="1">
      <c r="A444" s="273"/>
      <c r="B444" s="273"/>
      <c r="C444" s="273"/>
      <c r="D444" s="178"/>
      <c r="E444" s="273"/>
      <c r="F444" s="274"/>
      <c r="G444" s="333"/>
    </row>
    <row r="445" spans="1:7" s="314" customFormat="1">
      <c r="A445" s="124" t="s">
        <v>329</v>
      </c>
      <c r="B445" s="318"/>
      <c r="C445" s="318"/>
      <c r="D445" s="324"/>
      <c r="E445" s="318"/>
      <c r="F445" s="320"/>
      <c r="G445" s="324"/>
    </row>
    <row r="446" spans="1:7" s="314" customFormat="1">
      <c r="A446" s="270" t="s">
        <v>502</v>
      </c>
      <c r="B446" s="270" t="s">
        <v>960</v>
      </c>
      <c r="C446" s="270" t="s">
        <v>503</v>
      </c>
      <c r="D446" s="271" t="s">
        <v>964</v>
      </c>
      <c r="E446" s="270" t="s">
        <v>504</v>
      </c>
      <c r="F446" s="272">
        <v>2.4249999999999998</v>
      </c>
      <c r="G446" s="324">
        <v>1</v>
      </c>
    </row>
    <row r="447" spans="1:7" s="314" customFormat="1">
      <c r="A447" s="270" t="s">
        <v>511</v>
      </c>
      <c r="B447" s="270" t="s">
        <v>836</v>
      </c>
      <c r="C447" s="270" t="s">
        <v>512</v>
      </c>
      <c r="D447" s="271" t="s">
        <v>972</v>
      </c>
      <c r="E447" s="270" t="s">
        <v>513</v>
      </c>
      <c r="F447" s="272">
        <v>9.6999999999999989E-2</v>
      </c>
      <c r="G447" s="324">
        <v>1</v>
      </c>
    </row>
    <row r="448" spans="1:7" s="314" customFormat="1">
      <c r="A448" s="270" t="s">
        <v>514</v>
      </c>
      <c r="B448" s="270" t="s">
        <v>828</v>
      </c>
      <c r="C448" s="270" t="s">
        <v>515</v>
      </c>
      <c r="D448" s="271" t="s">
        <v>972</v>
      </c>
      <c r="E448" s="270" t="s">
        <v>709</v>
      </c>
      <c r="F448" s="272">
        <v>0.48499999999999999</v>
      </c>
      <c r="G448" s="324">
        <v>1</v>
      </c>
    </row>
    <row r="449" spans="1:7" s="314" customFormat="1">
      <c r="A449" s="270" t="s">
        <v>534</v>
      </c>
      <c r="B449" s="270" t="s">
        <v>827</v>
      </c>
      <c r="C449" s="270" t="s">
        <v>535</v>
      </c>
      <c r="D449" s="271" t="s">
        <v>1773</v>
      </c>
      <c r="E449" s="270" t="s">
        <v>1744</v>
      </c>
      <c r="F449" s="272">
        <v>0.58200000000000007</v>
      </c>
      <c r="G449" s="324">
        <v>1</v>
      </c>
    </row>
    <row r="450" spans="1:7" s="314" customFormat="1">
      <c r="A450" s="270" t="s">
        <v>536</v>
      </c>
      <c r="B450" s="270" t="s">
        <v>827</v>
      </c>
      <c r="C450" s="270" t="s">
        <v>537</v>
      </c>
      <c r="D450" s="271" t="s">
        <v>1773</v>
      </c>
      <c r="E450" s="270" t="s">
        <v>2262</v>
      </c>
      <c r="F450" s="272">
        <v>0.4365</v>
      </c>
      <c r="G450" s="324">
        <v>1</v>
      </c>
    </row>
    <row r="451" spans="1:7" s="314" customFormat="1">
      <c r="A451" s="270" t="s">
        <v>520</v>
      </c>
      <c r="B451" s="270" t="s">
        <v>827</v>
      </c>
      <c r="C451" s="270" t="s">
        <v>926</v>
      </c>
      <c r="D451" s="271" t="s">
        <v>1773</v>
      </c>
      <c r="E451" s="270" t="s">
        <v>2260</v>
      </c>
      <c r="F451" s="272">
        <v>0.48499999999999999</v>
      </c>
      <c r="G451" s="324">
        <v>1</v>
      </c>
    </row>
    <row r="452" spans="1:7" s="314" customFormat="1">
      <c r="A452" s="273" t="s">
        <v>156</v>
      </c>
      <c r="B452" s="273" t="s">
        <v>2900</v>
      </c>
      <c r="C452" s="273" t="s">
        <v>157</v>
      </c>
      <c r="D452" s="178" t="s">
        <v>883</v>
      </c>
      <c r="E452" s="273" t="s">
        <v>158</v>
      </c>
      <c r="F452" s="274">
        <v>0.48499999999999999</v>
      </c>
      <c r="G452" s="324">
        <v>3</v>
      </c>
    </row>
    <row r="453" spans="1:7" s="314" customFormat="1">
      <c r="A453" s="273" t="s">
        <v>159</v>
      </c>
      <c r="B453" s="273" t="s">
        <v>2900</v>
      </c>
      <c r="C453" s="273" t="s">
        <v>2670</v>
      </c>
      <c r="D453" s="178" t="s">
        <v>883</v>
      </c>
      <c r="E453" s="273" t="s">
        <v>161</v>
      </c>
      <c r="F453" s="274">
        <v>0.30070000000000002</v>
      </c>
      <c r="G453" s="324">
        <v>12</v>
      </c>
    </row>
    <row r="454" spans="1:7" s="314" customFormat="1">
      <c r="A454" s="318"/>
      <c r="B454" s="318"/>
      <c r="C454" s="318"/>
      <c r="D454" s="324"/>
      <c r="E454" s="318"/>
      <c r="F454" s="320"/>
      <c r="G454" s="324"/>
    </row>
    <row r="455" spans="1:7" s="314" customFormat="1">
      <c r="A455" s="318"/>
      <c r="B455" s="318"/>
      <c r="C455" s="318"/>
      <c r="D455" s="324"/>
      <c r="E455" s="318"/>
      <c r="F455" s="320"/>
      <c r="G455" s="324"/>
    </row>
    <row r="456" spans="1:7" s="314" customFormat="1" ht="11.25" customHeight="1">
      <c r="A456" s="124" t="s">
        <v>328</v>
      </c>
      <c r="B456" s="318"/>
      <c r="C456" s="318"/>
      <c r="D456" s="324"/>
      <c r="E456" s="318"/>
      <c r="F456" s="320"/>
      <c r="G456" s="324"/>
    </row>
    <row r="457" spans="1:7" s="314" customFormat="1">
      <c r="A457" s="270" t="s">
        <v>505</v>
      </c>
      <c r="B457" s="270" t="s">
        <v>462</v>
      </c>
      <c r="C457" s="270" t="s">
        <v>503</v>
      </c>
      <c r="D457" s="271" t="s">
        <v>964</v>
      </c>
      <c r="E457" s="270" t="s">
        <v>946</v>
      </c>
      <c r="F457" s="272">
        <v>2.2309999999999999</v>
      </c>
      <c r="G457" s="324">
        <v>1</v>
      </c>
    </row>
    <row r="458" spans="1:7" s="314" customFormat="1">
      <c r="A458" s="270" t="s">
        <v>511</v>
      </c>
      <c r="B458" s="270" t="s">
        <v>836</v>
      </c>
      <c r="C458" s="270" t="s">
        <v>512</v>
      </c>
      <c r="D458" s="271" t="s">
        <v>972</v>
      </c>
      <c r="E458" s="270" t="s">
        <v>513</v>
      </c>
      <c r="F458" s="272">
        <v>9.6999999999999989E-2</v>
      </c>
      <c r="G458" s="324">
        <v>1</v>
      </c>
    </row>
    <row r="459" spans="1:7" s="314" customFormat="1">
      <c r="A459" s="270" t="s">
        <v>514</v>
      </c>
      <c r="B459" s="270" t="s">
        <v>828</v>
      </c>
      <c r="C459" s="270" t="s">
        <v>515</v>
      </c>
      <c r="D459" s="271" t="s">
        <v>972</v>
      </c>
      <c r="E459" s="270" t="s">
        <v>709</v>
      </c>
      <c r="F459" s="272">
        <v>0.48499999999999999</v>
      </c>
      <c r="G459" s="324">
        <v>1</v>
      </c>
    </row>
    <row r="460" spans="1:7" s="314" customFormat="1">
      <c r="A460" s="270" t="s">
        <v>518</v>
      </c>
      <c r="B460" s="270" t="s">
        <v>827</v>
      </c>
      <c r="C460" s="270" t="s">
        <v>928</v>
      </c>
      <c r="D460" s="271" t="s">
        <v>1773</v>
      </c>
      <c r="E460" s="270" t="s">
        <v>2261</v>
      </c>
      <c r="F460" s="272">
        <v>0.48499999999999999</v>
      </c>
      <c r="G460" s="324">
        <v>1</v>
      </c>
    </row>
    <row r="461" spans="1:7" s="314" customFormat="1">
      <c r="A461" s="270" t="s">
        <v>530</v>
      </c>
      <c r="B461" s="270" t="s">
        <v>827</v>
      </c>
      <c r="C461" s="270" t="s">
        <v>531</v>
      </c>
      <c r="D461" s="271" t="s">
        <v>1773</v>
      </c>
      <c r="E461" s="270" t="s">
        <v>1745</v>
      </c>
      <c r="F461" s="272">
        <v>0.6</v>
      </c>
      <c r="G461" s="324">
        <v>1</v>
      </c>
    </row>
    <row r="462" spans="1:7" s="314" customFormat="1">
      <c r="A462" s="270" t="s">
        <v>532</v>
      </c>
      <c r="B462" s="270" t="s">
        <v>827</v>
      </c>
      <c r="C462" s="270" t="s">
        <v>533</v>
      </c>
      <c r="D462" s="271" t="s">
        <v>1773</v>
      </c>
      <c r="E462" s="270" t="s">
        <v>2263</v>
      </c>
      <c r="F462" s="272">
        <v>0.4365</v>
      </c>
      <c r="G462" s="324">
        <v>1</v>
      </c>
    </row>
    <row r="463" spans="1:7" s="314" customFormat="1">
      <c r="A463" s="273" t="s">
        <v>164</v>
      </c>
      <c r="B463" s="273" t="s">
        <v>2901</v>
      </c>
      <c r="C463" s="273" t="s">
        <v>157</v>
      </c>
      <c r="D463" s="178" t="s">
        <v>883</v>
      </c>
      <c r="E463" s="273" t="s">
        <v>165</v>
      </c>
      <c r="F463" s="274">
        <v>0.34920000000000001</v>
      </c>
      <c r="G463" s="324">
        <v>3</v>
      </c>
    </row>
    <row r="464" spans="1:7" s="314" customFormat="1">
      <c r="A464" s="273" t="s">
        <v>162</v>
      </c>
      <c r="B464" s="273" t="s">
        <v>2901</v>
      </c>
      <c r="C464" s="273" t="s">
        <v>160</v>
      </c>
      <c r="D464" s="178" t="s">
        <v>883</v>
      </c>
      <c r="E464" s="273" t="s">
        <v>163</v>
      </c>
      <c r="F464" s="274">
        <v>0.19399999999999998</v>
      </c>
      <c r="G464" s="324">
        <v>12</v>
      </c>
    </row>
    <row r="465" spans="1:7" s="314" customFormat="1">
      <c r="A465" s="318"/>
      <c r="B465" s="318"/>
      <c r="C465" s="318"/>
      <c r="D465" s="324"/>
      <c r="E465" s="318"/>
      <c r="F465" s="320"/>
      <c r="G465" s="324"/>
    </row>
    <row r="466" spans="1:7" s="314" customFormat="1">
      <c r="A466" s="124" t="s">
        <v>675</v>
      </c>
      <c r="B466" s="270"/>
      <c r="C466" s="270"/>
      <c r="D466" s="271"/>
      <c r="E466" s="270"/>
      <c r="F466" s="272"/>
      <c r="G466" s="324"/>
    </row>
    <row r="467" spans="1:7" s="314" customFormat="1">
      <c r="A467" s="270" t="s">
        <v>506</v>
      </c>
      <c r="B467" s="270" t="s">
        <v>960</v>
      </c>
      <c r="C467" s="270" t="s">
        <v>507</v>
      </c>
      <c r="D467" s="271" t="s">
        <v>964</v>
      </c>
      <c r="E467" s="270" t="s">
        <v>508</v>
      </c>
      <c r="F467" s="272">
        <v>2.6189999999999998</v>
      </c>
      <c r="G467" s="324">
        <v>1</v>
      </c>
    </row>
    <row r="468" spans="1:7" s="314" customFormat="1">
      <c r="A468" s="270" t="s">
        <v>511</v>
      </c>
      <c r="B468" s="270" t="s">
        <v>836</v>
      </c>
      <c r="C468" s="270" t="s">
        <v>512</v>
      </c>
      <c r="D468" s="271" t="s">
        <v>972</v>
      </c>
      <c r="E468" s="270" t="s">
        <v>513</v>
      </c>
      <c r="F468" s="272">
        <v>9.6999999999999989E-2</v>
      </c>
      <c r="G468" s="324">
        <v>1</v>
      </c>
    </row>
    <row r="469" spans="1:7" s="314" customFormat="1">
      <c r="A469" s="270" t="s">
        <v>514</v>
      </c>
      <c r="B469" s="270" t="s">
        <v>828</v>
      </c>
      <c r="C469" s="270" t="s">
        <v>515</v>
      </c>
      <c r="D469" s="271" t="s">
        <v>972</v>
      </c>
      <c r="E469" s="270" t="s">
        <v>709</v>
      </c>
      <c r="F469" s="272">
        <v>0.48499999999999999</v>
      </c>
      <c r="G469" s="324">
        <v>1</v>
      </c>
    </row>
    <row r="470" spans="1:7" s="314" customFormat="1">
      <c r="A470" s="270" t="s">
        <v>525</v>
      </c>
      <c r="B470" s="270" t="s">
        <v>827</v>
      </c>
      <c r="C470" s="270" t="s">
        <v>526</v>
      </c>
      <c r="D470" s="271" t="s">
        <v>1773</v>
      </c>
      <c r="E470" s="270" t="s">
        <v>527</v>
      </c>
      <c r="F470" s="272">
        <v>0.48499999999999999</v>
      </c>
      <c r="G470" s="324">
        <v>1</v>
      </c>
    </row>
    <row r="471" spans="1:7" s="314" customFormat="1">
      <c r="A471" s="270" t="s">
        <v>528</v>
      </c>
      <c r="B471" s="270" t="s">
        <v>827</v>
      </c>
      <c r="C471" s="270" t="s">
        <v>529</v>
      </c>
      <c r="D471" s="271" t="s">
        <v>1773</v>
      </c>
      <c r="E471" s="270" t="s">
        <v>2264</v>
      </c>
      <c r="F471" s="272">
        <v>0.48499999999999999</v>
      </c>
      <c r="G471" s="324">
        <v>1</v>
      </c>
    </row>
    <row r="472" spans="1:7" s="314" customFormat="1">
      <c r="A472" s="273" t="s">
        <v>156</v>
      </c>
      <c r="B472" s="273" t="s">
        <v>2900</v>
      </c>
      <c r="C472" s="273" t="s">
        <v>157</v>
      </c>
      <c r="D472" s="178" t="s">
        <v>883</v>
      </c>
      <c r="E472" s="273" t="s">
        <v>158</v>
      </c>
      <c r="F472" s="274">
        <v>0.48499999999999999</v>
      </c>
      <c r="G472" s="324">
        <v>4</v>
      </c>
    </row>
    <row r="473" spans="1:7" s="314" customFormat="1">
      <c r="A473" s="273" t="s">
        <v>159</v>
      </c>
      <c r="B473" s="273" t="s">
        <v>2900</v>
      </c>
      <c r="C473" s="273" t="s">
        <v>2670</v>
      </c>
      <c r="D473" s="178" t="s">
        <v>883</v>
      </c>
      <c r="E473" s="273" t="s">
        <v>161</v>
      </c>
      <c r="F473" s="274">
        <v>0.30070000000000002</v>
      </c>
      <c r="G473" s="324">
        <v>5</v>
      </c>
    </row>
    <row r="474" spans="1:7" s="334" customFormat="1">
      <c r="A474" s="273"/>
      <c r="B474" s="273"/>
      <c r="C474" s="273"/>
      <c r="D474" s="178"/>
      <c r="E474" s="273"/>
      <c r="F474" s="274"/>
      <c r="G474" s="333"/>
    </row>
    <row r="475" spans="1:7" s="314" customFormat="1">
      <c r="A475" s="124" t="s">
        <v>676</v>
      </c>
      <c r="B475" s="270"/>
      <c r="C475" s="270"/>
      <c r="D475" s="271"/>
      <c r="E475" s="270"/>
      <c r="F475" s="272"/>
      <c r="G475" s="324"/>
    </row>
    <row r="476" spans="1:7" s="314" customFormat="1">
      <c r="A476" s="270" t="s">
        <v>509</v>
      </c>
      <c r="B476" s="270" t="s">
        <v>462</v>
      </c>
      <c r="C476" s="270" t="s">
        <v>507</v>
      </c>
      <c r="D476" s="271" t="s">
        <v>964</v>
      </c>
      <c r="E476" s="270" t="s">
        <v>510</v>
      </c>
      <c r="F476" s="272">
        <v>2.5</v>
      </c>
      <c r="G476" s="324">
        <v>1</v>
      </c>
    </row>
    <row r="477" spans="1:7" s="314" customFormat="1">
      <c r="A477" s="270" t="s">
        <v>511</v>
      </c>
      <c r="B477" s="270" t="s">
        <v>836</v>
      </c>
      <c r="C477" s="270" t="s">
        <v>512</v>
      </c>
      <c r="D477" s="271" t="s">
        <v>972</v>
      </c>
      <c r="E477" s="270" t="s">
        <v>513</v>
      </c>
      <c r="F477" s="272">
        <v>9.6999999999999989E-2</v>
      </c>
      <c r="G477" s="324">
        <v>1</v>
      </c>
    </row>
    <row r="478" spans="1:7" s="314" customFormat="1">
      <c r="A478" s="270" t="s">
        <v>514</v>
      </c>
      <c r="B478" s="270" t="s">
        <v>828</v>
      </c>
      <c r="C478" s="270" t="s">
        <v>515</v>
      </c>
      <c r="D478" s="271" t="s">
        <v>972</v>
      </c>
      <c r="E478" s="270" t="s">
        <v>709</v>
      </c>
      <c r="F478" s="272">
        <v>0.48499999999999999</v>
      </c>
      <c r="G478" s="324">
        <v>1</v>
      </c>
    </row>
    <row r="479" spans="1:7" s="314" customFormat="1">
      <c r="A479" s="270" t="s">
        <v>521</v>
      </c>
      <c r="B479" s="270" t="s">
        <v>827</v>
      </c>
      <c r="C479" s="270" t="s">
        <v>522</v>
      </c>
      <c r="D479" s="271" t="s">
        <v>1773</v>
      </c>
      <c r="E479" s="270" t="s">
        <v>1746</v>
      </c>
      <c r="F479" s="272">
        <v>0.48499999999999999</v>
      </c>
      <c r="G479" s="324">
        <v>1</v>
      </c>
    </row>
    <row r="480" spans="1:7" s="314" customFormat="1">
      <c r="A480" s="270" t="s">
        <v>523</v>
      </c>
      <c r="B480" s="270" t="s">
        <v>827</v>
      </c>
      <c r="C480" s="270" t="s">
        <v>524</v>
      </c>
      <c r="D480" s="271" t="s">
        <v>1773</v>
      </c>
      <c r="E480" s="270" t="s">
        <v>2265</v>
      </c>
      <c r="F480" s="272">
        <v>0.48499999999999999</v>
      </c>
      <c r="G480" s="324">
        <v>1</v>
      </c>
    </row>
    <row r="481" spans="1:7" s="314" customFormat="1">
      <c r="A481" s="273" t="s">
        <v>162</v>
      </c>
      <c r="B481" s="273" t="s">
        <v>2901</v>
      </c>
      <c r="C481" s="273" t="s">
        <v>160</v>
      </c>
      <c r="D481" s="178" t="s">
        <v>883</v>
      </c>
      <c r="E481" s="273" t="s">
        <v>163</v>
      </c>
      <c r="F481" s="274">
        <v>0.19399999999999998</v>
      </c>
      <c r="G481" s="324">
        <v>5</v>
      </c>
    </row>
    <row r="482" spans="1:7" s="314" customFormat="1">
      <c r="A482" s="273" t="s">
        <v>164</v>
      </c>
      <c r="B482" s="273" t="s">
        <v>2901</v>
      </c>
      <c r="C482" s="273" t="s">
        <v>157</v>
      </c>
      <c r="D482" s="178" t="s">
        <v>883</v>
      </c>
      <c r="E482" s="273" t="s">
        <v>165</v>
      </c>
      <c r="F482" s="274">
        <v>0.34920000000000001</v>
      </c>
      <c r="G482" s="324">
        <v>4</v>
      </c>
    </row>
    <row r="483" spans="1:7" s="314" customFormat="1">
      <c r="A483" s="318"/>
      <c r="B483" s="318"/>
      <c r="C483" s="318"/>
      <c r="D483" s="324"/>
      <c r="E483" s="318"/>
      <c r="F483" s="320"/>
      <c r="G483" s="324"/>
    </row>
    <row r="484" spans="1:7" s="314" customFormat="1">
      <c r="A484" s="124" t="s">
        <v>679</v>
      </c>
      <c r="B484" s="318"/>
      <c r="C484" s="318"/>
      <c r="D484" s="324"/>
      <c r="E484" s="318"/>
      <c r="F484" s="320"/>
      <c r="G484" s="324"/>
    </row>
    <row r="485" spans="1:7" s="314" customFormat="1">
      <c r="A485" s="420" t="s">
        <v>680</v>
      </c>
      <c r="B485" s="288" t="s">
        <v>681</v>
      </c>
      <c r="C485" s="288" t="s">
        <v>682</v>
      </c>
      <c r="D485" s="271" t="s">
        <v>972</v>
      </c>
      <c r="E485" s="273" t="s">
        <v>683</v>
      </c>
      <c r="F485" s="289">
        <v>0.72750000000000004</v>
      </c>
      <c r="G485" s="324">
        <v>1</v>
      </c>
    </row>
    <row r="486" spans="1:7" s="314" customFormat="1">
      <c r="A486" s="420" t="s">
        <v>690</v>
      </c>
      <c r="B486" s="288" t="s">
        <v>691</v>
      </c>
      <c r="C486" s="288" t="s">
        <v>692</v>
      </c>
      <c r="D486" s="271" t="s">
        <v>972</v>
      </c>
      <c r="E486" s="273" t="s">
        <v>693</v>
      </c>
      <c r="F486" s="289">
        <v>0.72750000000000004</v>
      </c>
      <c r="G486" s="324">
        <v>1</v>
      </c>
    </row>
    <row r="487" spans="1:7" s="314" customFormat="1">
      <c r="A487" s="282"/>
      <c r="B487" s="288"/>
      <c r="C487" s="288"/>
      <c r="D487" s="271"/>
      <c r="E487" s="273"/>
      <c r="F487" s="289" t="s">
        <v>1248</v>
      </c>
      <c r="G487" s="324"/>
    </row>
    <row r="488" spans="1:7" s="314" customFormat="1">
      <c r="A488" s="124" t="s">
        <v>707</v>
      </c>
      <c r="B488" s="318"/>
      <c r="C488" s="318"/>
      <c r="D488" s="324"/>
      <c r="E488" s="318"/>
      <c r="F488" s="320"/>
      <c r="G488" s="324"/>
    </row>
    <row r="489" spans="1:7" s="314" customFormat="1">
      <c r="A489" s="420" t="s">
        <v>684</v>
      </c>
      <c r="B489" s="288" t="s">
        <v>681</v>
      </c>
      <c r="C489" s="288" t="s">
        <v>685</v>
      </c>
      <c r="D489" s="271" t="s">
        <v>972</v>
      </c>
      <c r="E489" s="273" t="s">
        <v>686</v>
      </c>
      <c r="F489" s="289">
        <v>0.72750000000000004</v>
      </c>
      <c r="G489" s="324">
        <v>1</v>
      </c>
    </row>
    <row r="490" spans="1:7" s="314" customFormat="1">
      <c r="A490" s="420" t="s">
        <v>690</v>
      </c>
      <c r="B490" s="288" t="s">
        <v>691</v>
      </c>
      <c r="C490" s="288" t="s">
        <v>692</v>
      </c>
      <c r="D490" s="271" t="s">
        <v>972</v>
      </c>
      <c r="E490" s="273" t="s">
        <v>693</v>
      </c>
      <c r="F490" s="289">
        <v>0.72750000000000004</v>
      </c>
      <c r="G490" s="324">
        <v>1</v>
      </c>
    </row>
    <row r="491" spans="1:7" s="314" customFormat="1">
      <c r="A491" s="282"/>
      <c r="B491" s="288"/>
      <c r="C491" s="288"/>
      <c r="D491" s="271"/>
      <c r="E491" s="273"/>
      <c r="F491" s="289" t="s">
        <v>1248</v>
      </c>
      <c r="G491" s="324"/>
    </row>
    <row r="492" spans="1:7" s="314" customFormat="1">
      <c r="A492" s="124" t="s">
        <v>708</v>
      </c>
      <c r="B492" s="318"/>
      <c r="C492" s="318"/>
      <c r="D492" s="324"/>
      <c r="E492" s="318"/>
      <c r="F492" s="320"/>
      <c r="G492" s="324"/>
    </row>
    <row r="493" spans="1:7" s="314" customFormat="1">
      <c r="A493" s="420" t="s">
        <v>687</v>
      </c>
      <c r="B493" s="288" t="s">
        <v>681</v>
      </c>
      <c r="C493" s="288" t="s">
        <v>688</v>
      </c>
      <c r="D493" s="271" t="s">
        <v>972</v>
      </c>
      <c r="E493" s="273" t="s">
        <v>689</v>
      </c>
      <c r="F493" s="289">
        <v>0.72750000000000004</v>
      </c>
      <c r="G493" s="324">
        <v>1</v>
      </c>
    </row>
    <row r="494" spans="1:7" s="314" customFormat="1">
      <c r="A494" s="420" t="s">
        <v>690</v>
      </c>
      <c r="B494" s="288" t="s">
        <v>691</v>
      </c>
      <c r="C494" s="288" t="s">
        <v>692</v>
      </c>
      <c r="D494" s="271" t="s">
        <v>972</v>
      </c>
      <c r="E494" s="273" t="s">
        <v>693</v>
      </c>
      <c r="F494" s="289">
        <v>0.72750000000000004</v>
      </c>
      <c r="G494" s="324">
        <v>1</v>
      </c>
    </row>
    <row r="495" spans="1:7" s="314" customFormat="1">
      <c r="A495" s="282"/>
      <c r="B495" s="288"/>
      <c r="C495" s="288"/>
      <c r="D495" s="271"/>
      <c r="E495" s="273"/>
      <c r="F495" s="289" t="s">
        <v>1248</v>
      </c>
      <c r="G495" s="324"/>
    </row>
    <row r="496" spans="1:7" s="314" customFormat="1">
      <c r="A496" s="124" t="s">
        <v>711</v>
      </c>
      <c r="B496" s="318"/>
      <c r="C496" s="318"/>
      <c r="D496" s="324"/>
      <c r="E496" s="318"/>
      <c r="F496" s="320"/>
      <c r="G496" s="324"/>
    </row>
    <row r="497" spans="1:7" s="314" customFormat="1">
      <c r="A497" s="420" t="s">
        <v>680</v>
      </c>
      <c r="B497" s="288" t="s">
        <v>681</v>
      </c>
      <c r="C497" s="288" t="s">
        <v>682</v>
      </c>
      <c r="D497" s="271" t="s">
        <v>972</v>
      </c>
      <c r="E497" s="273" t="s">
        <v>683</v>
      </c>
      <c r="F497" s="289">
        <v>0.72750000000000004</v>
      </c>
      <c r="G497" s="324"/>
    </row>
    <row r="498" spans="1:7" s="314" customFormat="1">
      <c r="A498" s="420" t="s">
        <v>694</v>
      </c>
      <c r="B498" s="288" t="s">
        <v>695</v>
      </c>
      <c r="C498" s="288" t="s">
        <v>696</v>
      </c>
      <c r="D498" s="271" t="s">
        <v>972</v>
      </c>
      <c r="E498" s="273" t="s">
        <v>697</v>
      </c>
      <c r="F498" s="289">
        <v>0.82450000000000001</v>
      </c>
      <c r="G498" s="324"/>
    </row>
    <row r="499" spans="1:7" s="314" customFormat="1">
      <c r="A499" s="282"/>
      <c r="B499" s="288"/>
      <c r="C499" s="288"/>
      <c r="D499" s="271"/>
      <c r="E499" s="273"/>
      <c r="F499" s="289" t="s">
        <v>1248</v>
      </c>
      <c r="G499" s="324"/>
    </row>
    <row r="500" spans="1:7" s="314" customFormat="1">
      <c r="A500" s="124" t="s">
        <v>712</v>
      </c>
      <c r="B500" s="318"/>
      <c r="C500" s="318"/>
      <c r="D500" s="324"/>
      <c r="E500" s="318"/>
      <c r="F500" s="320"/>
      <c r="G500" s="324"/>
    </row>
    <row r="501" spans="1:7" s="314" customFormat="1">
      <c r="A501" s="420" t="s">
        <v>684</v>
      </c>
      <c r="B501" s="288" t="s">
        <v>681</v>
      </c>
      <c r="C501" s="288" t="s">
        <v>685</v>
      </c>
      <c r="D501" s="271" t="s">
        <v>972</v>
      </c>
      <c r="E501" s="273" t="s">
        <v>686</v>
      </c>
      <c r="F501" s="289">
        <v>0.72750000000000004</v>
      </c>
      <c r="G501" s="324"/>
    </row>
    <row r="502" spans="1:7" s="314" customFormat="1">
      <c r="A502" s="420" t="s">
        <v>694</v>
      </c>
      <c r="B502" s="288" t="s">
        <v>695</v>
      </c>
      <c r="C502" s="288" t="s">
        <v>696</v>
      </c>
      <c r="D502" s="271" t="s">
        <v>972</v>
      </c>
      <c r="E502" s="273" t="s">
        <v>697</v>
      </c>
      <c r="F502" s="289">
        <v>0.82450000000000001</v>
      </c>
      <c r="G502" s="324"/>
    </row>
    <row r="503" spans="1:7" s="314" customFormat="1">
      <c r="A503" s="282"/>
      <c r="B503" s="288"/>
      <c r="C503" s="288"/>
      <c r="D503" s="271"/>
      <c r="E503" s="273"/>
      <c r="F503" s="289" t="s">
        <v>1248</v>
      </c>
      <c r="G503" s="324"/>
    </row>
    <row r="504" spans="1:7" s="314" customFormat="1">
      <c r="A504" s="124" t="s">
        <v>710</v>
      </c>
      <c r="B504" s="318"/>
      <c r="C504" s="318"/>
      <c r="D504" s="324"/>
      <c r="E504" s="318"/>
      <c r="F504" s="320"/>
      <c r="G504" s="324"/>
    </row>
    <row r="505" spans="1:7" s="314" customFormat="1">
      <c r="A505" s="420" t="s">
        <v>687</v>
      </c>
      <c r="B505" s="288" t="s">
        <v>681</v>
      </c>
      <c r="C505" s="288" t="s">
        <v>688</v>
      </c>
      <c r="D505" s="271" t="s">
        <v>972</v>
      </c>
      <c r="E505" s="273" t="s">
        <v>689</v>
      </c>
      <c r="F505" s="289">
        <v>0.72750000000000004</v>
      </c>
      <c r="G505" s="324"/>
    </row>
    <row r="506" spans="1:7" s="314" customFormat="1">
      <c r="A506" s="420" t="s">
        <v>694</v>
      </c>
      <c r="B506" s="288" t="s">
        <v>695</v>
      </c>
      <c r="C506" s="288" t="s">
        <v>696</v>
      </c>
      <c r="D506" s="271" t="s">
        <v>972</v>
      </c>
      <c r="E506" s="273" t="s">
        <v>697</v>
      </c>
      <c r="F506" s="289">
        <v>0.82450000000000001</v>
      </c>
      <c r="G506" s="324"/>
    </row>
    <row r="507" spans="1:7" s="314" customFormat="1">
      <c r="A507" s="282"/>
      <c r="B507" s="288"/>
      <c r="C507" s="288"/>
      <c r="D507" s="271"/>
      <c r="E507" s="273"/>
      <c r="F507" s="289" t="s">
        <v>1248</v>
      </c>
      <c r="G507" s="324"/>
    </row>
    <row r="508" spans="1:7" s="314" customFormat="1">
      <c r="A508" s="124" t="s">
        <v>250</v>
      </c>
      <c r="B508" s="318"/>
      <c r="C508" s="318"/>
      <c r="D508" s="324"/>
      <c r="E508" s="318"/>
      <c r="F508" s="320"/>
      <c r="G508" s="324"/>
    </row>
    <row r="509" spans="1:7" s="314" customFormat="1">
      <c r="A509" s="420" t="s">
        <v>698</v>
      </c>
      <c r="B509" s="288" t="s">
        <v>516</v>
      </c>
      <c r="C509" s="288" t="s">
        <v>515</v>
      </c>
      <c r="D509" s="271" t="s">
        <v>972</v>
      </c>
      <c r="E509" s="273" t="s">
        <v>699</v>
      </c>
      <c r="F509" s="289">
        <v>0.24249999999999999</v>
      </c>
      <c r="G509" s="324"/>
    </row>
    <row r="510" spans="1:7" s="314" customFormat="1">
      <c r="A510" s="420" t="s">
        <v>700</v>
      </c>
      <c r="B510" s="288" t="s">
        <v>701</v>
      </c>
      <c r="C510" s="288" t="s">
        <v>702</v>
      </c>
      <c r="D510" s="271" t="s">
        <v>972</v>
      </c>
      <c r="E510" s="273" t="s">
        <v>703</v>
      </c>
      <c r="F510" s="289">
        <v>0.72750000000000004</v>
      </c>
      <c r="G510" s="324"/>
    </row>
    <row r="511" spans="1:7" s="314" customFormat="1">
      <c r="A511" s="420" t="s">
        <v>704</v>
      </c>
      <c r="B511" s="288" t="s">
        <v>695</v>
      </c>
      <c r="C511" s="288" t="s">
        <v>705</v>
      </c>
      <c r="D511" s="271" t="s">
        <v>972</v>
      </c>
      <c r="E511" s="273" t="s">
        <v>706</v>
      </c>
      <c r="F511" s="289">
        <v>0.82450000000000001</v>
      </c>
      <c r="G511" s="324"/>
    </row>
    <row r="512" spans="1:7" s="314" customFormat="1">
      <c r="A512" s="282"/>
      <c r="B512" s="288"/>
      <c r="C512" s="288"/>
      <c r="D512" s="271"/>
      <c r="E512" s="273"/>
      <c r="F512" s="289"/>
      <c r="G512" s="324"/>
    </row>
    <row r="513" spans="1:8" s="314" customFormat="1">
      <c r="A513" s="318" t="s">
        <v>135</v>
      </c>
      <c r="B513" s="318"/>
      <c r="C513" s="318"/>
      <c r="D513" s="324"/>
      <c r="E513" s="318"/>
      <c r="F513" s="320"/>
      <c r="G513" s="324"/>
    </row>
    <row r="514" spans="1:8" s="314" customFormat="1">
      <c r="A514" s="223" t="s">
        <v>136</v>
      </c>
      <c r="B514" s="223" t="s">
        <v>960</v>
      </c>
      <c r="C514" s="223" t="s">
        <v>137</v>
      </c>
      <c r="D514" s="218" t="s">
        <v>890</v>
      </c>
      <c r="E514" s="223" t="s">
        <v>929</v>
      </c>
      <c r="F514" s="224">
        <v>5.95</v>
      </c>
      <c r="G514" s="324">
        <v>1</v>
      </c>
      <c r="H514" s="314" t="s">
        <v>138</v>
      </c>
    </row>
    <row r="515" spans="1:8" s="314" customFormat="1">
      <c r="A515" s="223" t="s">
        <v>139</v>
      </c>
      <c r="B515" s="223" t="s">
        <v>140</v>
      </c>
      <c r="C515" s="223" t="s">
        <v>141</v>
      </c>
      <c r="D515" s="218" t="s">
        <v>890</v>
      </c>
      <c r="E515" s="223" t="s">
        <v>142</v>
      </c>
      <c r="F515" s="224">
        <v>11.64</v>
      </c>
      <c r="G515" s="324">
        <v>1</v>
      </c>
    </row>
    <row r="516" spans="1:8" s="314" customFormat="1">
      <c r="A516" s="223" t="s">
        <v>143</v>
      </c>
      <c r="B516" s="223" t="s">
        <v>321</v>
      </c>
      <c r="C516" s="223" t="s">
        <v>930</v>
      </c>
      <c r="D516" s="218" t="s">
        <v>890</v>
      </c>
      <c r="E516" s="223" t="s">
        <v>2671</v>
      </c>
      <c r="F516" s="224">
        <v>5.97</v>
      </c>
      <c r="G516" s="324">
        <v>1</v>
      </c>
      <c r="H516" s="314" t="s">
        <v>148</v>
      </c>
    </row>
    <row r="517" spans="1:8" s="314" customFormat="1">
      <c r="A517" s="318"/>
      <c r="B517" s="318"/>
      <c r="C517" s="318"/>
      <c r="D517" s="324"/>
      <c r="E517" s="318"/>
      <c r="F517" s="320" t="s">
        <v>1248</v>
      </c>
      <c r="G517" s="324"/>
    </row>
    <row r="518" spans="1:8" s="314" customFormat="1">
      <c r="A518" s="318" t="s">
        <v>149</v>
      </c>
      <c r="B518" s="318"/>
      <c r="C518" s="318"/>
      <c r="D518" s="324"/>
      <c r="E518" s="318"/>
      <c r="F518" s="320"/>
      <c r="G518" s="324"/>
    </row>
    <row r="519" spans="1:8" s="314" customFormat="1">
      <c r="A519" s="223" t="s">
        <v>150</v>
      </c>
      <c r="B519" s="223" t="s">
        <v>960</v>
      </c>
      <c r="C519" s="223" t="s">
        <v>2672</v>
      </c>
      <c r="D519" s="218" t="s">
        <v>890</v>
      </c>
      <c r="E519" s="223" t="s">
        <v>2673</v>
      </c>
      <c r="F519" s="224">
        <v>5.43</v>
      </c>
      <c r="G519" s="324">
        <v>1</v>
      </c>
      <c r="H519" s="314" t="s">
        <v>151</v>
      </c>
    </row>
    <row r="520" spans="1:8" s="314" customFormat="1">
      <c r="A520" s="223" t="s">
        <v>152</v>
      </c>
      <c r="B520" s="223" t="s">
        <v>140</v>
      </c>
      <c r="C520" s="223" t="s">
        <v>153</v>
      </c>
      <c r="D520" s="218" t="s">
        <v>890</v>
      </c>
      <c r="E520" s="223" t="s">
        <v>154</v>
      </c>
      <c r="F520" s="224">
        <v>10.67</v>
      </c>
      <c r="G520" s="324">
        <v>1</v>
      </c>
    </row>
    <row r="521" spans="1:8" s="314" customFormat="1">
      <c r="A521" s="203"/>
      <c r="B521" s="203"/>
      <c r="C521" s="203"/>
      <c r="D521" s="178"/>
      <c r="E521" s="203"/>
      <c r="F521" s="225" t="s">
        <v>1248</v>
      </c>
      <c r="G521" s="324"/>
    </row>
    <row r="522" spans="1:8" s="314" customFormat="1">
      <c r="A522" s="318" t="s">
        <v>155</v>
      </c>
      <c r="B522" s="318"/>
      <c r="C522" s="318"/>
      <c r="D522" s="324"/>
      <c r="E522" s="318"/>
      <c r="F522" s="320"/>
      <c r="G522" s="324"/>
    </row>
    <row r="523" spans="1:8" s="314" customFormat="1">
      <c r="A523" s="223" t="s">
        <v>156</v>
      </c>
      <c r="B523" s="223" t="s">
        <v>2900</v>
      </c>
      <c r="C523" s="223" t="s">
        <v>157</v>
      </c>
      <c r="D523" s="218" t="s">
        <v>883</v>
      </c>
      <c r="E523" s="223" t="s">
        <v>158</v>
      </c>
      <c r="F523" s="224">
        <v>0.48499999999999999</v>
      </c>
      <c r="G523" s="324">
        <v>1</v>
      </c>
    </row>
    <row r="524" spans="1:8" s="314" customFormat="1">
      <c r="A524" s="223" t="s">
        <v>159</v>
      </c>
      <c r="B524" s="223" t="s">
        <v>2900</v>
      </c>
      <c r="C524" s="223" t="s">
        <v>2670</v>
      </c>
      <c r="D524" s="218" t="s">
        <v>883</v>
      </c>
      <c r="E524" s="223" t="s">
        <v>161</v>
      </c>
      <c r="F524" s="224">
        <v>0.30070000000000002</v>
      </c>
      <c r="G524" s="324">
        <v>1</v>
      </c>
    </row>
    <row r="525" spans="1:8" s="314" customFormat="1">
      <c r="A525" s="223" t="s">
        <v>162</v>
      </c>
      <c r="B525" s="223" t="s">
        <v>2901</v>
      </c>
      <c r="C525" s="223" t="s">
        <v>160</v>
      </c>
      <c r="D525" s="218" t="s">
        <v>883</v>
      </c>
      <c r="E525" s="223" t="s">
        <v>163</v>
      </c>
      <c r="F525" s="224">
        <v>0.19399999999999998</v>
      </c>
      <c r="G525" s="324">
        <v>1</v>
      </c>
    </row>
    <row r="526" spans="1:8" s="314" customFormat="1">
      <c r="A526" s="223" t="s">
        <v>164</v>
      </c>
      <c r="B526" s="223" t="s">
        <v>2901</v>
      </c>
      <c r="C526" s="223" t="s">
        <v>157</v>
      </c>
      <c r="D526" s="218" t="s">
        <v>883</v>
      </c>
      <c r="E526" s="223" t="s">
        <v>165</v>
      </c>
      <c r="F526" s="224">
        <v>0.34920000000000001</v>
      </c>
      <c r="G526" s="324">
        <v>1</v>
      </c>
    </row>
    <row r="527" spans="1:8" s="314" customFormat="1">
      <c r="A527" s="318"/>
      <c r="B527" s="318"/>
      <c r="C527" s="318"/>
      <c r="D527" s="324"/>
      <c r="E527" s="318"/>
      <c r="F527" s="320"/>
      <c r="G527" s="324"/>
    </row>
    <row r="528" spans="1:8" s="314" customFormat="1">
      <c r="A528" s="318"/>
      <c r="B528" s="318"/>
      <c r="C528" s="318"/>
      <c r="D528" s="324"/>
      <c r="E528" s="318"/>
      <c r="F528" s="320"/>
      <c r="G528" s="324"/>
    </row>
    <row r="529" spans="1:7" s="384" customFormat="1">
      <c r="A529" s="385"/>
      <c r="B529" s="385"/>
      <c r="C529" s="385"/>
      <c r="D529" s="383"/>
      <c r="E529" s="385"/>
      <c r="F529" s="382"/>
      <c r="G529" s="383"/>
    </row>
    <row r="530" spans="1:7" s="314" customFormat="1">
      <c r="A530" s="286" t="s">
        <v>1836</v>
      </c>
      <c r="B530" s="318"/>
      <c r="C530" s="318"/>
      <c r="D530" s="324"/>
      <c r="E530" s="318"/>
      <c r="F530" s="320"/>
      <c r="G530" s="324"/>
    </row>
    <row r="531" spans="1:7" s="314" customFormat="1">
      <c r="A531" s="318"/>
      <c r="B531" s="318"/>
      <c r="C531" s="318"/>
      <c r="D531" s="324"/>
      <c r="E531" s="318"/>
      <c r="F531" s="320"/>
      <c r="G531" s="324"/>
    </row>
    <row r="532" spans="1:7" s="314" customFormat="1">
      <c r="A532" s="124" t="s">
        <v>345</v>
      </c>
      <c r="B532" s="318"/>
      <c r="C532" s="318"/>
      <c r="D532" s="321"/>
      <c r="E532" s="318"/>
      <c r="F532" s="320"/>
      <c r="G532" s="321"/>
    </row>
    <row r="533" spans="1:7" s="314" customFormat="1">
      <c r="A533" s="331"/>
      <c r="B533" s="331"/>
      <c r="C533" s="331"/>
      <c r="D533" s="495"/>
      <c r="E533" s="331"/>
      <c r="F533" s="386"/>
      <c r="G533" s="324"/>
    </row>
    <row r="534" spans="1:7" s="314" customFormat="1">
      <c r="A534" s="388" t="s">
        <v>346</v>
      </c>
      <c r="B534" s="388" t="s">
        <v>960</v>
      </c>
      <c r="C534" s="388" t="s">
        <v>347</v>
      </c>
      <c r="D534" s="501" t="s">
        <v>964</v>
      </c>
      <c r="E534" s="388" t="s">
        <v>348</v>
      </c>
      <c r="F534" s="387">
        <v>1.3</v>
      </c>
      <c r="G534" s="324">
        <v>1</v>
      </c>
    </row>
    <row r="535" spans="1:7" s="314" customFormat="1">
      <c r="A535" s="388" t="s">
        <v>349</v>
      </c>
      <c r="B535" s="388" t="s">
        <v>836</v>
      </c>
      <c r="C535" s="388" t="s">
        <v>347</v>
      </c>
      <c r="D535" s="501" t="s">
        <v>972</v>
      </c>
      <c r="E535" s="388" t="s">
        <v>350</v>
      </c>
      <c r="F535" s="389">
        <v>0.1</v>
      </c>
      <c r="G535" s="324">
        <v>1</v>
      </c>
    </row>
    <row r="536" spans="1:7" s="314" customFormat="1">
      <c r="A536" s="388" t="s">
        <v>949</v>
      </c>
      <c r="B536" s="388" t="s">
        <v>828</v>
      </c>
      <c r="C536" s="388" t="s">
        <v>950</v>
      </c>
      <c r="D536" s="501" t="s">
        <v>972</v>
      </c>
      <c r="E536" s="388" t="s">
        <v>888</v>
      </c>
      <c r="F536" s="389">
        <v>0.4</v>
      </c>
      <c r="G536" s="324">
        <v>1</v>
      </c>
    </row>
    <row r="537" spans="1:7" s="314" customFormat="1">
      <c r="A537" s="362" t="s">
        <v>351</v>
      </c>
      <c r="B537" s="362" t="s">
        <v>352</v>
      </c>
      <c r="C537" s="362" t="s">
        <v>353</v>
      </c>
      <c r="D537" s="502" t="s">
        <v>972</v>
      </c>
      <c r="E537" s="362" t="s">
        <v>354</v>
      </c>
      <c r="F537" s="390">
        <v>0.5</v>
      </c>
      <c r="G537" s="324">
        <v>1</v>
      </c>
    </row>
    <row r="538" spans="1:7" s="314" customFormat="1">
      <c r="A538" s="388" t="s">
        <v>355</v>
      </c>
      <c r="B538" s="388" t="s">
        <v>356</v>
      </c>
      <c r="C538" s="388" t="s">
        <v>357</v>
      </c>
      <c r="D538" s="501" t="s">
        <v>972</v>
      </c>
      <c r="E538" s="388" t="s">
        <v>358</v>
      </c>
      <c r="F538" s="387">
        <v>0.4</v>
      </c>
      <c r="G538" s="324">
        <v>1</v>
      </c>
    </row>
    <row r="539" spans="1:7" s="314" customFormat="1">
      <c r="A539" s="388" t="s">
        <v>359</v>
      </c>
      <c r="B539" s="388" t="s">
        <v>360</v>
      </c>
      <c r="C539" s="388" t="s">
        <v>353</v>
      </c>
      <c r="D539" s="501" t="s">
        <v>972</v>
      </c>
      <c r="E539" s="388" t="s">
        <v>361</v>
      </c>
      <c r="F539" s="387">
        <v>0.5</v>
      </c>
      <c r="G539" s="324">
        <v>1</v>
      </c>
    </row>
    <row r="540" spans="1:7" s="314" customFormat="1">
      <c r="A540" s="388" t="s">
        <v>362</v>
      </c>
      <c r="B540" s="388" t="s">
        <v>363</v>
      </c>
      <c r="C540" s="388" t="s">
        <v>364</v>
      </c>
      <c r="D540" s="501" t="s">
        <v>972</v>
      </c>
      <c r="E540" s="388" t="s">
        <v>365</v>
      </c>
      <c r="F540" s="387">
        <v>1.2</v>
      </c>
      <c r="G540" s="324">
        <v>1</v>
      </c>
    </row>
    <row r="541" spans="1:7" s="314" customFormat="1">
      <c r="A541" s="322" t="s">
        <v>834</v>
      </c>
      <c r="B541" s="322" t="s">
        <v>827</v>
      </c>
      <c r="C541" s="322" t="s">
        <v>894</v>
      </c>
      <c r="D541" s="493" t="s">
        <v>1773</v>
      </c>
      <c r="E541" s="322" t="s">
        <v>881</v>
      </c>
      <c r="F541" s="323">
        <v>0.40600000000000003</v>
      </c>
      <c r="G541" s="325">
        <v>1</v>
      </c>
    </row>
    <row r="542" spans="1:7" s="314" customFormat="1">
      <c r="A542" s="322" t="s">
        <v>842</v>
      </c>
      <c r="B542" s="322" t="s">
        <v>2900</v>
      </c>
      <c r="C542" s="322" t="s">
        <v>411</v>
      </c>
      <c r="D542" s="493" t="s">
        <v>883</v>
      </c>
      <c r="E542" s="322" t="s">
        <v>843</v>
      </c>
      <c r="F542" s="327">
        <v>0.11</v>
      </c>
      <c r="G542" s="324">
        <v>12</v>
      </c>
    </row>
    <row r="543" spans="1:7" s="314" customFormat="1">
      <c r="A543" s="318"/>
      <c r="B543" s="318"/>
      <c r="C543" s="318"/>
      <c r="D543" s="324"/>
      <c r="E543" s="318"/>
      <c r="F543" s="320"/>
      <c r="G543" s="324"/>
    </row>
    <row r="544" spans="1:7" s="314" customFormat="1">
      <c r="A544" s="318"/>
      <c r="B544" s="318"/>
      <c r="C544" s="318"/>
      <c r="D544" s="324"/>
      <c r="E544" s="318"/>
      <c r="F544" s="320"/>
      <c r="G544" s="324"/>
    </row>
    <row r="545" spans="1:7" s="314" customFormat="1">
      <c r="A545" s="318"/>
      <c r="B545" s="318"/>
      <c r="C545" s="318"/>
      <c r="D545" s="324"/>
      <c r="E545" s="318"/>
      <c r="F545" s="320"/>
      <c r="G545" s="324"/>
    </row>
    <row r="546" spans="1:7" s="314" customFormat="1">
      <c r="A546" s="124" t="s">
        <v>366</v>
      </c>
      <c r="B546" s="318"/>
      <c r="C546" s="318"/>
      <c r="D546" s="324"/>
      <c r="E546" s="318"/>
      <c r="F546" s="320"/>
      <c r="G546" s="324"/>
    </row>
    <row r="547" spans="1:7" s="314" customFormat="1">
      <c r="A547" s="318"/>
      <c r="B547" s="318"/>
      <c r="C547" s="318"/>
      <c r="D547" s="324"/>
      <c r="E547" s="318"/>
      <c r="F547" s="320"/>
      <c r="G547" s="324"/>
    </row>
    <row r="548" spans="1:7" s="314" customFormat="1">
      <c r="A548" s="388" t="s">
        <v>346</v>
      </c>
      <c r="B548" s="388" t="s">
        <v>960</v>
      </c>
      <c r="C548" s="388" t="s">
        <v>347</v>
      </c>
      <c r="D548" s="501" t="s">
        <v>964</v>
      </c>
      <c r="E548" s="388" t="s">
        <v>348</v>
      </c>
      <c r="F548" s="387">
        <v>1.3</v>
      </c>
      <c r="G548" s="324">
        <v>1</v>
      </c>
    </row>
    <row r="549" spans="1:7" s="314" customFormat="1">
      <c r="A549" s="388" t="s">
        <v>349</v>
      </c>
      <c r="B549" s="388" t="s">
        <v>836</v>
      </c>
      <c r="C549" s="388" t="s">
        <v>347</v>
      </c>
      <c r="D549" s="501" t="s">
        <v>972</v>
      </c>
      <c r="E549" s="388" t="s">
        <v>350</v>
      </c>
      <c r="F549" s="389">
        <v>0.1</v>
      </c>
      <c r="G549" s="324">
        <v>1</v>
      </c>
    </row>
    <row r="550" spans="1:7" s="314" customFormat="1">
      <c r="A550" s="388" t="s">
        <v>949</v>
      </c>
      <c r="B550" s="388" t="s">
        <v>828</v>
      </c>
      <c r="C550" s="388" t="s">
        <v>950</v>
      </c>
      <c r="D550" s="501" t="s">
        <v>972</v>
      </c>
      <c r="E550" s="388" t="s">
        <v>888</v>
      </c>
      <c r="F550" s="389">
        <v>0.4</v>
      </c>
      <c r="G550" s="324">
        <v>1</v>
      </c>
    </row>
    <row r="551" spans="1:7" s="314" customFormat="1">
      <c r="A551" s="362" t="s">
        <v>351</v>
      </c>
      <c r="B551" s="362" t="s">
        <v>352</v>
      </c>
      <c r="C551" s="362" t="s">
        <v>353</v>
      </c>
      <c r="D551" s="502" t="s">
        <v>972</v>
      </c>
      <c r="E551" s="362" t="s">
        <v>354</v>
      </c>
      <c r="F551" s="390">
        <v>0.5</v>
      </c>
      <c r="G551" s="324">
        <v>1</v>
      </c>
    </row>
    <row r="552" spans="1:7" s="314" customFormat="1">
      <c r="A552" s="388" t="s">
        <v>355</v>
      </c>
      <c r="B552" s="388" t="s">
        <v>356</v>
      </c>
      <c r="C552" s="388" t="s">
        <v>357</v>
      </c>
      <c r="D552" s="501" t="s">
        <v>972</v>
      </c>
      <c r="E552" s="388" t="s">
        <v>358</v>
      </c>
      <c r="F552" s="387">
        <v>0.4</v>
      </c>
      <c r="G552" s="324">
        <v>1</v>
      </c>
    </row>
    <row r="553" spans="1:7" s="314" customFormat="1">
      <c r="A553" s="388" t="s">
        <v>359</v>
      </c>
      <c r="B553" s="388" t="s">
        <v>360</v>
      </c>
      <c r="C553" s="388" t="s">
        <v>353</v>
      </c>
      <c r="D553" s="501" t="s">
        <v>972</v>
      </c>
      <c r="E553" s="388" t="s">
        <v>361</v>
      </c>
      <c r="F553" s="387">
        <v>0.5</v>
      </c>
      <c r="G553" s="324">
        <v>1</v>
      </c>
    </row>
    <row r="554" spans="1:7" s="314" customFormat="1">
      <c r="A554" s="388" t="s">
        <v>362</v>
      </c>
      <c r="B554" s="388" t="s">
        <v>363</v>
      </c>
      <c r="C554" s="388" t="s">
        <v>364</v>
      </c>
      <c r="D554" s="501" t="s">
        <v>972</v>
      </c>
      <c r="E554" s="388" t="s">
        <v>365</v>
      </c>
      <c r="F554" s="387">
        <v>1.2</v>
      </c>
      <c r="G554" s="324">
        <v>1</v>
      </c>
    </row>
    <row r="555" spans="1:7" s="314" customFormat="1">
      <c r="A555" s="322" t="s">
        <v>844</v>
      </c>
      <c r="B555" s="322" t="s">
        <v>827</v>
      </c>
      <c r="C555" s="322" t="s">
        <v>895</v>
      </c>
      <c r="D555" s="493" t="s">
        <v>1773</v>
      </c>
      <c r="E555" s="322" t="s">
        <v>884</v>
      </c>
      <c r="F555" s="323">
        <v>0.40600000000000003</v>
      </c>
      <c r="G555" s="325">
        <v>1</v>
      </c>
    </row>
    <row r="556" spans="1:7" s="314" customFormat="1">
      <c r="A556" s="322" t="s">
        <v>842</v>
      </c>
      <c r="B556" s="322" t="s">
        <v>2900</v>
      </c>
      <c r="C556" s="322" t="s">
        <v>411</v>
      </c>
      <c r="D556" s="493" t="s">
        <v>883</v>
      </c>
      <c r="E556" s="322" t="s">
        <v>843</v>
      </c>
      <c r="F556" s="327">
        <v>0.11</v>
      </c>
      <c r="G556" s="324">
        <v>12</v>
      </c>
    </row>
    <row r="557" spans="1:7" s="314" customFormat="1">
      <c r="A557" s="318"/>
      <c r="B557" s="318"/>
      <c r="C557" s="318"/>
      <c r="D557" s="324"/>
      <c r="E557" s="318"/>
      <c r="F557" s="320"/>
      <c r="G557" s="324"/>
    </row>
    <row r="558" spans="1:7" s="314" customFormat="1">
      <c r="A558" s="318"/>
      <c r="B558" s="318"/>
      <c r="C558" s="318"/>
      <c r="D558" s="324"/>
      <c r="E558" s="318"/>
      <c r="F558" s="320"/>
      <c r="G558" s="324"/>
    </row>
    <row r="559" spans="1:7" s="314" customFormat="1">
      <c r="A559" s="318"/>
      <c r="B559" s="318"/>
      <c r="C559" s="318"/>
      <c r="D559" s="324"/>
      <c r="E559" s="318"/>
      <c r="F559" s="320"/>
      <c r="G559" s="324"/>
    </row>
    <row r="560" spans="1:7" s="314" customFormat="1">
      <c r="A560" s="124" t="s">
        <v>845</v>
      </c>
      <c r="B560" s="318"/>
      <c r="C560" s="318"/>
      <c r="D560" s="321"/>
      <c r="E560" s="318"/>
      <c r="F560" s="320"/>
      <c r="G560" s="321"/>
    </row>
    <row r="561" spans="1:7" s="314" customFormat="1">
      <c r="A561" s="318"/>
      <c r="B561" s="318"/>
      <c r="C561" s="318"/>
      <c r="D561" s="324"/>
      <c r="E561" s="318"/>
      <c r="F561" s="320"/>
      <c r="G561" s="324"/>
    </row>
    <row r="562" spans="1:7" s="314" customFormat="1">
      <c r="A562" s="388" t="s">
        <v>367</v>
      </c>
      <c r="B562" s="388" t="s">
        <v>462</v>
      </c>
      <c r="C562" s="388" t="s">
        <v>347</v>
      </c>
      <c r="D562" s="501" t="s">
        <v>964</v>
      </c>
      <c r="E562" s="388" t="s">
        <v>931</v>
      </c>
      <c r="F562" s="387">
        <v>1.2558</v>
      </c>
      <c r="G562" s="324">
        <v>1</v>
      </c>
    </row>
    <row r="563" spans="1:7" s="314" customFormat="1">
      <c r="A563" s="388" t="s">
        <v>349</v>
      </c>
      <c r="B563" s="388" t="s">
        <v>836</v>
      </c>
      <c r="C563" s="388" t="s">
        <v>347</v>
      </c>
      <c r="D563" s="501" t="s">
        <v>972</v>
      </c>
      <c r="E563" s="388" t="s">
        <v>350</v>
      </c>
      <c r="F563" s="389">
        <v>0.1</v>
      </c>
      <c r="G563" s="324">
        <v>1</v>
      </c>
    </row>
    <row r="564" spans="1:7" s="314" customFormat="1">
      <c r="A564" s="388" t="s">
        <v>949</v>
      </c>
      <c r="B564" s="388" t="s">
        <v>828</v>
      </c>
      <c r="C564" s="388" t="s">
        <v>950</v>
      </c>
      <c r="D564" s="501" t="s">
        <v>972</v>
      </c>
      <c r="E564" s="388" t="s">
        <v>888</v>
      </c>
      <c r="F564" s="389">
        <v>0.4</v>
      </c>
      <c r="G564" s="324">
        <v>1</v>
      </c>
    </row>
    <row r="565" spans="1:7" s="314" customFormat="1">
      <c r="A565" s="362" t="s">
        <v>351</v>
      </c>
      <c r="B565" s="362" t="s">
        <v>352</v>
      </c>
      <c r="C565" s="362" t="s">
        <v>353</v>
      </c>
      <c r="D565" s="502" t="s">
        <v>972</v>
      </c>
      <c r="E565" s="362" t="s">
        <v>354</v>
      </c>
      <c r="F565" s="390">
        <v>0.5</v>
      </c>
      <c r="G565" s="324">
        <v>1</v>
      </c>
    </row>
    <row r="566" spans="1:7" s="314" customFormat="1">
      <c r="A566" s="388" t="s">
        <v>355</v>
      </c>
      <c r="B566" s="388" t="s">
        <v>356</v>
      </c>
      <c r="C566" s="388" t="s">
        <v>357</v>
      </c>
      <c r="D566" s="501" t="s">
        <v>972</v>
      </c>
      <c r="E566" s="388" t="s">
        <v>358</v>
      </c>
      <c r="F566" s="387">
        <v>0.4</v>
      </c>
      <c r="G566" s="324">
        <v>1</v>
      </c>
    </row>
    <row r="567" spans="1:7" s="314" customFormat="1">
      <c r="A567" s="388" t="s">
        <v>359</v>
      </c>
      <c r="B567" s="388" t="s">
        <v>360</v>
      </c>
      <c r="C567" s="388" t="s">
        <v>353</v>
      </c>
      <c r="D567" s="501" t="s">
        <v>972</v>
      </c>
      <c r="E567" s="388" t="s">
        <v>361</v>
      </c>
      <c r="F567" s="387">
        <v>0.5</v>
      </c>
      <c r="G567" s="324">
        <v>1</v>
      </c>
    </row>
    <row r="568" spans="1:7" s="314" customFormat="1">
      <c r="A568" s="388" t="s">
        <v>368</v>
      </c>
      <c r="B568" s="388" t="s">
        <v>369</v>
      </c>
      <c r="C568" s="388" t="s">
        <v>370</v>
      </c>
      <c r="D568" s="501" t="s">
        <v>972</v>
      </c>
      <c r="E568" s="388" t="s">
        <v>371</v>
      </c>
      <c r="F568" s="387">
        <v>1.2</v>
      </c>
      <c r="G568" s="324">
        <v>1</v>
      </c>
    </row>
    <row r="569" spans="1:7" s="314" customFormat="1">
      <c r="A569" s="322" t="s">
        <v>834</v>
      </c>
      <c r="B569" s="322" t="s">
        <v>827</v>
      </c>
      <c r="C569" s="322" t="s">
        <v>894</v>
      </c>
      <c r="D569" s="493" t="s">
        <v>1773</v>
      </c>
      <c r="E569" s="322" t="s">
        <v>881</v>
      </c>
      <c r="F569" s="323">
        <v>0.40600000000000003</v>
      </c>
      <c r="G569" s="325">
        <v>1</v>
      </c>
    </row>
    <row r="570" spans="1:7" s="314" customFormat="1">
      <c r="A570" s="322" t="s">
        <v>847</v>
      </c>
      <c r="B570" s="322" t="s">
        <v>2901</v>
      </c>
      <c r="C570" s="322" t="s">
        <v>295</v>
      </c>
      <c r="D570" s="493" t="s">
        <v>883</v>
      </c>
      <c r="E570" s="322" t="s">
        <v>848</v>
      </c>
      <c r="F570" s="327">
        <v>0.1</v>
      </c>
      <c r="G570" s="324">
        <v>12</v>
      </c>
    </row>
    <row r="571" spans="1:7" s="314" customFormat="1">
      <c r="A571" s="318"/>
      <c r="B571" s="318"/>
      <c r="C571" s="318"/>
      <c r="D571" s="324"/>
      <c r="E571" s="318"/>
      <c r="F571" s="320"/>
      <c r="G571" s="324"/>
    </row>
    <row r="572" spans="1:7" s="314" customFormat="1">
      <c r="A572" s="318"/>
      <c r="B572" s="318"/>
      <c r="C572" s="318"/>
      <c r="D572" s="324"/>
      <c r="E572" s="318"/>
      <c r="F572" s="320"/>
      <c r="G572" s="324"/>
    </row>
    <row r="573" spans="1:7" s="314" customFormat="1">
      <c r="A573" s="318"/>
      <c r="B573" s="318"/>
      <c r="C573" s="318"/>
      <c r="D573" s="324"/>
      <c r="E573" s="318"/>
      <c r="F573" s="320"/>
      <c r="G573" s="324"/>
    </row>
    <row r="574" spans="1:7" s="314" customFormat="1">
      <c r="A574" s="124" t="s">
        <v>849</v>
      </c>
      <c r="B574" s="318"/>
      <c r="C574" s="318"/>
      <c r="D574" s="321"/>
      <c r="E574" s="318"/>
      <c r="F574" s="320"/>
      <c r="G574" s="321"/>
    </row>
    <row r="575" spans="1:7" s="314" customFormat="1">
      <c r="D575" s="324"/>
    </row>
    <row r="576" spans="1:7" s="314" customFormat="1">
      <c r="A576" s="388" t="s">
        <v>367</v>
      </c>
      <c r="B576" s="388" t="s">
        <v>462</v>
      </c>
      <c r="C576" s="388" t="s">
        <v>347</v>
      </c>
      <c r="D576" s="501" t="s">
        <v>964</v>
      </c>
      <c r="E576" s="388" t="s">
        <v>931</v>
      </c>
      <c r="F576" s="387">
        <v>1.2558</v>
      </c>
      <c r="G576" s="324">
        <v>1</v>
      </c>
    </row>
    <row r="577" spans="1:7" s="314" customFormat="1">
      <c r="A577" s="388" t="s">
        <v>349</v>
      </c>
      <c r="B577" s="388" t="s">
        <v>836</v>
      </c>
      <c r="C577" s="388" t="s">
        <v>347</v>
      </c>
      <c r="D577" s="501" t="s">
        <v>972</v>
      </c>
      <c r="E577" s="388" t="s">
        <v>350</v>
      </c>
      <c r="F577" s="389">
        <v>0.1</v>
      </c>
      <c r="G577" s="324">
        <v>1</v>
      </c>
    </row>
    <row r="578" spans="1:7" s="314" customFormat="1">
      <c r="A578" s="388" t="s">
        <v>949</v>
      </c>
      <c r="B578" s="388" t="s">
        <v>828</v>
      </c>
      <c r="C578" s="388" t="s">
        <v>950</v>
      </c>
      <c r="D578" s="501" t="s">
        <v>972</v>
      </c>
      <c r="E578" s="388" t="s">
        <v>888</v>
      </c>
      <c r="F578" s="389">
        <v>0.4</v>
      </c>
      <c r="G578" s="324">
        <v>1</v>
      </c>
    </row>
    <row r="579" spans="1:7" s="314" customFormat="1">
      <c r="A579" s="362" t="s">
        <v>351</v>
      </c>
      <c r="B579" s="362" t="s">
        <v>352</v>
      </c>
      <c r="C579" s="362" t="s">
        <v>353</v>
      </c>
      <c r="D579" s="502" t="s">
        <v>972</v>
      </c>
      <c r="E579" s="362" t="s">
        <v>354</v>
      </c>
      <c r="F579" s="390">
        <v>0.5</v>
      </c>
      <c r="G579" s="324">
        <v>1</v>
      </c>
    </row>
    <row r="580" spans="1:7" s="314" customFormat="1">
      <c r="A580" s="388" t="s">
        <v>355</v>
      </c>
      <c r="B580" s="388" t="s">
        <v>356</v>
      </c>
      <c r="C580" s="388" t="s">
        <v>357</v>
      </c>
      <c r="D580" s="501" t="s">
        <v>972</v>
      </c>
      <c r="E580" s="388" t="s">
        <v>358</v>
      </c>
      <c r="F580" s="387">
        <v>0.4</v>
      </c>
      <c r="G580" s="324">
        <v>1</v>
      </c>
    </row>
    <row r="581" spans="1:7" s="314" customFormat="1">
      <c r="A581" s="388" t="s">
        <v>359</v>
      </c>
      <c r="B581" s="388" t="s">
        <v>360</v>
      </c>
      <c r="C581" s="388" t="s">
        <v>353</v>
      </c>
      <c r="D581" s="501" t="s">
        <v>972</v>
      </c>
      <c r="E581" s="388" t="s">
        <v>361</v>
      </c>
      <c r="F581" s="387">
        <v>0.5</v>
      </c>
      <c r="G581" s="324">
        <v>1</v>
      </c>
    </row>
    <row r="582" spans="1:7" s="314" customFormat="1">
      <c r="A582" s="388" t="s">
        <v>368</v>
      </c>
      <c r="B582" s="388" t="s">
        <v>369</v>
      </c>
      <c r="C582" s="388" t="s">
        <v>370</v>
      </c>
      <c r="D582" s="501" t="s">
        <v>972</v>
      </c>
      <c r="E582" s="388" t="s">
        <v>371</v>
      </c>
      <c r="F582" s="387">
        <v>1.2</v>
      </c>
      <c r="G582" s="324">
        <v>1</v>
      </c>
    </row>
    <row r="583" spans="1:7" s="314" customFormat="1">
      <c r="A583" s="322" t="s">
        <v>844</v>
      </c>
      <c r="B583" s="322" t="s">
        <v>827</v>
      </c>
      <c r="C583" s="322" t="s">
        <v>895</v>
      </c>
      <c r="D583" s="493" t="s">
        <v>1773</v>
      </c>
      <c r="E583" s="322" t="s">
        <v>884</v>
      </c>
      <c r="F583" s="323">
        <v>0.40600000000000003</v>
      </c>
      <c r="G583" s="325">
        <v>1</v>
      </c>
    </row>
    <row r="584" spans="1:7" s="314" customFormat="1">
      <c r="A584" s="322" t="s">
        <v>847</v>
      </c>
      <c r="B584" s="322" t="s">
        <v>2901</v>
      </c>
      <c r="C584" s="322" t="s">
        <v>295</v>
      </c>
      <c r="D584" s="493" t="s">
        <v>883</v>
      </c>
      <c r="E584" s="322" t="s">
        <v>848</v>
      </c>
      <c r="F584" s="327">
        <v>0.1</v>
      </c>
      <c r="G584" s="324">
        <v>12</v>
      </c>
    </row>
    <row r="585" spans="1:7" s="314" customFormat="1">
      <c r="A585" s="318"/>
      <c r="B585" s="318"/>
      <c r="C585" s="318"/>
      <c r="D585" s="324"/>
      <c r="E585" s="318"/>
      <c r="F585" s="320"/>
      <c r="G585" s="324"/>
    </row>
    <row r="586" spans="1:7" s="334" customFormat="1" ht="11.25" customHeight="1">
      <c r="A586" s="292" t="s">
        <v>1835</v>
      </c>
      <c r="B586" s="391"/>
      <c r="C586" s="331"/>
      <c r="D586" s="333"/>
      <c r="E586" s="392"/>
      <c r="F586" s="332"/>
      <c r="G586" s="333"/>
    </row>
    <row r="587" spans="1:7" s="334" customFormat="1" ht="11.25" customHeight="1">
      <c r="A587" s="288" t="s">
        <v>1839</v>
      </c>
      <c r="B587" s="573" t="s">
        <v>356</v>
      </c>
      <c r="C587" s="574" t="s">
        <v>1840</v>
      </c>
      <c r="D587" s="575" t="s">
        <v>972</v>
      </c>
      <c r="E587" s="273" t="s">
        <v>1841</v>
      </c>
      <c r="F587" s="395">
        <v>0.3</v>
      </c>
      <c r="G587" s="333">
        <v>1</v>
      </c>
    </row>
    <row r="588" spans="1:7" s="334" customFormat="1">
      <c r="A588" s="391"/>
      <c r="B588" s="391"/>
      <c r="C588" s="391"/>
      <c r="D588" s="333"/>
      <c r="E588" s="391"/>
      <c r="F588" s="332"/>
      <c r="G588" s="333"/>
    </row>
    <row r="589" spans="1:7" s="334" customFormat="1">
      <c r="A589" s="292" t="s">
        <v>1838</v>
      </c>
      <c r="B589" s="391"/>
      <c r="C589" s="391"/>
      <c r="D589" s="333"/>
      <c r="E589" s="391"/>
      <c r="F589" s="332"/>
      <c r="G589" s="333"/>
    </row>
    <row r="590" spans="1:7" s="334" customFormat="1">
      <c r="A590" s="288" t="s">
        <v>1842</v>
      </c>
      <c r="B590" s="573" t="s">
        <v>369</v>
      </c>
      <c r="C590" s="574" t="s">
        <v>1843</v>
      </c>
      <c r="D590" s="575" t="s">
        <v>972</v>
      </c>
      <c r="E590" s="273" t="s">
        <v>1844</v>
      </c>
      <c r="F590" s="395">
        <v>0.7</v>
      </c>
      <c r="G590" s="333">
        <v>1</v>
      </c>
    </row>
    <row r="591" spans="1:7" s="334" customFormat="1" ht="11.25" customHeight="1">
      <c r="A591" s="391"/>
      <c r="B591" s="391"/>
      <c r="C591" s="331"/>
      <c r="D591" s="333"/>
      <c r="E591" s="392"/>
      <c r="F591" s="332"/>
      <c r="G591" s="333"/>
    </row>
    <row r="592" spans="1:7" s="384" customFormat="1">
      <c r="A592" s="385"/>
      <c r="B592" s="385"/>
      <c r="C592" s="385"/>
      <c r="D592" s="383"/>
      <c r="E592" s="385"/>
      <c r="F592" s="382"/>
      <c r="G592" s="383"/>
    </row>
    <row r="593" spans="1:7" s="314" customFormat="1">
      <c r="A593" s="286" t="s">
        <v>1837</v>
      </c>
      <c r="B593" s="318"/>
      <c r="C593" s="318"/>
      <c r="D593" s="324"/>
      <c r="E593" s="318"/>
      <c r="F593" s="320"/>
      <c r="G593" s="324"/>
    </row>
    <row r="594" spans="1:7" s="314" customFormat="1">
      <c r="A594" s="318"/>
      <c r="B594" s="318"/>
      <c r="C594" s="318"/>
      <c r="D594" s="324"/>
      <c r="E594" s="318"/>
      <c r="F594" s="320"/>
      <c r="G594" s="324"/>
    </row>
    <row r="595" spans="1:7" s="314" customFormat="1">
      <c r="A595" s="318"/>
      <c r="B595" s="318"/>
      <c r="C595" s="318"/>
      <c r="D595" s="324"/>
      <c r="E595" s="318"/>
      <c r="F595" s="320"/>
      <c r="G595" s="324"/>
    </row>
    <row r="596" spans="1:7" s="314" customFormat="1">
      <c r="A596" s="124" t="s">
        <v>372</v>
      </c>
      <c r="B596" s="328"/>
      <c r="C596" s="328"/>
      <c r="D596" s="373"/>
      <c r="E596" s="328"/>
      <c r="F596" s="320"/>
      <c r="G596" s="324"/>
    </row>
    <row r="597" spans="1:7" s="314" customFormat="1">
      <c r="A597" s="322" t="s">
        <v>373</v>
      </c>
      <c r="B597" s="322" t="s">
        <v>462</v>
      </c>
      <c r="C597" s="322" t="s">
        <v>374</v>
      </c>
      <c r="D597" s="493" t="s">
        <v>964</v>
      </c>
      <c r="E597" s="322" t="s">
        <v>375</v>
      </c>
      <c r="F597" s="327">
        <v>2</v>
      </c>
      <c r="G597" s="324">
        <v>1</v>
      </c>
    </row>
    <row r="598" spans="1:7" s="314" customFormat="1">
      <c r="A598" s="388" t="s">
        <v>376</v>
      </c>
      <c r="B598" s="388" t="s">
        <v>836</v>
      </c>
      <c r="C598" s="388" t="s">
        <v>377</v>
      </c>
      <c r="D598" s="501" t="s">
        <v>972</v>
      </c>
      <c r="E598" s="388" t="s">
        <v>378</v>
      </c>
      <c r="F598" s="387">
        <v>1</v>
      </c>
      <c r="G598" s="324">
        <v>1</v>
      </c>
    </row>
    <row r="599" spans="1:7" s="314" customFormat="1">
      <c r="A599" s="388" t="s">
        <v>949</v>
      </c>
      <c r="B599" s="388" t="s">
        <v>828</v>
      </c>
      <c r="C599" s="388" t="s">
        <v>950</v>
      </c>
      <c r="D599" s="501" t="s">
        <v>972</v>
      </c>
      <c r="E599" s="388" t="s">
        <v>888</v>
      </c>
      <c r="F599" s="389">
        <v>0.4</v>
      </c>
      <c r="G599" s="324">
        <v>1</v>
      </c>
    </row>
    <row r="600" spans="1:7" s="314" customFormat="1">
      <c r="A600" s="388" t="s">
        <v>351</v>
      </c>
      <c r="B600" s="388" t="s">
        <v>352</v>
      </c>
      <c r="C600" s="388" t="s">
        <v>353</v>
      </c>
      <c r="D600" s="501" t="s">
        <v>972</v>
      </c>
      <c r="E600" s="388" t="s">
        <v>354</v>
      </c>
      <c r="F600" s="387">
        <v>0.5</v>
      </c>
      <c r="G600" s="324">
        <v>1</v>
      </c>
    </row>
    <row r="601" spans="1:7" s="314" customFormat="1">
      <c r="A601" s="388" t="s">
        <v>355</v>
      </c>
      <c r="B601" s="388" t="s">
        <v>356</v>
      </c>
      <c r="C601" s="388" t="s">
        <v>357</v>
      </c>
      <c r="D601" s="501" t="s">
        <v>972</v>
      </c>
      <c r="E601" s="388" t="s">
        <v>358</v>
      </c>
      <c r="F601" s="387">
        <v>0.4</v>
      </c>
      <c r="G601" s="324">
        <v>1</v>
      </c>
    </row>
    <row r="602" spans="1:7" s="314" customFormat="1">
      <c r="A602" s="388" t="s">
        <v>359</v>
      </c>
      <c r="B602" s="388" t="s">
        <v>360</v>
      </c>
      <c r="C602" s="388" t="s">
        <v>353</v>
      </c>
      <c r="D602" s="501" t="s">
        <v>972</v>
      </c>
      <c r="E602" s="388" t="s">
        <v>361</v>
      </c>
      <c r="F602" s="387">
        <v>0.5</v>
      </c>
      <c r="G602" s="324">
        <v>1</v>
      </c>
    </row>
    <row r="603" spans="1:7" s="314" customFormat="1">
      <c r="A603" s="388" t="s">
        <v>362</v>
      </c>
      <c r="B603" s="388" t="s">
        <v>363</v>
      </c>
      <c r="C603" s="388" t="s">
        <v>364</v>
      </c>
      <c r="D603" s="501" t="s">
        <v>972</v>
      </c>
      <c r="E603" s="388" t="s">
        <v>365</v>
      </c>
      <c r="F603" s="387">
        <v>1.2</v>
      </c>
      <c r="G603" s="324">
        <v>1</v>
      </c>
    </row>
    <row r="604" spans="1:7" s="314" customFormat="1">
      <c r="A604" s="322" t="s">
        <v>379</v>
      </c>
      <c r="B604" s="322" t="s">
        <v>827</v>
      </c>
      <c r="C604" s="322" t="s">
        <v>380</v>
      </c>
      <c r="D604" s="493" t="s">
        <v>1773</v>
      </c>
      <c r="E604" s="322" t="s">
        <v>381</v>
      </c>
      <c r="F604" s="327">
        <v>0.9</v>
      </c>
      <c r="G604" s="325">
        <v>1</v>
      </c>
    </row>
    <row r="605" spans="1:7" s="314" customFormat="1">
      <c r="A605" s="322" t="s">
        <v>605</v>
      </c>
      <c r="B605" s="322" t="s">
        <v>2901</v>
      </c>
      <c r="C605" s="322" t="s">
        <v>606</v>
      </c>
      <c r="D605" s="493" t="s">
        <v>883</v>
      </c>
      <c r="E605" s="322" t="s">
        <v>607</v>
      </c>
      <c r="F605" s="327">
        <v>0.2</v>
      </c>
      <c r="G605" s="324">
        <v>6</v>
      </c>
    </row>
    <row r="606" spans="1:7" s="314" customFormat="1">
      <c r="A606" s="318"/>
      <c r="B606" s="318"/>
      <c r="C606" s="318"/>
      <c r="D606" s="324"/>
      <c r="E606" s="318"/>
      <c r="F606" s="320"/>
      <c r="G606" s="324"/>
    </row>
    <row r="607" spans="1:7" s="314" customFormat="1">
      <c r="A607" s="318"/>
      <c r="B607" s="318"/>
      <c r="C607" s="318"/>
      <c r="D607" s="324"/>
      <c r="E607" s="318"/>
      <c r="F607" s="320"/>
      <c r="G607" s="324"/>
    </row>
    <row r="608" spans="1:7" s="314" customFormat="1">
      <c r="A608" s="318"/>
      <c r="B608" s="318"/>
      <c r="C608" s="318"/>
      <c r="D608" s="324"/>
      <c r="E608" s="318"/>
      <c r="F608" s="320"/>
      <c r="G608" s="324"/>
    </row>
    <row r="609" spans="1:7" s="314" customFormat="1">
      <c r="A609" s="124" t="s">
        <v>382</v>
      </c>
      <c r="B609" s="328"/>
      <c r="C609" s="328"/>
      <c r="D609" s="373"/>
      <c r="E609" s="328"/>
      <c r="F609" s="320"/>
      <c r="G609" s="324"/>
    </row>
    <row r="610" spans="1:7" s="314" customFormat="1">
      <c r="A610" s="322" t="s">
        <v>383</v>
      </c>
      <c r="B610" s="322" t="s">
        <v>462</v>
      </c>
      <c r="C610" s="322" t="s">
        <v>384</v>
      </c>
      <c r="D610" s="493" t="s">
        <v>964</v>
      </c>
      <c r="E610" s="322" t="s">
        <v>385</v>
      </c>
      <c r="F610" s="327">
        <v>2</v>
      </c>
      <c r="G610" s="324">
        <v>1</v>
      </c>
    </row>
    <row r="611" spans="1:7" s="314" customFormat="1">
      <c r="A611" s="388" t="s">
        <v>376</v>
      </c>
      <c r="B611" s="388" t="s">
        <v>836</v>
      </c>
      <c r="C611" s="388" t="s">
        <v>377</v>
      </c>
      <c r="D611" s="501" t="s">
        <v>972</v>
      </c>
      <c r="E611" s="388" t="s">
        <v>378</v>
      </c>
      <c r="F611" s="387">
        <v>1</v>
      </c>
      <c r="G611" s="324">
        <v>1</v>
      </c>
    </row>
    <row r="612" spans="1:7" s="314" customFormat="1">
      <c r="A612" s="388" t="s">
        <v>949</v>
      </c>
      <c r="B612" s="388" t="s">
        <v>828</v>
      </c>
      <c r="C612" s="388" t="s">
        <v>950</v>
      </c>
      <c r="D612" s="501" t="s">
        <v>972</v>
      </c>
      <c r="E612" s="388" t="s">
        <v>888</v>
      </c>
      <c r="F612" s="389">
        <v>0.4</v>
      </c>
      <c r="G612" s="324">
        <v>1</v>
      </c>
    </row>
    <row r="613" spans="1:7" s="314" customFormat="1">
      <c r="A613" s="388" t="s">
        <v>351</v>
      </c>
      <c r="B613" s="388" t="s">
        <v>352</v>
      </c>
      <c r="C613" s="388" t="s">
        <v>353</v>
      </c>
      <c r="D613" s="501" t="s">
        <v>972</v>
      </c>
      <c r="E613" s="388" t="s">
        <v>354</v>
      </c>
      <c r="F613" s="387">
        <v>0.5</v>
      </c>
      <c r="G613" s="324">
        <v>1</v>
      </c>
    </row>
    <row r="614" spans="1:7" s="314" customFormat="1">
      <c r="A614" s="388" t="s">
        <v>355</v>
      </c>
      <c r="B614" s="388" t="s">
        <v>356</v>
      </c>
      <c r="C614" s="388" t="s">
        <v>357</v>
      </c>
      <c r="D614" s="501" t="s">
        <v>972</v>
      </c>
      <c r="E614" s="388" t="s">
        <v>358</v>
      </c>
      <c r="F614" s="387">
        <v>0.4</v>
      </c>
      <c r="G614" s="324">
        <v>1</v>
      </c>
    </row>
    <row r="615" spans="1:7" s="314" customFormat="1">
      <c r="A615" s="388" t="s">
        <v>359</v>
      </c>
      <c r="B615" s="388" t="s">
        <v>360</v>
      </c>
      <c r="C615" s="388" t="s">
        <v>353</v>
      </c>
      <c r="D615" s="501" t="s">
        <v>972</v>
      </c>
      <c r="E615" s="388" t="s">
        <v>361</v>
      </c>
      <c r="F615" s="387">
        <v>0.5</v>
      </c>
      <c r="G615" s="324">
        <v>1</v>
      </c>
    </row>
    <row r="616" spans="1:7" s="314" customFormat="1">
      <c r="A616" s="388" t="s">
        <v>362</v>
      </c>
      <c r="B616" s="388" t="s">
        <v>363</v>
      </c>
      <c r="C616" s="388" t="s">
        <v>364</v>
      </c>
      <c r="D616" s="501" t="s">
        <v>972</v>
      </c>
      <c r="E616" s="388" t="s">
        <v>365</v>
      </c>
      <c r="F616" s="387">
        <v>1.2</v>
      </c>
      <c r="G616" s="324">
        <v>1</v>
      </c>
    </row>
    <row r="617" spans="1:7" s="314" customFormat="1">
      <c r="A617" s="322" t="s">
        <v>386</v>
      </c>
      <c r="B617" s="322" t="s">
        <v>827</v>
      </c>
      <c r="C617" s="322" t="s">
        <v>387</v>
      </c>
      <c r="D617" s="493" t="s">
        <v>1773</v>
      </c>
      <c r="E617" s="322" t="s">
        <v>388</v>
      </c>
      <c r="F617" s="327">
        <v>0.9</v>
      </c>
      <c r="G617" s="325">
        <v>1</v>
      </c>
    </row>
    <row r="618" spans="1:7" s="314" customFormat="1">
      <c r="A618" s="322" t="s">
        <v>605</v>
      </c>
      <c r="B618" s="322" t="s">
        <v>2901</v>
      </c>
      <c r="C618" s="322" t="s">
        <v>606</v>
      </c>
      <c r="D618" s="493" t="s">
        <v>883</v>
      </c>
      <c r="E618" s="322" t="s">
        <v>607</v>
      </c>
      <c r="F618" s="327">
        <v>0.2</v>
      </c>
      <c r="G618" s="324">
        <v>4</v>
      </c>
    </row>
    <row r="619" spans="1:7" s="314" customFormat="1">
      <c r="A619" s="322" t="s">
        <v>847</v>
      </c>
      <c r="B619" s="322" t="s">
        <v>2901</v>
      </c>
      <c r="C619" s="322" t="s">
        <v>295</v>
      </c>
      <c r="D619" s="493" t="s">
        <v>883</v>
      </c>
      <c r="E619" s="322" t="s">
        <v>848</v>
      </c>
      <c r="F619" s="327">
        <v>0.1</v>
      </c>
      <c r="G619" s="324">
        <v>4</v>
      </c>
    </row>
    <row r="620" spans="1:7" s="314" customFormat="1">
      <c r="A620" s="318"/>
      <c r="B620" s="318"/>
      <c r="C620" s="318"/>
      <c r="D620" s="324"/>
      <c r="E620" s="318"/>
      <c r="F620" s="320"/>
      <c r="G620" s="324"/>
    </row>
    <row r="621" spans="1:7" s="314" customFormat="1">
      <c r="A621" s="318"/>
      <c r="B621" s="318"/>
      <c r="C621" s="318"/>
      <c r="D621" s="324"/>
      <c r="E621" s="318"/>
      <c r="F621" s="320"/>
      <c r="G621" s="324"/>
    </row>
    <row r="622" spans="1:7" s="314" customFormat="1">
      <c r="A622" s="318"/>
      <c r="B622" s="318"/>
      <c r="C622" s="318"/>
      <c r="D622" s="324"/>
      <c r="E622" s="318"/>
      <c r="F622" s="320"/>
      <c r="G622" s="324"/>
    </row>
    <row r="623" spans="1:7" s="314" customFormat="1">
      <c r="A623" s="124" t="s">
        <v>389</v>
      </c>
      <c r="B623" s="328"/>
      <c r="C623" s="328"/>
      <c r="D623" s="373"/>
      <c r="E623" s="328"/>
      <c r="F623" s="320"/>
      <c r="G623" s="324"/>
    </row>
    <row r="624" spans="1:7" s="314" customFormat="1">
      <c r="A624" s="322" t="s">
        <v>390</v>
      </c>
      <c r="B624" s="322" t="s">
        <v>462</v>
      </c>
      <c r="C624" s="322" t="s">
        <v>391</v>
      </c>
      <c r="D624" s="493" t="s">
        <v>964</v>
      </c>
      <c r="E624" s="322" t="s">
        <v>392</v>
      </c>
      <c r="F624" s="327">
        <v>2.093</v>
      </c>
      <c r="G624" s="324">
        <v>1</v>
      </c>
    </row>
    <row r="625" spans="1:7" s="314" customFormat="1">
      <c r="A625" s="388" t="s">
        <v>376</v>
      </c>
      <c r="B625" s="388" t="s">
        <v>836</v>
      </c>
      <c r="C625" s="388" t="s">
        <v>377</v>
      </c>
      <c r="D625" s="501" t="s">
        <v>972</v>
      </c>
      <c r="E625" s="388" t="s">
        <v>378</v>
      </c>
      <c r="F625" s="387">
        <v>1</v>
      </c>
      <c r="G625" s="324">
        <v>1</v>
      </c>
    </row>
    <row r="626" spans="1:7" s="314" customFormat="1">
      <c r="A626" s="388" t="s">
        <v>949</v>
      </c>
      <c r="B626" s="388" t="s">
        <v>828</v>
      </c>
      <c r="C626" s="388" t="s">
        <v>950</v>
      </c>
      <c r="D626" s="501" t="s">
        <v>972</v>
      </c>
      <c r="E626" s="388" t="s">
        <v>888</v>
      </c>
      <c r="F626" s="389">
        <v>0.4</v>
      </c>
      <c r="G626" s="324">
        <v>1</v>
      </c>
    </row>
    <row r="627" spans="1:7" s="314" customFormat="1">
      <c r="A627" s="388" t="s">
        <v>351</v>
      </c>
      <c r="B627" s="388" t="s">
        <v>352</v>
      </c>
      <c r="C627" s="388" t="s">
        <v>353</v>
      </c>
      <c r="D627" s="501" t="s">
        <v>972</v>
      </c>
      <c r="E627" s="388" t="s">
        <v>354</v>
      </c>
      <c r="F627" s="387">
        <v>0.5</v>
      </c>
      <c r="G627" s="324">
        <v>1</v>
      </c>
    </row>
    <row r="628" spans="1:7" s="314" customFormat="1">
      <c r="A628" s="388" t="s">
        <v>355</v>
      </c>
      <c r="B628" s="388" t="s">
        <v>356</v>
      </c>
      <c r="C628" s="388" t="s">
        <v>357</v>
      </c>
      <c r="D628" s="501" t="s">
        <v>972</v>
      </c>
      <c r="E628" s="388" t="s">
        <v>358</v>
      </c>
      <c r="F628" s="387">
        <v>0.4</v>
      </c>
      <c r="G628" s="324">
        <v>1</v>
      </c>
    </row>
    <row r="629" spans="1:7" s="314" customFormat="1">
      <c r="A629" s="388" t="s">
        <v>359</v>
      </c>
      <c r="B629" s="388" t="s">
        <v>360</v>
      </c>
      <c r="C629" s="388" t="s">
        <v>353</v>
      </c>
      <c r="D629" s="501" t="s">
        <v>972</v>
      </c>
      <c r="E629" s="388" t="s">
        <v>361</v>
      </c>
      <c r="F629" s="387">
        <v>0.5</v>
      </c>
      <c r="G629" s="324">
        <v>1</v>
      </c>
    </row>
    <row r="630" spans="1:7" s="314" customFormat="1">
      <c r="A630" s="388" t="s">
        <v>362</v>
      </c>
      <c r="B630" s="388" t="s">
        <v>363</v>
      </c>
      <c r="C630" s="388" t="s">
        <v>364</v>
      </c>
      <c r="D630" s="501" t="s">
        <v>972</v>
      </c>
      <c r="E630" s="388" t="s">
        <v>365</v>
      </c>
      <c r="F630" s="387">
        <v>1.2</v>
      </c>
      <c r="G630" s="324">
        <v>1</v>
      </c>
    </row>
    <row r="631" spans="1:7" s="314" customFormat="1">
      <c r="A631" s="322" t="s">
        <v>393</v>
      </c>
      <c r="B631" s="322" t="s">
        <v>827</v>
      </c>
      <c r="C631" s="322" t="s">
        <v>394</v>
      </c>
      <c r="D631" s="493" t="s">
        <v>1773</v>
      </c>
      <c r="E631" s="322" t="s">
        <v>395</v>
      </c>
      <c r="F631" s="327">
        <v>0.9</v>
      </c>
      <c r="G631" s="325">
        <v>1</v>
      </c>
    </row>
    <row r="632" spans="1:7" s="314" customFormat="1">
      <c r="A632" s="322" t="s">
        <v>605</v>
      </c>
      <c r="B632" s="322" t="s">
        <v>2901</v>
      </c>
      <c r="C632" s="322" t="s">
        <v>606</v>
      </c>
      <c r="D632" s="493" t="s">
        <v>883</v>
      </c>
      <c r="E632" s="322" t="s">
        <v>607</v>
      </c>
      <c r="F632" s="327">
        <v>0.2</v>
      </c>
      <c r="G632" s="324">
        <v>4</v>
      </c>
    </row>
    <row r="633" spans="1:7" s="314" customFormat="1">
      <c r="A633" s="322" t="s">
        <v>847</v>
      </c>
      <c r="B633" s="322" t="s">
        <v>2901</v>
      </c>
      <c r="C633" s="322" t="s">
        <v>295</v>
      </c>
      <c r="D633" s="493" t="s">
        <v>883</v>
      </c>
      <c r="E633" s="322" t="s">
        <v>848</v>
      </c>
      <c r="F633" s="327">
        <v>0.1</v>
      </c>
      <c r="G633" s="324">
        <v>5</v>
      </c>
    </row>
    <row r="634" spans="1:7" s="314" customFormat="1">
      <c r="A634" s="318"/>
      <c r="B634" s="318"/>
      <c r="C634" s="318"/>
      <c r="D634" s="324"/>
      <c r="E634" s="318"/>
      <c r="F634" s="320"/>
      <c r="G634" s="324"/>
    </row>
    <row r="635" spans="1:7" s="314" customFormat="1">
      <c r="A635" s="318"/>
      <c r="B635" s="318"/>
      <c r="C635" s="318"/>
      <c r="D635" s="324"/>
      <c r="E635" s="318"/>
      <c r="F635" s="320"/>
      <c r="G635" s="324"/>
    </row>
    <row r="636" spans="1:7" s="314" customFormat="1">
      <c r="A636" s="318"/>
      <c r="B636" s="318"/>
      <c r="C636" s="318"/>
      <c r="D636" s="324"/>
      <c r="E636" s="318"/>
      <c r="F636" s="320"/>
      <c r="G636" s="324"/>
    </row>
    <row r="637" spans="1:7" s="314" customFormat="1">
      <c r="A637" s="124" t="s">
        <v>396</v>
      </c>
      <c r="B637" s="328"/>
      <c r="C637" s="328"/>
      <c r="D637" s="373"/>
      <c r="E637" s="328"/>
      <c r="F637" s="320"/>
      <c r="G637" s="324"/>
    </row>
    <row r="638" spans="1:7" s="314" customFormat="1">
      <c r="A638" s="322" t="s">
        <v>397</v>
      </c>
      <c r="B638" s="322" t="s">
        <v>960</v>
      </c>
      <c r="C638" s="322" t="s">
        <v>374</v>
      </c>
      <c r="D638" s="493" t="s">
        <v>964</v>
      </c>
      <c r="E638" s="322" t="s">
        <v>398</v>
      </c>
      <c r="F638" s="327">
        <v>2.2999999999999998</v>
      </c>
      <c r="G638" s="324">
        <v>1</v>
      </c>
    </row>
    <row r="639" spans="1:7" s="314" customFormat="1">
      <c r="A639" s="388" t="s">
        <v>949</v>
      </c>
      <c r="B639" s="388" t="s">
        <v>828</v>
      </c>
      <c r="C639" s="388" t="s">
        <v>950</v>
      </c>
      <c r="D639" s="501" t="s">
        <v>972</v>
      </c>
      <c r="E639" s="388" t="s">
        <v>888</v>
      </c>
      <c r="F639" s="387">
        <v>0.4</v>
      </c>
      <c r="G639" s="324">
        <v>1</v>
      </c>
    </row>
    <row r="640" spans="1:7" s="314" customFormat="1">
      <c r="A640" s="388" t="s">
        <v>351</v>
      </c>
      <c r="B640" s="388" t="s">
        <v>352</v>
      </c>
      <c r="C640" s="388" t="s">
        <v>353</v>
      </c>
      <c r="D640" s="501" t="s">
        <v>972</v>
      </c>
      <c r="E640" s="388" t="s">
        <v>354</v>
      </c>
      <c r="F640" s="389">
        <v>0.5</v>
      </c>
      <c r="G640" s="324">
        <v>1</v>
      </c>
    </row>
    <row r="641" spans="1:7" s="314" customFormat="1">
      <c r="A641" s="388" t="s">
        <v>355</v>
      </c>
      <c r="B641" s="388" t="s">
        <v>356</v>
      </c>
      <c r="C641" s="388" t="s">
        <v>357</v>
      </c>
      <c r="D641" s="501" t="s">
        <v>972</v>
      </c>
      <c r="E641" s="388" t="s">
        <v>358</v>
      </c>
      <c r="F641" s="387">
        <v>0.4</v>
      </c>
      <c r="G641" s="324">
        <v>1</v>
      </c>
    </row>
    <row r="642" spans="1:7" s="314" customFormat="1">
      <c r="A642" s="388" t="s">
        <v>359</v>
      </c>
      <c r="B642" s="388" t="s">
        <v>360</v>
      </c>
      <c r="C642" s="388" t="s">
        <v>353</v>
      </c>
      <c r="D642" s="501" t="s">
        <v>972</v>
      </c>
      <c r="E642" s="388" t="s">
        <v>361</v>
      </c>
      <c r="F642" s="387">
        <v>0.5</v>
      </c>
      <c r="G642" s="324">
        <v>1</v>
      </c>
    </row>
    <row r="643" spans="1:7" s="314" customFormat="1">
      <c r="A643" s="388" t="s">
        <v>362</v>
      </c>
      <c r="B643" s="388" t="s">
        <v>363</v>
      </c>
      <c r="C643" s="388" t="s">
        <v>364</v>
      </c>
      <c r="D643" s="501" t="s">
        <v>972</v>
      </c>
      <c r="E643" s="388" t="s">
        <v>365</v>
      </c>
      <c r="F643" s="387">
        <v>1.2</v>
      </c>
      <c r="G643" s="324">
        <v>1</v>
      </c>
    </row>
    <row r="644" spans="1:7" s="314" customFormat="1">
      <c r="A644" s="322" t="s">
        <v>399</v>
      </c>
      <c r="B644" s="322" t="s">
        <v>827</v>
      </c>
      <c r="C644" s="322" t="s">
        <v>400</v>
      </c>
      <c r="D644" s="493" t="s">
        <v>1773</v>
      </c>
      <c r="E644" s="322" t="s">
        <v>401</v>
      </c>
      <c r="F644" s="327">
        <v>0.80500000000000005</v>
      </c>
      <c r="G644" s="325">
        <v>1</v>
      </c>
    </row>
    <row r="645" spans="1:7" s="314" customFormat="1">
      <c r="A645" s="322" t="s">
        <v>402</v>
      </c>
      <c r="B645" s="322" t="s">
        <v>2900</v>
      </c>
      <c r="C645" s="322" t="s">
        <v>403</v>
      </c>
      <c r="D645" s="493" t="s">
        <v>883</v>
      </c>
      <c r="E645" s="322" t="s">
        <v>404</v>
      </c>
      <c r="F645" s="327">
        <v>0.54</v>
      </c>
      <c r="G645" s="324">
        <v>6</v>
      </c>
    </row>
    <row r="646" spans="1:7" s="314" customFormat="1">
      <c r="A646" s="318"/>
      <c r="B646" s="318"/>
      <c r="C646" s="318"/>
      <c r="D646" s="324"/>
      <c r="E646" s="318"/>
      <c r="F646" s="320"/>
      <c r="G646" s="324"/>
    </row>
    <row r="647" spans="1:7" s="314" customFormat="1">
      <c r="A647" s="318"/>
      <c r="B647" s="318"/>
      <c r="C647" s="318"/>
      <c r="D647" s="324"/>
      <c r="E647" s="318"/>
      <c r="F647" s="320"/>
      <c r="G647" s="324"/>
    </row>
    <row r="648" spans="1:7" s="314" customFormat="1">
      <c r="A648" s="318"/>
      <c r="B648" s="318"/>
      <c r="C648" s="318"/>
      <c r="D648" s="324"/>
      <c r="E648" s="318"/>
      <c r="F648" s="320"/>
      <c r="G648" s="324"/>
    </row>
    <row r="649" spans="1:7" s="314" customFormat="1">
      <c r="A649" s="124" t="s">
        <v>405</v>
      </c>
      <c r="B649" s="328"/>
      <c r="C649" s="328"/>
      <c r="D649" s="373"/>
      <c r="E649" s="328"/>
      <c r="F649" s="320"/>
      <c r="G649" s="324"/>
    </row>
    <row r="650" spans="1:7" s="314" customFormat="1">
      <c r="A650" s="322" t="s">
        <v>406</v>
      </c>
      <c r="B650" s="322" t="s">
        <v>960</v>
      </c>
      <c r="C650" s="322" t="s">
        <v>384</v>
      </c>
      <c r="D650" s="493" t="s">
        <v>964</v>
      </c>
      <c r="E650" s="322" t="s">
        <v>407</v>
      </c>
      <c r="F650" s="327">
        <v>2.2999999999999998</v>
      </c>
      <c r="G650" s="324">
        <v>1</v>
      </c>
    </row>
    <row r="651" spans="1:7" s="314" customFormat="1">
      <c r="A651" s="388" t="s">
        <v>949</v>
      </c>
      <c r="B651" s="388" t="s">
        <v>828</v>
      </c>
      <c r="C651" s="388" t="s">
        <v>950</v>
      </c>
      <c r="D651" s="501" t="s">
        <v>972</v>
      </c>
      <c r="E651" s="388" t="s">
        <v>888</v>
      </c>
      <c r="F651" s="387">
        <v>0.4</v>
      </c>
      <c r="G651" s="324">
        <v>1</v>
      </c>
    </row>
    <row r="652" spans="1:7" s="314" customFormat="1">
      <c r="A652" s="388" t="s">
        <v>351</v>
      </c>
      <c r="B652" s="388" t="s">
        <v>352</v>
      </c>
      <c r="C652" s="388" t="s">
        <v>353</v>
      </c>
      <c r="D652" s="501" t="s">
        <v>972</v>
      </c>
      <c r="E652" s="388" t="s">
        <v>354</v>
      </c>
      <c r="F652" s="389">
        <v>0.5</v>
      </c>
      <c r="G652" s="324">
        <v>1</v>
      </c>
    </row>
    <row r="653" spans="1:7" s="314" customFormat="1">
      <c r="A653" s="388" t="s">
        <v>355</v>
      </c>
      <c r="B653" s="388" t="s">
        <v>356</v>
      </c>
      <c r="C653" s="388" t="s">
        <v>357</v>
      </c>
      <c r="D653" s="501" t="s">
        <v>972</v>
      </c>
      <c r="E653" s="388" t="s">
        <v>358</v>
      </c>
      <c r="F653" s="387">
        <v>0.4</v>
      </c>
      <c r="G653" s="324">
        <v>1</v>
      </c>
    </row>
    <row r="654" spans="1:7" s="314" customFormat="1">
      <c r="A654" s="388" t="s">
        <v>359</v>
      </c>
      <c r="B654" s="388" t="s">
        <v>360</v>
      </c>
      <c r="C654" s="388" t="s">
        <v>353</v>
      </c>
      <c r="D654" s="501" t="s">
        <v>972</v>
      </c>
      <c r="E654" s="388" t="s">
        <v>361</v>
      </c>
      <c r="F654" s="387">
        <v>0.5</v>
      </c>
      <c r="G654" s="324">
        <v>1</v>
      </c>
    </row>
    <row r="655" spans="1:7" s="314" customFormat="1">
      <c r="A655" s="388" t="s">
        <v>362</v>
      </c>
      <c r="B655" s="388" t="s">
        <v>363</v>
      </c>
      <c r="C655" s="388" t="s">
        <v>364</v>
      </c>
      <c r="D655" s="501" t="s">
        <v>972</v>
      </c>
      <c r="E655" s="388" t="s">
        <v>365</v>
      </c>
      <c r="F655" s="387">
        <v>1.2</v>
      </c>
      <c r="G655" s="324">
        <v>1</v>
      </c>
    </row>
    <row r="656" spans="1:7" s="314" customFormat="1">
      <c r="A656" s="322" t="s">
        <v>408</v>
      </c>
      <c r="B656" s="322" t="s">
        <v>827</v>
      </c>
      <c r="C656" s="322" t="s">
        <v>409</v>
      </c>
      <c r="D656" s="493" t="s">
        <v>1773</v>
      </c>
      <c r="E656" s="322" t="s">
        <v>410</v>
      </c>
      <c r="F656" s="327">
        <v>0.85400000000000009</v>
      </c>
      <c r="G656" s="325">
        <v>1</v>
      </c>
    </row>
    <row r="657" spans="1:7" s="314" customFormat="1">
      <c r="A657" s="322" t="s">
        <v>402</v>
      </c>
      <c r="B657" s="322" t="s">
        <v>2900</v>
      </c>
      <c r="C657" s="322" t="s">
        <v>403</v>
      </c>
      <c r="D657" s="493" t="s">
        <v>883</v>
      </c>
      <c r="E657" s="322" t="s">
        <v>404</v>
      </c>
      <c r="F657" s="327">
        <v>0.54</v>
      </c>
      <c r="G657" s="324">
        <v>4</v>
      </c>
    </row>
    <row r="658" spans="1:7" s="314" customFormat="1">
      <c r="A658" s="322" t="s">
        <v>842</v>
      </c>
      <c r="B658" s="322" t="s">
        <v>2900</v>
      </c>
      <c r="C658" s="322" t="s">
        <v>411</v>
      </c>
      <c r="D658" s="493" t="s">
        <v>883</v>
      </c>
      <c r="E658" s="322" t="s">
        <v>843</v>
      </c>
      <c r="F658" s="327">
        <v>0.11</v>
      </c>
      <c r="G658" s="324">
        <v>4</v>
      </c>
    </row>
    <row r="659" spans="1:7" s="314" customFormat="1">
      <c r="A659" s="318"/>
      <c r="B659" s="318"/>
      <c r="C659" s="318"/>
      <c r="D659" s="324"/>
      <c r="E659" s="318"/>
      <c r="F659" s="320"/>
      <c r="G659" s="324"/>
    </row>
    <row r="660" spans="1:7" s="314" customFormat="1">
      <c r="A660" s="318"/>
      <c r="B660" s="318"/>
      <c r="C660" s="318"/>
      <c r="D660" s="324"/>
      <c r="E660" s="318"/>
      <c r="F660" s="320"/>
      <c r="G660" s="324"/>
    </row>
    <row r="661" spans="1:7" s="314" customFormat="1">
      <c r="A661" s="318"/>
      <c r="B661" s="318"/>
      <c r="C661" s="318"/>
      <c r="D661" s="324"/>
      <c r="E661" s="318"/>
      <c r="F661" s="320"/>
      <c r="G661" s="324"/>
    </row>
    <row r="662" spans="1:7" s="314" customFormat="1">
      <c r="A662" s="124" t="s">
        <v>412</v>
      </c>
      <c r="B662" s="328"/>
      <c r="C662" s="328"/>
      <c r="D662" s="373"/>
      <c r="E662" s="328"/>
      <c r="F662" s="320"/>
      <c r="G662" s="324"/>
    </row>
    <row r="663" spans="1:7" s="314" customFormat="1">
      <c r="A663" s="322" t="s">
        <v>413</v>
      </c>
      <c r="B663" s="322" t="s">
        <v>960</v>
      </c>
      <c r="C663" s="322" t="s">
        <v>391</v>
      </c>
      <c r="D663" s="493" t="s">
        <v>964</v>
      </c>
      <c r="E663" s="322" t="s">
        <v>932</v>
      </c>
      <c r="F663" s="327">
        <v>2.2999999999999998</v>
      </c>
      <c r="G663" s="324">
        <v>1</v>
      </c>
    </row>
    <row r="664" spans="1:7" s="314" customFormat="1">
      <c r="A664" s="388" t="s">
        <v>949</v>
      </c>
      <c r="B664" s="388" t="s">
        <v>828</v>
      </c>
      <c r="C664" s="388" t="s">
        <v>950</v>
      </c>
      <c r="D664" s="501" t="s">
        <v>972</v>
      </c>
      <c r="E664" s="388" t="s">
        <v>888</v>
      </c>
      <c r="F664" s="387">
        <v>0.4</v>
      </c>
      <c r="G664" s="324">
        <v>1</v>
      </c>
    </row>
    <row r="665" spans="1:7" s="314" customFormat="1">
      <c r="A665" s="388" t="s">
        <v>351</v>
      </c>
      <c r="B665" s="388" t="s">
        <v>352</v>
      </c>
      <c r="C665" s="388" t="s">
        <v>353</v>
      </c>
      <c r="D665" s="501" t="s">
        <v>972</v>
      </c>
      <c r="E665" s="388" t="s">
        <v>354</v>
      </c>
      <c r="F665" s="389">
        <v>0.5</v>
      </c>
      <c r="G665" s="324">
        <v>1</v>
      </c>
    </row>
    <row r="666" spans="1:7" s="314" customFormat="1">
      <c r="A666" s="388" t="s">
        <v>355</v>
      </c>
      <c r="B666" s="388" t="s">
        <v>356</v>
      </c>
      <c r="C666" s="388" t="s">
        <v>357</v>
      </c>
      <c r="D666" s="501" t="s">
        <v>972</v>
      </c>
      <c r="E666" s="388" t="s">
        <v>358</v>
      </c>
      <c r="F666" s="387">
        <v>0.4</v>
      </c>
      <c r="G666" s="324">
        <v>1</v>
      </c>
    </row>
    <row r="667" spans="1:7" s="314" customFormat="1">
      <c r="A667" s="388" t="s">
        <v>359</v>
      </c>
      <c r="B667" s="388" t="s">
        <v>360</v>
      </c>
      <c r="C667" s="388" t="s">
        <v>353</v>
      </c>
      <c r="D667" s="501" t="s">
        <v>972</v>
      </c>
      <c r="E667" s="388" t="s">
        <v>361</v>
      </c>
      <c r="F667" s="387">
        <v>0.5</v>
      </c>
      <c r="G667" s="324">
        <v>1</v>
      </c>
    </row>
    <row r="668" spans="1:7" s="314" customFormat="1">
      <c r="A668" s="388" t="s">
        <v>362</v>
      </c>
      <c r="B668" s="388" t="s">
        <v>363</v>
      </c>
      <c r="C668" s="388" t="s">
        <v>364</v>
      </c>
      <c r="D668" s="501" t="s">
        <v>972</v>
      </c>
      <c r="E668" s="388" t="s">
        <v>365</v>
      </c>
      <c r="F668" s="387">
        <v>1.2</v>
      </c>
      <c r="G668" s="324">
        <v>1</v>
      </c>
    </row>
    <row r="669" spans="1:7" s="314" customFormat="1">
      <c r="A669" s="322" t="s">
        <v>414</v>
      </c>
      <c r="B669" s="322" t="s">
        <v>827</v>
      </c>
      <c r="C669" s="322" t="s">
        <v>415</v>
      </c>
      <c r="D669" s="493" t="s">
        <v>1773</v>
      </c>
      <c r="E669" s="322" t="s">
        <v>416</v>
      </c>
      <c r="F669" s="327">
        <v>1.1200000000000001</v>
      </c>
      <c r="G669" s="325">
        <v>1</v>
      </c>
    </row>
    <row r="670" spans="1:7" s="314" customFormat="1">
      <c r="A670" s="322" t="s">
        <v>402</v>
      </c>
      <c r="B670" s="322" t="s">
        <v>2900</v>
      </c>
      <c r="C670" s="322" t="s">
        <v>403</v>
      </c>
      <c r="D670" s="493" t="s">
        <v>883</v>
      </c>
      <c r="E670" s="322" t="s">
        <v>404</v>
      </c>
      <c r="F670" s="327">
        <v>0.54</v>
      </c>
      <c r="G670" s="324">
        <v>4</v>
      </c>
    </row>
    <row r="671" spans="1:7" s="314" customFormat="1">
      <c r="A671" s="322" t="s">
        <v>842</v>
      </c>
      <c r="B671" s="322" t="s">
        <v>2900</v>
      </c>
      <c r="C671" s="322" t="s">
        <v>411</v>
      </c>
      <c r="D671" s="493" t="s">
        <v>883</v>
      </c>
      <c r="E671" s="322" t="s">
        <v>843</v>
      </c>
      <c r="F671" s="327">
        <v>0.11</v>
      </c>
      <c r="G671" s="324">
        <v>5</v>
      </c>
    </row>
    <row r="672" spans="1:7" s="334" customFormat="1">
      <c r="A672" s="331"/>
      <c r="B672" s="331"/>
      <c r="C672" s="331"/>
      <c r="D672" s="495"/>
      <c r="E672" s="331"/>
      <c r="F672" s="332"/>
      <c r="G672" s="333"/>
    </row>
    <row r="673" spans="1:7" s="334" customFormat="1">
      <c r="A673" s="331"/>
      <c r="B673" s="331"/>
      <c r="C673" s="331"/>
      <c r="D673" s="495"/>
      <c r="E673" s="331"/>
      <c r="F673" s="332"/>
      <c r="G673" s="333"/>
    </row>
    <row r="674" spans="1:7" s="314" customFormat="1">
      <c r="A674" s="318"/>
      <c r="B674" s="318"/>
      <c r="C674" s="318"/>
      <c r="D674" s="324"/>
      <c r="E674" s="318"/>
      <c r="F674" s="320"/>
      <c r="G674" s="324"/>
    </row>
    <row r="675" spans="1:7" s="277" customFormat="1">
      <c r="A675" s="285"/>
      <c r="B675" s="285"/>
      <c r="C675" s="285"/>
      <c r="D675" s="276"/>
      <c r="E675" s="285"/>
      <c r="F675" s="275"/>
      <c r="G675" s="276"/>
    </row>
    <row r="676" spans="1:7">
      <c r="A676" s="286" t="s">
        <v>42</v>
      </c>
    </row>
    <row r="678" spans="1:7">
      <c r="A678" s="124" t="s">
        <v>43</v>
      </c>
    </row>
    <row r="679" spans="1:7">
      <c r="A679" s="576" t="s">
        <v>44</v>
      </c>
      <c r="B679" s="305" t="s">
        <v>960</v>
      </c>
      <c r="C679" s="305" t="s">
        <v>45</v>
      </c>
      <c r="D679" s="308" t="s">
        <v>964</v>
      </c>
      <c r="E679" s="305" t="s">
        <v>46</v>
      </c>
      <c r="F679" s="306">
        <v>2.4249999999999998</v>
      </c>
      <c r="G679" s="211">
        <v>1</v>
      </c>
    </row>
    <row r="680" spans="1:7">
      <c r="A680" s="577" t="s">
        <v>47</v>
      </c>
      <c r="B680" s="288" t="s">
        <v>48</v>
      </c>
      <c r="C680" s="578" t="s">
        <v>49</v>
      </c>
      <c r="D680" s="271" t="s">
        <v>972</v>
      </c>
      <c r="E680" s="288" t="s">
        <v>50</v>
      </c>
      <c r="F680" s="307">
        <v>0.85</v>
      </c>
      <c r="G680" s="130">
        <v>1</v>
      </c>
    </row>
    <row r="681" spans="1:7">
      <c r="A681" s="577" t="s">
        <v>51</v>
      </c>
      <c r="B681" s="288" t="s">
        <v>48</v>
      </c>
      <c r="C681" s="578" t="s">
        <v>52</v>
      </c>
      <c r="D681" s="271" t="s">
        <v>972</v>
      </c>
      <c r="E681" s="288" t="s">
        <v>53</v>
      </c>
      <c r="F681" s="307">
        <v>0.82450000000000001</v>
      </c>
      <c r="G681" s="130">
        <v>1</v>
      </c>
    </row>
    <row r="682" spans="1:7">
      <c r="A682" s="577" t="s">
        <v>54</v>
      </c>
      <c r="B682" s="288" t="s">
        <v>55</v>
      </c>
      <c r="C682" s="578" t="s">
        <v>56</v>
      </c>
      <c r="D682" s="271" t="s">
        <v>972</v>
      </c>
      <c r="E682" s="288" t="s">
        <v>57</v>
      </c>
      <c r="F682" s="307">
        <v>0.22309999999999999</v>
      </c>
      <c r="G682" s="130">
        <v>1</v>
      </c>
    </row>
    <row r="683" spans="1:7">
      <c r="A683" s="577" t="s">
        <v>58</v>
      </c>
      <c r="B683" s="288" t="s">
        <v>55</v>
      </c>
      <c r="C683" s="578" t="s">
        <v>59</v>
      </c>
      <c r="D683" s="271" t="s">
        <v>972</v>
      </c>
      <c r="E683" s="288" t="s">
        <v>62</v>
      </c>
      <c r="F683" s="307">
        <v>0.22309999999999999</v>
      </c>
      <c r="G683" s="130">
        <v>1</v>
      </c>
    </row>
    <row r="684" spans="1:7">
      <c r="A684" s="577" t="s">
        <v>63</v>
      </c>
      <c r="B684" s="288" t="s">
        <v>516</v>
      </c>
      <c r="C684" s="578" t="s">
        <v>64</v>
      </c>
      <c r="D684" s="271" t="s">
        <v>972</v>
      </c>
      <c r="E684" s="288" t="s">
        <v>65</v>
      </c>
      <c r="F684" s="307">
        <v>0.1164</v>
      </c>
      <c r="G684" s="130">
        <v>1</v>
      </c>
    </row>
    <row r="685" spans="1:7">
      <c r="A685" s="577" t="s">
        <v>698</v>
      </c>
      <c r="B685" s="288" t="s">
        <v>516</v>
      </c>
      <c r="C685" s="578" t="s">
        <v>515</v>
      </c>
      <c r="D685" s="271" t="s">
        <v>972</v>
      </c>
      <c r="E685" s="288" t="s">
        <v>699</v>
      </c>
      <c r="F685" s="307">
        <v>0.24249999999999999</v>
      </c>
      <c r="G685" s="130">
        <v>1</v>
      </c>
    </row>
    <row r="686" spans="1:7">
      <c r="A686" s="577" t="s">
        <v>66</v>
      </c>
      <c r="B686" s="288" t="s">
        <v>701</v>
      </c>
      <c r="C686" s="578" t="s">
        <v>67</v>
      </c>
      <c r="D686" s="271" t="s">
        <v>972</v>
      </c>
      <c r="E686" s="288" t="s">
        <v>68</v>
      </c>
      <c r="F686" s="307">
        <v>0.4</v>
      </c>
      <c r="G686" s="130">
        <v>1</v>
      </c>
    </row>
    <row r="687" spans="1:7">
      <c r="A687" s="577" t="s">
        <v>69</v>
      </c>
      <c r="B687" s="288" t="s">
        <v>701</v>
      </c>
      <c r="C687" s="578" t="s">
        <v>70</v>
      </c>
      <c r="D687" s="271" t="s">
        <v>972</v>
      </c>
      <c r="E687" s="288" t="s">
        <v>71</v>
      </c>
      <c r="F687" s="307">
        <v>0.4</v>
      </c>
      <c r="G687" s="130">
        <v>1</v>
      </c>
    </row>
    <row r="688" spans="1:7">
      <c r="A688" s="577" t="s">
        <v>72</v>
      </c>
      <c r="B688" s="288" t="s">
        <v>701</v>
      </c>
      <c r="C688" s="578" t="s">
        <v>73</v>
      </c>
      <c r="D688" s="271" t="s">
        <v>972</v>
      </c>
      <c r="E688" s="288" t="s">
        <v>74</v>
      </c>
      <c r="F688" s="307">
        <v>0.4</v>
      </c>
      <c r="G688" s="130">
        <v>1</v>
      </c>
    </row>
    <row r="689" spans="1:7">
      <c r="A689" s="577" t="s">
        <v>75</v>
      </c>
      <c r="B689" s="288" t="s">
        <v>701</v>
      </c>
      <c r="C689" s="578" t="s">
        <v>76</v>
      </c>
      <c r="D689" s="271" t="s">
        <v>972</v>
      </c>
      <c r="E689" s="288" t="s">
        <v>77</v>
      </c>
      <c r="F689" s="307">
        <v>0.38799999999999996</v>
      </c>
      <c r="G689" s="130">
        <v>1</v>
      </c>
    </row>
    <row r="690" spans="1:7">
      <c r="A690" s="577" t="s">
        <v>78</v>
      </c>
      <c r="B690" s="288" t="s">
        <v>701</v>
      </c>
      <c r="C690" s="578" t="s">
        <v>79</v>
      </c>
      <c r="D690" s="271" t="s">
        <v>972</v>
      </c>
      <c r="E690" s="288" t="s">
        <v>80</v>
      </c>
      <c r="F690" s="307">
        <v>0.38799999999999996</v>
      </c>
      <c r="G690" s="130">
        <v>1</v>
      </c>
    </row>
    <row r="691" spans="1:7">
      <c r="A691" s="305" t="s">
        <v>511</v>
      </c>
      <c r="B691" s="305" t="s">
        <v>836</v>
      </c>
      <c r="C691" s="305" t="s">
        <v>512</v>
      </c>
      <c r="D691" s="308" t="s">
        <v>972</v>
      </c>
      <c r="E691" s="305" t="s">
        <v>513</v>
      </c>
      <c r="F691" s="309">
        <v>9.6999999999999989E-2</v>
      </c>
      <c r="G691" s="211">
        <v>1</v>
      </c>
    </row>
    <row r="692" spans="1:7">
      <c r="A692" s="576" t="s">
        <v>514</v>
      </c>
      <c r="B692" s="305" t="s">
        <v>828</v>
      </c>
      <c r="C692" s="305" t="s">
        <v>515</v>
      </c>
      <c r="D692" s="308" t="s">
        <v>972</v>
      </c>
      <c r="E692" s="305" t="s">
        <v>709</v>
      </c>
      <c r="F692" s="306">
        <v>0.48499999999999999</v>
      </c>
      <c r="G692" s="211">
        <v>1</v>
      </c>
    </row>
    <row r="693" spans="1:7">
      <c r="A693" s="310" t="s">
        <v>519</v>
      </c>
      <c r="B693" s="310" t="s">
        <v>827</v>
      </c>
      <c r="C693" s="310" t="s">
        <v>925</v>
      </c>
      <c r="D693" s="311" t="s">
        <v>1773</v>
      </c>
      <c r="E693" s="310" t="s">
        <v>1742</v>
      </c>
      <c r="F693" s="312">
        <v>0.48499999999999999</v>
      </c>
      <c r="G693" s="313">
        <v>1</v>
      </c>
    </row>
    <row r="694" spans="1:7">
      <c r="A694" s="310" t="s">
        <v>520</v>
      </c>
      <c r="B694" s="310" t="s">
        <v>827</v>
      </c>
      <c r="C694" s="310" t="s">
        <v>926</v>
      </c>
      <c r="D694" s="311" t="s">
        <v>1773</v>
      </c>
      <c r="E694" s="310" t="s">
        <v>2260</v>
      </c>
      <c r="F694" s="312">
        <v>0.48499999999999999</v>
      </c>
      <c r="G694" s="313">
        <v>1</v>
      </c>
    </row>
    <row r="695" spans="1:7">
      <c r="A695" s="223" t="s">
        <v>159</v>
      </c>
      <c r="B695" s="223" t="s">
        <v>2900</v>
      </c>
      <c r="C695" s="223" t="s">
        <v>2670</v>
      </c>
      <c r="D695" s="218" t="s">
        <v>883</v>
      </c>
      <c r="E695" s="223" t="s">
        <v>161</v>
      </c>
      <c r="F695" s="224">
        <v>0.30070000000000002</v>
      </c>
      <c r="G695" s="211">
        <v>12</v>
      </c>
    </row>
    <row r="697" spans="1:7" s="209" customFormat="1">
      <c r="A697" s="273"/>
      <c r="B697" s="273"/>
      <c r="C697" s="273"/>
      <c r="D697" s="178"/>
      <c r="E697" s="273"/>
      <c r="F697" s="274"/>
      <c r="G697" s="208"/>
    </row>
    <row r="698" spans="1:7">
      <c r="A698" s="124" t="s">
        <v>81</v>
      </c>
    </row>
    <row r="699" spans="1:7">
      <c r="A699" s="576" t="s">
        <v>44</v>
      </c>
      <c r="B699" s="305" t="s">
        <v>960</v>
      </c>
      <c r="C699" s="305" t="s">
        <v>45</v>
      </c>
      <c r="D699" s="308" t="s">
        <v>964</v>
      </c>
      <c r="E699" s="305" t="s">
        <v>46</v>
      </c>
      <c r="F699" s="306">
        <v>2.4249999999999998</v>
      </c>
      <c r="G699" s="211">
        <v>1</v>
      </c>
    </row>
    <row r="700" spans="1:7">
      <c r="A700" s="577" t="s">
        <v>47</v>
      </c>
      <c r="B700" s="288" t="s">
        <v>48</v>
      </c>
      <c r="C700" s="578" t="s">
        <v>49</v>
      </c>
      <c r="D700" s="271" t="s">
        <v>972</v>
      </c>
      <c r="E700" s="288" t="s">
        <v>50</v>
      </c>
      <c r="F700" s="307">
        <v>0.85</v>
      </c>
      <c r="G700" s="130">
        <v>1</v>
      </c>
    </row>
    <row r="701" spans="1:7">
      <c r="A701" s="577" t="s">
        <v>51</v>
      </c>
      <c r="B701" s="288" t="s">
        <v>48</v>
      </c>
      <c r="C701" s="578" t="s">
        <v>52</v>
      </c>
      <c r="D701" s="271" t="s">
        <v>972</v>
      </c>
      <c r="E701" s="288" t="s">
        <v>53</v>
      </c>
      <c r="F701" s="307">
        <v>0.82450000000000001</v>
      </c>
      <c r="G701" s="130">
        <v>1</v>
      </c>
    </row>
    <row r="702" spans="1:7">
      <c r="A702" s="577" t="s">
        <v>54</v>
      </c>
      <c r="B702" s="288" t="s">
        <v>55</v>
      </c>
      <c r="C702" s="578" t="s">
        <v>56</v>
      </c>
      <c r="D702" s="271" t="s">
        <v>972</v>
      </c>
      <c r="E702" s="288" t="s">
        <v>57</v>
      </c>
      <c r="F702" s="307">
        <v>0.22309999999999999</v>
      </c>
      <c r="G702" s="130">
        <v>1</v>
      </c>
    </row>
    <row r="703" spans="1:7">
      <c r="A703" s="577" t="s">
        <v>58</v>
      </c>
      <c r="B703" s="288" t="s">
        <v>55</v>
      </c>
      <c r="C703" s="578" t="s">
        <v>59</v>
      </c>
      <c r="D703" s="271" t="s">
        <v>972</v>
      </c>
      <c r="E703" s="288" t="s">
        <v>62</v>
      </c>
      <c r="F703" s="307">
        <v>0.22309999999999999</v>
      </c>
      <c r="G703" s="130">
        <v>1</v>
      </c>
    </row>
    <row r="704" spans="1:7">
      <c r="A704" s="577" t="s">
        <v>63</v>
      </c>
      <c r="B704" s="288" t="s">
        <v>516</v>
      </c>
      <c r="C704" s="578" t="s">
        <v>64</v>
      </c>
      <c r="D704" s="271" t="s">
        <v>972</v>
      </c>
      <c r="E704" s="288" t="s">
        <v>65</v>
      </c>
      <c r="F704" s="307">
        <v>0.1164</v>
      </c>
      <c r="G704" s="130">
        <v>1</v>
      </c>
    </row>
    <row r="705" spans="1:7">
      <c r="A705" s="577" t="s">
        <v>698</v>
      </c>
      <c r="B705" s="288" t="s">
        <v>516</v>
      </c>
      <c r="C705" s="578" t="s">
        <v>515</v>
      </c>
      <c r="D705" s="271" t="s">
        <v>972</v>
      </c>
      <c r="E705" s="288" t="s">
        <v>699</v>
      </c>
      <c r="F705" s="307">
        <v>0.24249999999999999</v>
      </c>
      <c r="G705" s="130">
        <v>1</v>
      </c>
    </row>
    <row r="706" spans="1:7">
      <c r="A706" s="577" t="s">
        <v>66</v>
      </c>
      <c r="B706" s="288" t="s">
        <v>701</v>
      </c>
      <c r="C706" s="578" t="s">
        <v>67</v>
      </c>
      <c r="D706" s="271" t="s">
        <v>972</v>
      </c>
      <c r="E706" s="288" t="s">
        <v>68</v>
      </c>
      <c r="F706" s="307">
        <v>0.4</v>
      </c>
      <c r="G706" s="130">
        <v>1</v>
      </c>
    </row>
    <row r="707" spans="1:7">
      <c r="A707" s="577" t="s">
        <v>69</v>
      </c>
      <c r="B707" s="288" t="s">
        <v>701</v>
      </c>
      <c r="C707" s="578" t="s">
        <v>70</v>
      </c>
      <c r="D707" s="271" t="s">
        <v>972</v>
      </c>
      <c r="E707" s="288" t="s">
        <v>71</v>
      </c>
      <c r="F707" s="307">
        <v>0.4</v>
      </c>
      <c r="G707" s="130">
        <v>1</v>
      </c>
    </row>
    <row r="708" spans="1:7">
      <c r="A708" s="577" t="s">
        <v>72</v>
      </c>
      <c r="B708" s="288" t="s">
        <v>701</v>
      </c>
      <c r="C708" s="578" t="s">
        <v>73</v>
      </c>
      <c r="D708" s="271" t="s">
        <v>972</v>
      </c>
      <c r="E708" s="288" t="s">
        <v>74</v>
      </c>
      <c r="F708" s="307">
        <v>0.4</v>
      </c>
      <c r="G708" s="130">
        <v>1</v>
      </c>
    </row>
    <row r="709" spans="1:7">
      <c r="A709" s="577" t="s">
        <v>75</v>
      </c>
      <c r="B709" s="288" t="s">
        <v>701</v>
      </c>
      <c r="C709" s="578" t="s">
        <v>76</v>
      </c>
      <c r="D709" s="271" t="s">
        <v>972</v>
      </c>
      <c r="E709" s="288" t="s">
        <v>77</v>
      </c>
      <c r="F709" s="307">
        <v>0.38799999999999996</v>
      </c>
      <c r="G709" s="130">
        <v>1</v>
      </c>
    </row>
    <row r="710" spans="1:7">
      <c r="A710" s="577" t="s">
        <v>78</v>
      </c>
      <c r="B710" s="288" t="s">
        <v>701</v>
      </c>
      <c r="C710" s="578" t="s">
        <v>79</v>
      </c>
      <c r="D710" s="271" t="s">
        <v>972</v>
      </c>
      <c r="E710" s="288" t="s">
        <v>80</v>
      </c>
      <c r="F710" s="307">
        <v>0.38799999999999996</v>
      </c>
      <c r="G710" s="130">
        <v>1</v>
      </c>
    </row>
    <row r="711" spans="1:7">
      <c r="A711" s="305" t="s">
        <v>511</v>
      </c>
      <c r="B711" s="305" t="s">
        <v>836</v>
      </c>
      <c r="C711" s="305" t="s">
        <v>512</v>
      </c>
      <c r="D711" s="308" t="s">
        <v>972</v>
      </c>
      <c r="E711" s="305" t="s">
        <v>513</v>
      </c>
      <c r="F711" s="309">
        <v>9.6999999999999989E-2</v>
      </c>
      <c r="G711" s="211">
        <v>1</v>
      </c>
    </row>
    <row r="712" spans="1:7">
      <c r="A712" s="576" t="s">
        <v>514</v>
      </c>
      <c r="B712" s="305" t="s">
        <v>828</v>
      </c>
      <c r="C712" s="305" t="s">
        <v>515</v>
      </c>
      <c r="D712" s="308" t="s">
        <v>972</v>
      </c>
      <c r="E712" s="305" t="s">
        <v>709</v>
      </c>
      <c r="F712" s="306">
        <v>0.48499999999999999</v>
      </c>
      <c r="G712" s="211">
        <v>1</v>
      </c>
    </row>
    <row r="713" spans="1:7">
      <c r="A713" s="310" t="s">
        <v>534</v>
      </c>
      <c r="B713" s="310" t="s">
        <v>827</v>
      </c>
      <c r="C713" s="310" t="s">
        <v>535</v>
      </c>
      <c r="D713" s="311" t="s">
        <v>1773</v>
      </c>
      <c r="E713" s="310" t="s">
        <v>1744</v>
      </c>
      <c r="F713" s="312">
        <v>0.58200000000000007</v>
      </c>
      <c r="G713" s="313">
        <v>1</v>
      </c>
    </row>
    <row r="714" spans="1:7">
      <c r="A714" s="310" t="s">
        <v>536</v>
      </c>
      <c r="B714" s="310" t="s">
        <v>827</v>
      </c>
      <c r="C714" s="310" t="s">
        <v>537</v>
      </c>
      <c r="D714" s="311" t="s">
        <v>1773</v>
      </c>
      <c r="E714" s="310" t="s">
        <v>2262</v>
      </c>
      <c r="F714" s="312">
        <v>0.4365</v>
      </c>
      <c r="G714" s="313">
        <v>1</v>
      </c>
    </row>
    <row r="715" spans="1:7">
      <c r="A715" s="310" t="s">
        <v>520</v>
      </c>
      <c r="B715" s="310" t="s">
        <v>827</v>
      </c>
      <c r="C715" s="310" t="s">
        <v>926</v>
      </c>
      <c r="D715" s="311" t="s">
        <v>1773</v>
      </c>
      <c r="E715" s="310" t="s">
        <v>2260</v>
      </c>
      <c r="F715" s="312">
        <v>0.48499999999999999</v>
      </c>
      <c r="G715" s="313">
        <v>1</v>
      </c>
    </row>
    <row r="716" spans="1:7">
      <c r="A716" s="223" t="s">
        <v>156</v>
      </c>
      <c r="B716" s="223" t="s">
        <v>2900</v>
      </c>
      <c r="C716" s="223" t="s">
        <v>157</v>
      </c>
      <c r="D716" s="218" t="s">
        <v>883</v>
      </c>
      <c r="E716" s="223" t="s">
        <v>158</v>
      </c>
      <c r="F716" s="224">
        <v>0.48499999999999999</v>
      </c>
      <c r="G716" s="211">
        <v>3</v>
      </c>
    </row>
    <row r="717" spans="1:7">
      <c r="A717" s="223" t="s">
        <v>159</v>
      </c>
      <c r="B717" s="223" t="s">
        <v>2900</v>
      </c>
      <c r="C717" s="223" t="s">
        <v>2670</v>
      </c>
      <c r="D717" s="218" t="s">
        <v>883</v>
      </c>
      <c r="E717" s="223" t="s">
        <v>161</v>
      </c>
      <c r="F717" s="224">
        <v>0.30070000000000002</v>
      </c>
      <c r="G717" s="211">
        <v>12</v>
      </c>
    </row>
    <row r="720" spans="1:7">
      <c r="A720" s="124" t="s">
        <v>82</v>
      </c>
      <c r="B720" s="270"/>
      <c r="C720" s="270"/>
      <c r="D720" s="271"/>
      <c r="E720" s="270"/>
      <c r="F720" s="272"/>
    </row>
    <row r="721" spans="1:7">
      <c r="A721" s="576" t="s">
        <v>83</v>
      </c>
      <c r="B721" s="305" t="s">
        <v>960</v>
      </c>
      <c r="C721" s="305" t="s">
        <v>84</v>
      </c>
      <c r="D721" s="308" t="s">
        <v>964</v>
      </c>
      <c r="E721" s="305" t="s">
        <v>85</v>
      </c>
      <c r="F721" s="306">
        <v>2.7</v>
      </c>
      <c r="G721" s="211">
        <v>1</v>
      </c>
    </row>
    <row r="722" spans="1:7">
      <c r="A722" s="577" t="s">
        <v>47</v>
      </c>
      <c r="B722" s="288" t="s">
        <v>48</v>
      </c>
      <c r="C722" s="578" t="s">
        <v>49</v>
      </c>
      <c r="D722" s="271" t="s">
        <v>972</v>
      </c>
      <c r="E722" s="288" t="s">
        <v>50</v>
      </c>
      <c r="F722" s="307">
        <v>0.85</v>
      </c>
      <c r="G722" s="130">
        <v>1</v>
      </c>
    </row>
    <row r="723" spans="1:7">
      <c r="A723" s="577" t="s">
        <v>51</v>
      </c>
      <c r="B723" s="288" t="s">
        <v>48</v>
      </c>
      <c r="C723" s="578" t="s">
        <v>52</v>
      </c>
      <c r="D723" s="271" t="s">
        <v>972</v>
      </c>
      <c r="E723" s="288" t="s">
        <v>53</v>
      </c>
      <c r="F723" s="307">
        <v>0.82450000000000001</v>
      </c>
      <c r="G723" s="130">
        <v>1</v>
      </c>
    </row>
    <row r="724" spans="1:7">
      <c r="A724" s="577" t="s">
        <v>54</v>
      </c>
      <c r="B724" s="288" t="s">
        <v>55</v>
      </c>
      <c r="C724" s="578" t="s">
        <v>56</v>
      </c>
      <c r="D724" s="271" t="s">
        <v>972</v>
      </c>
      <c r="E724" s="288" t="s">
        <v>57</v>
      </c>
      <c r="F724" s="307">
        <v>0.22309999999999999</v>
      </c>
      <c r="G724" s="130">
        <v>1</v>
      </c>
    </row>
    <row r="725" spans="1:7">
      <c r="A725" s="577" t="s">
        <v>58</v>
      </c>
      <c r="B725" s="288" t="s">
        <v>55</v>
      </c>
      <c r="C725" s="578" t="s">
        <v>59</v>
      </c>
      <c r="D725" s="271" t="s">
        <v>972</v>
      </c>
      <c r="E725" s="288" t="s">
        <v>62</v>
      </c>
      <c r="F725" s="307">
        <v>0.22309999999999999</v>
      </c>
      <c r="G725" s="130">
        <v>1</v>
      </c>
    </row>
    <row r="726" spans="1:7">
      <c r="A726" s="577" t="s">
        <v>63</v>
      </c>
      <c r="B726" s="288" t="s">
        <v>516</v>
      </c>
      <c r="C726" s="578" t="s">
        <v>64</v>
      </c>
      <c r="D726" s="271" t="s">
        <v>972</v>
      </c>
      <c r="E726" s="288" t="s">
        <v>65</v>
      </c>
      <c r="F726" s="307">
        <v>0.1164</v>
      </c>
      <c r="G726" s="130">
        <v>1</v>
      </c>
    </row>
    <row r="727" spans="1:7">
      <c r="A727" s="577" t="s">
        <v>698</v>
      </c>
      <c r="B727" s="288" t="s">
        <v>516</v>
      </c>
      <c r="C727" s="578" t="s">
        <v>515</v>
      </c>
      <c r="D727" s="271" t="s">
        <v>972</v>
      </c>
      <c r="E727" s="288" t="s">
        <v>699</v>
      </c>
      <c r="F727" s="307">
        <v>0.24249999999999999</v>
      </c>
      <c r="G727" s="130">
        <v>1</v>
      </c>
    </row>
    <row r="728" spans="1:7">
      <c r="A728" s="577" t="s">
        <v>66</v>
      </c>
      <c r="B728" s="288" t="s">
        <v>701</v>
      </c>
      <c r="C728" s="578" t="s">
        <v>67</v>
      </c>
      <c r="D728" s="271" t="s">
        <v>972</v>
      </c>
      <c r="E728" s="288" t="s">
        <v>68</v>
      </c>
      <c r="F728" s="307">
        <v>0.4</v>
      </c>
      <c r="G728" s="130">
        <v>1</v>
      </c>
    </row>
    <row r="729" spans="1:7">
      <c r="A729" s="577" t="s">
        <v>69</v>
      </c>
      <c r="B729" s="288" t="s">
        <v>701</v>
      </c>
      <c r="C729" s="578" t="s">
        <v>70</v>
      </c>
      <c r="D729" s="271" t="s">
        <v>972</v>
      </c>
      <c r="E729" s="288" t="s">
        <v>71</v>
      </c>
      <c r="F729" s="307">
        <v>0.4</v>
      </c>
      <c r="G729" s="130">
        <v>1</v>
      </c>
    </row>
    <row r="730" spans="1:7">
      <c r="A730" s="577" t="s">
        <v>72</v>
      </c>
      <c r="B730" s="288" t="s">
        <v>701</v>
      </c>
      <c r="C730" s="578" t="s">
        <v>73</v>
      </c>
      <c r="D730" s="271" t="s">
        <v>972</v>
      </c>
      <c r="E730" s="288" t="s">
        <v>74</v>
      </c>
      <c r="F730" s="307">
        <v>0.4</v>
      </c>
      <c r="G730" s="130">
        <v>1</v>
      </c>
    </row>
    <row r="731" spans="1:7">
      <c r="A731" s="577" t="s">
        <v>75</v>
      </c>
      <c r="B731" s="288" t="s">
        <v>701</v>
      </c>
      <c r="C731" s="578" t="s">
        <v>76</v>
      </c>
      <c r="D731" s="271" t="s">
        <v>972</v>
      </c>
      <c r="E731" s="288" t="s">
        <v>77</v>
      </c>
      <c r="F731" s="307">
        <v>0.38799999999999996</v>
      </c>
      <c r="G731" s="130">
        <v>1</v>
      </c>
    </row>
    <row r="732" spans="1:7">
      <c r="A732" s="577" t="s">
        <v>78</v>
      </c>
      <c r="B732" s="288" t="s">
        <v>701</v>
      </c>
      <c r="C732" s="578" t="s">
        <v>79</v>
      </c>
      <c r="D732" s="271" t="s">
        <v>972</v>
      </c>
      <c r="E732" s="288" t="s">
        <v>80</v>
      </c>
      <c r="F732" s="307">
        <v>0.38799999999999996</v>
      </c>
      <c r="G732" s="130">
        <v>1</v>
      </c>
    </row>
    <row r="733" spans="1:7">
      <c r="A733" s="305" t="s">
        <v>511</v>
      </c>
      <c r="B733" s="305" t="s">
        <v>836</v>
      </c>
      <c r="C733" s="305" t="s">
        <v>512</v>
      </c>
      <c r="D733" s="308" t="s">
        <v>972</v>
      </c>
      <c r="E733" s="305" t="s">
        <v>513</v>
      </c>
      <c r="F733" s="309">
        <v>9.6999999999999989E-2</v>
      </c>
      <c r="G733" s="211">
        <v>1</v>
      </c>
    </row>
    <row r="734" spans="1:7">
      <c r="A734" s="576" t="s">
        <v>514</v>
      </c>
      <c r="B734" s="305" t="s">
        <v>828</v>
      </c>
      <c r="C734" s="305" t="s">
        <v>515</v>
      </c>
      <c r="D734" s="308" t="s">
        <v>972</v>
      </c>
      <c r="E734" s="305" t="s">
        <v>709</v>
      </c>
      <c r="F734" s="306">
        <v>0.48499999999999999</v>
      </c>
      <c r="G734" s="211">
        <v>1</v>
      </c>
    </row>
    <row r="735" spans="1:7">
      <c r="A735" s="310" t="s">
        <v>525</v>
      </c>
      <c r="B735" s="310" t="s">
        <v>827</v>
      </c>
      <c r="C735" s="310" t="s">
        <v>526</v>
      </c>
      <c r="D735" s="311" t="s">
        <v>1773</v>
      </c>
      <c r="E735" s="310" t="s">
        <v>527</v>
      </c>
      <c r="F735" s="312">
        <v>0.48499999999999999</v>
      </c>
      <c r="G735" s="313">
        <v>1</v>
      </c>
    </row>
    <row r="736" spans="1:7">
      <c r="A736" s="310" t="s">
        <v>528</v>
      </c>
      <c r="B736" s="310" t="s">
        <v>827</v>
      </c>
      <c r="C736" s="310" t="s">
        <v>529</v>
      </c>
      <c r="D736" s="311" t="s">
        <v>1773</v>
      </c>
      <c r="E736" s="310" t="s">
        <v>2264</v>
      </c>
      <c r="F736" s="312">
        <v>0.48499999999999999</v>
      </c>
      <c r="G736" s="313">
        <v>1</v>
      </c>
    </row>
    <row r="737" spans="1:7">
      <c r="A737" s="223" t="s">
        <v>156</v>
      </c>
      <c r="B737" s="223" t="s">
        <v>2900</v>
      </c>
      <c r="C737" s="223" t="s">
        <v>157</v>
      </c>
      <c r="D737" s="218" t="s">
        <v>883</v>
      </c>
      <c r="E737" s="223" t="s">
        <v>158</v>
      </c>
      <c r="F737" s="224">
        <v>0.48499999999999999</v>
      </c>
      <c r="G737" s="211">
        <v>4</v>
      </c>
    </row>
    <row r="738" spans="1:7">
      <c r="A738" s="223" t="s">
        <v>159</v>
      </c>
      <c r="B738" s="223" t="s">
        <v>2900</v>
      </c>
      <c r="C738" s="223" t="s">
        <v>2670</v>
      </c>
      <c r="D738" s="218" t="s">
        <v>883</v>
      </c>
      <c r="E738" s="223" t="s">
        <v>161</v>
      </c>
      <c r="F738" s="224">
        <v>0.30070000000000002</v>
      </c>
      <c r="G738" s="211">
        <v>5</v>
      </c>
    </row>
    <row r="739" spans="1:7" s="209" customFormat="1">
      <c r="A739" s="273"/>
      <c r="B739" s="273"/>
      <c r="C739" s="273"/>
      <c r="D739" s="178"/>
      <c r="E739" s="273"/>
      <c r="F739" s="274"/>
      <c r="G739" s="208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6"/>
  <dimension ref="A1:M146"/>
  <sheetViews>
    <sheetView zoomScaleNormal="100" workbookViewId="0">
      <selection activeCell="A139" sqref="A139:A141"/>
    </sheetView>
  </sheetViews>
  <sheetFormatPr baseColWidth="10" defaultColWidth="0" defaultRowHeight="13" zeroHeight="1"/>
  <cols>
    <col min="1" max="1" width="13.6640625" style="434" customWidth="1"/>
    <col min="2" max="2" width="23.6640625" style="434" customWidth="1"/>
    <col min="3" max="3" width="46.6640625" style="434" customWidth="1"/>
    <col min="4" max="4" width="7.6640625" style="434" customWidth="1"/>
    <col min="5" max="5" width="11.6640625" style="434" customWidth="1"/>
    <col min="6" max="6" width="12.6640625" style="487" customWidth="1"/>
    <col min="7" max="12" width="11.5" style="434" customWidth="1"/>
    <col min="13" max="13" width="12.1640625" style="434" customWidth="1"/>
    <col min="14" max="16384" width="0" style="434" hidden="1"/>
  </cols>
  <sheetData>
    <row r="1" spans="1:13" s="435" customFormat="1" ht="21" customHeight="1" thickBot="1">
      <c r="A1" s="734" t="s">
        <v>1946</v>
      </c>
      <c r="B1" s="735"/>
      <c r="C1" s="735"/>
      <c r="D1" s="735"/>
      <c r="E1" s="735"/>
      <c r="F1" s="735"/>
      <c r="G1" s="735"/>
      <c r="H1" s="728"/>
      <c r="I1" s="728"/>
      <c r="J1" s="460"/>
      <c r="K1" s="460"/>
      <c r="L1" s="460"/>
      <c r="M1" s="460"/>
    </row>
    <row r="2" spans="1:13" s="435" customFormat="1">
      <c r="A2" s="579" t="s">
        <v>1947</v>
      </c>
      <c r="B2" s="580" t="s">
        <v>561</v>
      </c>
      <c r="C2" s="580" t="s">
        <v>2674</v>
      </c>
      <c r="D2" s="580" t="s">
        <v>964</v>
      </c>
      <c r="E2" s="580" t="s">
        <v>1948</v>
      </c>
      <c r="F2" s="469">
        <v>5.5</v>
      </c>
      <c r="G2" s="470">
        <v>1</v>
      </c>
      <c r="H2" s="460"/>
      <c r="I2" s="460"/>
      <c r="J2" s="460"/>
      <c r="K2" s="460"/>
      <c r="L2" s="460"/>
      <c r="M2" s="460"/>
    </row>
    <row r="3" spans="1:13" s="435" customFormat="1" ht="14" thickBot="1">
      <c r="A3" s="581" t="s">
        <v>1949</v>
      </c>
      <c r="B3" s="582" t="s">
        <v>462</v>
      </c>
      <c r="C3" s="582" t="s">
        <v>2675</v>
      </c>
      <c r="D3" s="582" t="s">
        <v>964</v>
      </c>
      <c r="E3" s="582" t="s">
        <v>1950</v>
      </c>
      <c r="F3" s="471">
        <v>5.5</v>
      </c>
      <c r="G3" s="472">
        <v>1</v>
      </c>
      <c r="H3" s="460"/>
      <c r="I3" s="460"/>
      <c r="J3" s="460"/>
      <c r="K3" s="460"/>
      <c r="L3" s="460"/>
      <c r="M3" s="460"/>
    </row>
    <row r="4" spans="1:13" s="435" customFormat="1">
      <c r="A4" s="733" t="s">
        <v>2001</v>
      </c>
      <c r="B4" s="728"/>
      <c r="C4" s="728"/>
      <c r="D4" s="728"/>
      <c r="E4" s="728"/>
      <c r="F4" s="728"/>
      <c r="G4" s="728"/>
      <c r="H4" s="728"/>
      <c r="I4" s="728"/>
      <c r="J4" s="460"/>
      <c r="K4" s="460"/>
      <c r="L4" s="460"/>
      <c r="M4" s="460"/>
    </row>
    <row r="5" spans="1:13" s="435" customFormat="1" ht="14" thickBot="1">
      <c r="A5" s="726"/>
      <c r="B5" s="726"/>
      <c r="C5" s="726"/>
      <c r="D5" s="726"/>
      <c r="E5" s="726"/>
      <c r="F5" s="726"/>
      <c r="G5" s="726"/>
      <c r="H5" s="726"/>
      <c r="I5" s="726"/>
      <c r="J5" s="460"/>
      <c r="K5" s="460"/>
      <c r="L5" s="460"/>
      <c r="M5" s="460"/>
    </row>
    <row r="6" spans="1:13" s="435" customFormat="1">
      <c r="A6" s="583" t="s">
        <v>1951</v>
      </c>
      <c r="B6" s="584" t="s">
        <v>1952</v>
      </c>
      <c r="C6" s="584" t="s">
        <v>1953</v>
      </c>
      <c r="D6" s="584" t="s">
        <v>1773</v>
      </c>
      <c r="E6" s="584" t="s">
        <v>1954</v>
      </c>
      <c r="F6" s="437">
        <v>4.49</v>
      </c>
      <c r="G6" s="436">
        <v>1</v>
      </c>
      <c r="H6" s="436"/>
      <c r="I6" s="438"/>
      <c r="J6" s="460"/>
      <c r="K6" s="460"/>
      <c r="L6" s="460"/>
      <c r="M6" s="460"/>
    </row>
    <row r="7" spans="1:13" s="435" customFormat="1">
      <c r="A7" s="585" t="s">
        <v>1955</v>
      </c>
      <c r="B7" s="586" t="s">
        <v>827</v>
      </c>
      <c r="C7" s="586" t="s">
        <v>2676</v>
      </c>
      <c r="D7" s="586" t="s">
        <v>1773</v>
      </c>
      <c r="E7" s="586" t="s">
        <v>1957</v>
      </c>
      <c r="F7" s="440">
        <v>1.415</v>
      </c>
      <c r="G7" s="439">
        <v>1</v>
      </c>
      <c r="H7" s="439"/>
      <c r="I7" s="441"/>
      <c r="J7" s="460"/>
      <c r="K7" s="460"/>
      <c r="L7" s="460"/>
      <c r="M7" s="460"/>
    </row>
    <row r="8" spans="1:13" s="435" customFormat="1">
      <c r="A8" s="585" t="s">
        <v>1958</v>
      </c>
      <c r="B8" s="586" t="s">
        <v>1952</v>
      </c>
      <c r="C8" s="586" t="s">
        <v>1956</v>
      </c>
      <c r="D8" s="586" t="s">
        <v>1773</v>
      </c>
      <c r="E8" s="586" t="s">
        <v>1959</v>
      </c>
      <c r="F8" s="440">
        <v>1.02</v>
      </c>
      <c r="G8" s="439">
        <v>1</v>
      </c>
      <c r="H8" s="439"/>
      <c r="I8" s="441"/>
      <c r="J8" s="460"/>
      <c r="K8" s="460"/>
      <c r="L8" s="460"/>
      <c r="M8" s="460"/>
    </row>
    <row r="9" spans="1:13" s="435" customFormat="1" ht="14" thickBot="1">
      <c r="A9" s="587" t="s">
        <v>1960</v>
      </c>
      <c r="B9" s="588" t="s">
        <v>827</v>
      </c>
      <c r="C9" s="588" t="s">
        <v>2677</v>
      </c>
      <c r="D9" s="588" t="s">
        <v>1773</v>
      </c>
      <c r="E9" s="588" t="s">
        <v>1961</v>
      </c>
      <c r="F9" s="443">
        <v>2.95</v>
      </c>
      <c r="G9" s="442">
        <v>1</v>
      </c>
      <c r="H9" s="442"/>
      <c r="I9" s="444"/>
      <c r="J9" s="460"/>
      <c r="K9" s="460"/>
      <c r="L9" s="460"/>
      <c r="M9" s="460"/>
    </row>
    <row r="10" spans="1:13" s="435" customFormat="1" ht="14" thickBot="1">
      <c r="A10" s="460"/>
      <c r="B10" s="460"/>
      <c r="C10" s="460"/>
      <c r="D10" s="460"/>
      <c r="E10" s="460"/>
      <c r="F10" s="461" t="s">
        <v>1248</v>
      </c>
      <c r="G10" s="460"/>
      <c r="H10" s="460"/>
      <c r="I10" s="460"/>
      <c r="J10" s="460"/>
      <c r="K10" s="460"/>
      <c r="L10" s="460"/>
      <c r="M10" s="460"/>
    </row>
    <row r="11" spans="1:13" s="435" customFormat="1">
      <c r="A11" s="589" t="s">
        <v>1962</v>
      </c>
      <c r="B11" s="590" t="s">
        <v>1963</v>
      </c>
      <c r="C11" s="590" t="s">
        <v>1953</v>
      </c>
      <c r="D11" s="590" t="s">
        <v>1773</v>
      </c>
      <c r="E11" s="590" t="s">
        <v>1964</v>
      </c>
      <c r="F11" s="446">
        <v>4.49</v>
      </c>
      <c r="G11" s="445">
        <v>1</v>
      </c>
      <c r="H11" s="445"/>
      <c r="I11" s="447"/>
      <c r="J11" s="460"/>
      <c r="K11" s="460"/>
      <c r="L11" s="460"/>
      <c r="M11" s="460"/>
    </row>
    <row r="12" spans="1:13" s="435" customFormat="1">
      <c r="A12" s="591" t="s">
        <v>1965</v>
      </c>
      <c r="B12" s="592" t="s">
        <v>827</v>
      </c>
      <c r="C12" s="592" t="s">
        <v>2678</v>
      </c>
      <c r="D12" s="592" t="s">
        <v>1773</v>
      </c>
      <c r="E12" s="592" t="s">
        <v>1966</v>
      </c>
      <c r="F12" s="449">
        <v>1.415</v>
      </c>
      <c r="G12" s="448">
        <v>1</v>
      </c>
      <c r="H12" s="448"/>
      <c r="I12" s="450"/>
      <c r="J12" s="460"/>
      <c r="K12" s="460"/>
      <c r="L12" s="460"/>
      <c r="M12" s="460"/>
    </row>
    <row r="13" spans="1:13" s="435" customFormat="1">
      <c r="A13" s="591" t="s">
        <v>1967</v>
      </c>
      <c r="B13" s="592" t="s">
        <v>827</v>
      </c>
      <c r="C13" s="592" t="s">
        <v>2679</v>
      </c>
      <c r="D13" s="592" t="s">
        <v>1773</v>
      </c>
      <c r="E13" s="592" t="s">
        <v>1968</v>
      </c>
      <c r="F13" s="449">
        <v>1.02</v>
      </c>
      <c r="G13" s="448">
        <v>1</v>
      </c>
      <c r="H13" s="448"/>
      <c r="I13" s="450"/>
      <c r="J13" s="460"/>
      <c r="K13" s="460"/>
      <c r="L13" s="460"/>
      <c r="M13" s="460"/>
    </row>
    <row r="14" spans="1:13" s="435" customFormat="1" ht="14" thickBot="1">
      <c r="A14" s="593" t="s">
        <v>1969</v>
      </c>
      <c r="B14" s="594" t="s">
        <v>827</v>
      </c>
      <c r="C14" s="594" t="s">
        <v>2680</v>
      </c>
      <c r="D14" s="594" t="s">
        <v>1773</v>
      </c>
      <c r="E14" s="594" t="s">
        <v>1970</v>
      </c>
      <c r="F14" s="452">
        <v>2.95</v>
      </c>
      <c r="G14" s="451">
        <v>1</v>
      </c>
      <c r="H14" s="451"/>
      <c r="I14" s="453"/>
      <c r="J14" s="460"/>
      <c r="K14" s="460"/>
      <c r="L14" s="460"/>
      <c r="M14" s="460"/>
    </row>
    <row r="15" spans="1:13" s="435" customFormat="1" ht="14" thickBot="1">
      <c r="A15" s="460"/>
      <c r="B15" s="460"/>
      <c r="C15" s="460"/>
      <c r="D15" s="460"/>
      <c r="E15" s="460"/>
      <c r="F15" s="461" t="s">
        <v>1248</v>
      </c>
      <c r="G15" s="460"/>
      <c r="H15" s="460"/>
      <c r="I15" s="460"/>
      <c r="J15" s="460"/>
      <c r="K15" s="460"/>
      <c r="L15" s="460"/>
      <c r="M15" s="460"/>
    </row>
    <row r="16" spans="1:13" s="435" customFormat="1">
      <c r="A16" s="583" t="s">
        <v>1971</v>
      </c>
      <c r="B16" s="584" t="s">
        <v>1952</v>
      </c>
      <c r="C16" s="584" t="s">
        <v>1972</v>
      </c>
      <c r="D16" s="584" t="s">
        <v>1773</v>
      </c>
      <c r="E16" s="584" t="s">
        <v>1973</v>
      </c>
      <c r="F16" s="437">
        <v>4.49</v>
      </c>
      <c r="G16" s="436">
        <v>1</v>
      </c>
      <c r="H16" s="436"/>
      <c r="I16" s="438"/>
      <c r="J16" s="629"/>
      <c r="K16" s="629"/>
      <c r="L16" s="629"/>
      <c r="M16" s="629"/>
    </row>
    <row r="17" spans="1:13" s="435" customFormat="1">
      <c r="A17" s="585" t="s">
        <v>1974</v>
      </c>
      <c r="B17" s="586" t="s">
        <v>1952</v>
      </c>
      <c r="C17" s="586" t="s">
        <v>1975</v>
      </c>
      <c r="D17" s="586" t="s">
        <v>1773</v>
      </c>
      <c r="E17" s="586" t="s">
        <v>1976</v>
      </c>
      <c r="F17" s="440">
        <v>1.415</v>
      </c>
      <c r="G17" s="439">
        <v>1</v>
      </c>
      <c r="H17" s="439"/>
      <c r="I17" s="441"/>
      <c r="J17" s="629"/>
      <c r="K17" s="629"/>
      <c r="L17" s="629"/>
      <c r="M17" s="629"/>
    </row>
    <row r="18" spans="1:13" s="435" customFormat="1" ht="14" thickBot="1">
      <c r="A18" s="587" t="s">
        <v>1977</v>
      </c>
      <c r="B18" s="588" t="s">
        <v>1952</v>
      </c>
      <c r="C18" s="588" t="s">
        <v>1975</v>
      </c>
      <c r="D18" s="588" t="s">
        <v>1773</v>
      </c>
      <c r="E18" s="588" t="s">
        <v>1978</v>
      </c>
      <c r="F18" s="443">
        <v>1.02</v>
      </c>
      <c r="G18" s="442">
        <v>1</v>
      </c>
      <c r="H18" s="442"/>
      <c r="I18" s="444"/>
      <c r="J18" s="629"/>
      <c r="K18" s="629"/>
      <c r="L18" s="629"/>
      <c r="M18" s="629"/>
    </row>
    <row r="19" spans="1:13" s="435" customFormat="1" ht="14" thickBot="1">
      <c r="A19" s="629"/>
      <c r="B19" s="629"/>
      <c r="C19" s="629"/>
      <c r="D19" s="629"/>
      <c r="E19" s="629"/>
      <c r="F19" s="461" t="s">
        <v>1248</v>
      </c>
      <c r="G19" s="629"/>
      <c r="H19" s="629"/>
      <c r="I19" s="629"/>
      <c r="J19" s="629"/>
      <c r="K19" s="629"/>
      <c r="L19" s="629"/>
      <c r="M19" s="629"/>
    </row>
    <row r="20" spans="1:13" s="435" customFormat="1" ht="14" thickBot="1">
      <c r="A20" s="599" t="s">
        <v>2917</v>
      </c>
      <c r="B20" s="600" t="s">
        <v>2918</v>
      </c>
      <c r="C20" s="600" t="s">
        <v>2919</v>
      </c>
      <c r="D20" s="600" t="s">
        <v>890</v>
      </c>
      <c r="E20" s="600" t="s">
        <v>2920</v>
      </c>
      <c r="F20" s="630">
        <v>33</v>
      </c>
      <c r="G20" s="631">
        <v>1</v>
      </c>
      <c r="H20" s="634" t="s">
        <v>2921</v>
      </c>
      <c r="I20" s="632"/>
      <c r="J20" s="633"/>
      <c r="K20" s="629"/>
      <c r="L20" s="629"/>
      <c r="M20" s="629"/>
    </row>
    <row r="21" spans="1:13" s="435" customFormat="1" ht="14" thickBot="1">
      <c r="A21" s="629"/>
      <c r="B21" s="629"/>
      <c r="C21" s="629"/>
      <c r="D21" s="629"/>
      <c r="E21" s="629"/>
      <c r="F21" s="461" t="s">
        <v>1248</v>
      </c>
      <c r="G21" s="629"/>
      <c r="H21" s="629"/>
      <c r="I21" s="629"/>
      <c r="J21" s="629"/>
      <c r="K21" s="629"/>
      <c r="L21" s="629"/>
      <c r="M21" s="629"/>
    </row>
    <row r="22" spans="1:13" s="435" customFormat="1" ht="14" thickBot="1">
      <c r="A22" s="599" t="s">
        <v>2922</v>
      </c>
      <c r="B22" s="600" t="s">
        <v>2918</v>
      </c>
      <c r="C22" s="600" t="s">
        <v>2923</v>
      </c>
      <c r="D22" s="600" t="s">
        <v>890</v>
      </c>
      <c r="E22" s="600" t="s">
        <v>2924</v>
      </c>
      <c r="F22" s="630">
        <v>33</v>
      </c>
      <c r="G22" s="631">
        <v>1</v>
      </c>
      <c r="H22" s="634" t="s">
        <v>2921</v>
      </c>
      <c r="I22" s="632"/>
      <c r="J22" s="633"/>
      <c r="K22" s="460"/>
      <c r="L22" s="460"/>
      <c r="M22" s="460"/>
    </row>
    <row r="23" spans="1:13" s="435" customFormat="1" ht="14" thickBot="1">
      <c r="A23" s="460"/>
      <c r="B23" s="460"/>
      <c r="C23" s="460"/>
      <c r="D23" s="460"/>
      <c r="E23" s="460"/>
      <c r="F23" s="461" t="s">
        <v>1248</v>
      </c>
      <c r="G23" s="460"/>
      <c r="H23" s="460"/>
      <c r="I23" s="460"/>
      <c r="J23" s="460"/>
      <c r="K23" s="460"/>
      <c r="L23" s="460"/>
      <c r="M23" s="460"/>
    </row>
    <row r="24" spans="1:13" s="435" customFormat="1">
      <c r="A24" s="589" t="s">
        <v>1979</v>
      </c>
      <c r="B24" s="590" t="s">
        <v>827</v>
      </c>
      <c r="C24" s="590" t="s">
        <v>2681</v>
      </c>
      <c r="D24" s="590" t="s">
        <v>1773</v>
      </c>
      <c r="E24" s="590" t="s">
        <v>1980</v>
      </c>
      <c r="F24" s="446">
        <v>4.49</v>
      </c>
      <c r="G24" s="445">
        <v>1</v>
      </c>
      <c r="H24" s="445"/>
      <c r="I24" s="447"/>
      <c r="J24" s="460"/>
      <c r="K24" s="460"/>
      <c r="L24" s="460"/>
      <c r="M24" s="460"/>
    </row>
    <row r="25" spans="1:13" s="435" customFormat="1">
      <c r="A25" s="591" t="s">
        <v>1981</v>
      </c>
      <c r="B25" s="592" t="s">
        <v>1963</v>
      </c>
      <c r="C25" s="592" t="s">
        <v>1975</v>
      </c>
      <c r="D25" s="592" t="s">
        <v>1773</v>
      </c>
      <c r="E25" s="592" t="s">
        <v>1982</v>
      </c>
      <c r="F25" s="449">
        <v>1.415</v>
      </c>
      <c r="G25" s="448">
        <v>1</v>
      </c>
      <c r="H25" s="448"/>
      <c r="I25" s="450"/>
      <c r="J25" s="460"/>
      <c r="K25" s="460"/>
      <c r="L25" s="460"/>
      <c r="M25" s="460"/>
    </row>
    <row r="26" spans="1:13" s="435" customFormat="1" ht="14" thickBot="1">
      <c r="A26" s="593" t="s">
        <v>1983</v>
      </c>
      <c r="B26" s="594" t="s">
        <v>827</v>
      </c>
      <c r="C26" s="594" t="s">
        <v>2682</v>
      </c>
      <c r="D26" s="594" t="s">
        <v>1773</v>
      </c>
      <c r="E26" s="594" t="s">
        <v>1984</v>
      </c>
      <c r="F26" s="452">
        <v>1.02</v>
      </c>
      <c r="G26" s="451">
        <v>1</v>
      </c>
      <c r="H26" s="451"/>
      <c r="I26" s="453"/>
      <c r="J26" s="460"/>
      <c r="K26" s="460"/>
      <c r="L26" s="460"/>
      <c r="M26" s="460"/>
    </row>
    <row r="27" spans="1:13" s="435" customFormat="1" ht="14" thickBot="1">
      <c r="A27" s="460"/>
      <c r="B27" s="460"/>
      <c r="C27" s="460"/>
      <c r="D27" s="460"/>
      <c r="E27" s="460"/>
      <c r="F27" s="461" t="s">
        <v>1248</v>
      </c>
      <c r="G27" s="460"/>
      <c r="H27" s="460"/>
      <c r="I27" s="460"/>
      <c r="J27" s="460"/>
      <c r="K27" s="460"/>
      <c r="L27" s="460"/>
      <c r="M27" s="460"/>
    </row>
    <row r="28" spans="1:13" s="435" customFormat="1">
      <c r="A28" s="583" t="s">
        <v>1985</v>
      </c>
      <c r="B28" s="584" t="s">
        <v>827</v>
      </c>
      <c r="C28" s="584" t="s">
        <v>2683</v>
      </c>
      <c r="D28" s="584" t="s">
        <v>1773</v>
      </c>
      <c r="E28" s="584" t="s">
        <v>1986</v>
      </c>
      <c r="F28" s="437">
        <v>4.49</v>
      </c>
      <c r="G28" s="436">
        <v>1</v>
      </c>
      <c r="H28" s="436"/>
      <c r="I28" s="438"/>
      <c r="J28" s="460"/>
      <c r="K28" s="460"/>
      <c r="L28" s="460"/>
      <c r="M28" s="460"/>
    </row>
    <row r="29" spans="1:13" s="435" customFormat="1">
      <c r="A29" s="585" t="s">
        <v>1955</v>
      </c>
      <c r="B29" s="586" t="s">
        <v>827</v>
      </c>
      <c r="C29" s="586" t="s">
        <v>2676</v>
      </c>
      <c r="D29" s="586" t="s">
        <v>1773</v>
      </c>
      <c r="E29" s="586" t="s">
        <v>1957</v>
      </c>
      <c r="F29" s="440">
        <v>1.415</v>
      </c>
      <c r="G29" s="439">
        <v>1</v>
      </c>
      <c r="H29" s="439"/>
      <c r="I29" s="441"/>
      <c r="J29" s="460"/>
      <c r="K29" s="460"/>
      <c r="L29" s="460"/>
      <c r="M29" s="460"/>
    </row>
    <row r="30" spans="1:13" s="435" customFormat="1" ht="14" thickBot="1">
      <c r="A30" s="585" t="s">
        <v>1987</v>
      </c>
      <c r="B30" s="586" t="s">
        <v>827</v>
      </c>
      <c r="C30" s="586" t="s">
        <v>2684</v>
      </c>
      <c r="D30" s="586" t="s">
        <v>1773</v>
      </c>
      <c r="E30" s="586" t="s">
        <v>1988</v>
      </c>
      <c r="F30" s="440">
        <v>1.02</v>
      </c>
      <c r="G30" s="439">
        <v>1</v>
      </c>
      <c r="H30" s="439"/>
      <c r="I30" s="441"/>
      <c r="J30" s="460"/>
      <c r="K30" s="460"/>
      <c r="L30" s="460"/>
      <c r="M30" s="460"/>
    </row>
    <row r="31" spans="1:13" s="435" customFormat="1">
      <c r="A31" s="595" t="s">
        <v>1989</v>
      </c>
      <c r="B31" s="596" t="s">
        <v>827</v>
      </c>
      <c r="C31" s="596" t="s">
        <v>2685</v>
      </c>
      <c r="D31" s="596" t="s">
        <v>1773</v>
      </c>
      <c r="E31" s="596" t="s">
        <v>1990</v>
      </c>
      <c r="F31" s="463">
        <v>3.3</v>
      </c>
      <c r="G31" s="464">
        <v>1</v>
      </c>
      <c r="H31" s="439"/>
      <c r="I31" s="441"/>
      <c r="J31" s="460"/>
      <c r="K31" s="460"/>
      <c r="L31" s="460"/>
      <c r="M31" s="460"/>
    </row>
    <row r="32" spans="1:13" s="435" customFormat="1" ht="14" thickBot="1">
      <c r="A32" s="587" t="s">
        <v>1991</v>
      </c>
      <c r="B32" s="588" t="s">
        <v>827</v>
      </c>
      <c r="C32" s="588" t="s">
        <v>2686</v>
      </c>
      <c r="D32" s="588" t="s">
        <v>1773</v>
      </c>
      <c r="E32" s="588" t="s">
        <v>1992</v>
      </c>
      <c r="F32" s="443">
        <v>3.3</v>
      </c>
      <c r="G32" s="465">
        <v>1</v>
      </c>
      <c r="H32" s="442"/>
      <c r="I32" s="444"/>
      <c r="J32" s="460"/>
      <c r="K32" s="460"/>
      <c r="L32" s="460"/>
      <c r="M32" s="460"/>
    </row>
    <row r="33" spans="1:13" s="435" customFormat="1" ht="14" thickBot="1">
      <c r="A33" s="460"/>
      <c r="B33" s="460"/>
      <c r="C33" s="460"/>
      <c r="D33" s="460"/>
      <c r="E33" s="460"/>
      <c r="F33" s="461" t="s">
        <v>1248</v>
      </c>
      <c r="G33" s="460"/>
      <c r="H33" s="460"/>
      <c r="I33" s="460"/>
      <c r="J33" s="460"/>
      <c r="K33" s="460"/>
      <c r="L33" s="460"/>
      <c r="M33" s="460"/>
    </row>
    <row r="34" spans="1:13" s="435" customFormat="1">
      <c r="A34" s="589" t="s">
        <v>1993</v>
      </c>
      <c r="B34" s="590" t="s">
        <v>827</v>
      </c>
      <c r="C34" s="590" t="s">
        <v>2683</v>
      </c>
      <c r="D34" s="590" t="s">
        <v>1773</v>
      </c>
      <c r="E34" s="590" t="s">
        <v>1994</v>
      </c>
      <c r="F34" s="446">
        <v>4.49</v>
      </c>
      <c r="G34" s="445">
        <v>1</v>
      </c>
      <c r="H34" s="445"/>
      <c r="I34" s="447"/>
      <c r="J34" s="460"/>
      <c r="K34" s="460"/>
      <c r="L34" s="460"/>
      <c r="M34" s="460"/>
    </row>
    <row r="35" spans="1:13" s="435" customFormat="1">
      <c r="A35" s="591" t="s">
        <v>1965</v>
      </c>
      <c r="B35" s="592" t="s">
        <v>827</v>
      </c>
      <c r="C35" s="592" t="s">
        <v>2678</v>
      </c>
      <c r="D35" s="592" t="s">
        <v>1773</v>
      </c>
      <c r="E35" s="592" t="s">
        <v>1966</v>
      </c>
      <c r="F35" s="449">
        <v>1.415</v>
      </c>
      <c r="G35" s="448">
        <v>1</v>
      </c>
      <c r="H35" s="448"/>
      <c r="I35" s="450"/>
      <c r="J35" s="460"/>
      <c r="K35" s="460"/>
      <c r="L35" s="460"/>
      <c r="M35" s="460"/>
    </row>
    <row r="36" spans="1:13" s="435" customFormat="1" ht="14" thickBot="1">
      <c r="A36" s="591" t="s">
        <v>1995</v>
      </c>
      <c r="B36" s="592" t="s">
        <v>827</v>
      </c>
      <c r="C36" s="592" t="s">
        <v>2687</v>
      </c>
      <c r="D36" s="592" t="s">
        <v>1773</v>
      </c>
      <c r="E36" s="592" t="s">
        <v>1996</v>
      </c>
      <c r="F36" s="449">
        <v>1.02</v>
      </c>
      <c r="G36" s="448">
        <v>1</v>
      </c>
      <c r="H36" s="448"/>
      <c r="I36" s="450"/>
      <c r="J36" s="460"/>
      <c r="K36" s="460"/>
      <c r="L36" s="460"/>
      <c r="M36" s="460"/>
    </row>
    <row r="37" spans="1:13" s="435" customFormat="1">
      <c r="A37" s="597" t="s">
        <v>1997</v>
      </c>
      <c r="B37" s="598" t="s">
        <v>827</v>
      </c>
      <c r="C37" s="598" t="s">
        <v>2688</v>
      </c>
      <c r="D37" s="598" t="s">
        <v>1773</v>
      </c>
      <c r="E37" s="598" t="s">
        <v>1998</v>
      </c>
      <c r="F37" s="466">
        <v>3.3</v>
      </c>
      <c r="G37" s="467">
        <v>1</v>
      </c>
      <c r="H37" s="448"/>
      <c r="I37" s="450"/>
      <c r="J37" s="460"/>
      <c r="K37" s="460"/>
      <c r="L37" s="460"/>
      <c r="M37" s="460"/>
    </row>
    <row r="38" spans="1:13" s="435" customFormat="1" ht="14" thickBot="1">
      <c r="A38" s="593" t="s">
        <v>1999</v>
      </c>
      <c r="B38" s="594" t="s">
        <v>827</v>
      </c>
      <c r="C38" s="594" t="s">
        <v>2689</v>
      </c>
      <c r="D38" s="594" t="s">
        <v>1773</v>
      </c>
      <c r="E38" s="594" t="s">
        <v>2000</v>
      </c>
      <c r="F38" s="452">
        <v>3.3</v>
      </c>
      <c r="G38" s="468">
        <v>1</v>
      </c>
      <c r="H38" s="451"/>
      <c r="I38" s="453"/>
      <c r="J38" s="460"/>
      <c r="K38" s="460"/>
      <c r="L38" s="460"/>
      <c r="M38" s="460"/>
    </row>
    <row r="39" spans="1:13" s="435" customFormat="1">
      <c r="A39" s="732" t="s">
        <v>2002</v>
      </c>
      <c r="B39" s="725"/>
      <c r="C39" s="725"/>
      <c r="D39" s="725"/>
      <c r="E39" s="725"/>
      <c r="F39" s="725"/>
      <c r="G39" s="725"/>
      <c r="H39" s="725"/>
      <c r="I39" s="725"/>
      <c r="J39" s="460"/>
      <c r="K39" s="460"/>
      <c r="L39" s="460"/>
      <c r="M39" s="460"/>
    </row>
    <row r="40" spans="1:13" s="435" customFormat="1" ht="14" thickBot="1">
      <c r="A40" s="726"/>
      <c r="B40" s="726"/>
      <c r="C40" s="726"/>
      <c r="D40" s="726"/>
      <c r="E40" s="726"/>
      <c r="F40" s="726"/>
      <c r="G40" s="726"/>
      <c r="H40" s="726"/>
      <c r="I40" s="726"/>
      <c r="J40" s="460"/>
      <c r="K40" s="460"/>
      <c r="L40" s="460"/>
      <c r="M40" s="460"/>
    </row>
    <row r="41" spans="1:13" s="435" customFormat="1">
      <c r="A41" s="583" t="s">
        <v>2003</v>
      </c>
      <c r="B41" s="584" t="s">
        <v>827</v>
      </c>
      <c r="C41" s="584" t="s">
        <v>2690</v>
      </c>
      <c r="D41" s="584" t="s">
        <v>1773</v>
      </c>
      <c r="E41" s="584" t="s">
        <v>2004</v>
      </c>
      <c r="F41" s="437">
        <v>5.89</v>
      </c>
      <c r="G41" s="436">
        <v>1</v>
      </c>
      <c r="H41" s="436"/>
      <c r="I41" s="438"/>
      <c r="J41" s="460"/>
      <c r="K41" s="460"/>
      <c r="L41" s="460"/>
      <c r="M41" s="460"/>
    </row>
    <row r="42" spans="1:13" s="435" customFormat="1">
      <c r="A42" s="585" t="s">
        <v>1955</v>
      </c>
      <c r="B42" s="586" t="s">
        <v>827</v>
      </c>
      <c r="C42" s="586" t="s">
        <v>2676</v>
      </c>
      <c r="D42" s="586" t="s">
        <v>1773</v>
      </c>
      <c r="E42" s="586" t="s">
        <v>1957</v>
      </c>
      <c r="F42" s="440">
        <v>1.415</v>
      </c>
      <c r="G42" s="439">
        <v>1</v>
      </c>
      <c r="H42" s="439"/>
      <c r="I42" s="441"/>
      <c r="J42" s="460"/>
      <c r="K42" s="460"/>
      <c r="L42" s="460"/>
      <c r="M42" s="460"/>
    </row>
    <row r="43" spans="1:13" s="435" customFormat="1">
      <c r="A43" s="585" t="s">
        <v>1958</v>
      </c>
      <c r="B43" s="586" t="s">
        <v>1952</v>
      </c>
      <c r="C43" s="586" t="s">
        <v>1956</v>
      </c>
      <c r="D43" s="586" t="s">
        <v>1773</v>
      </c>
      <c r="E43" s="586" t="s">
        <v>1959</v>
      </c>
      <c r="F43" s="440">
        <v>1.02</v>
      </c>
      <c r="G43" s="439">
        <v>1</v>
      </c>
      <c r="H43" s="439"/>
      <c r="I43" s="441"/>
      <c r="J43" s="460"/>
      <c r="K43" s="460"/>
      <c r="L43" s="460"/>
      <c r="M43" s="460"/>
    </row>
    <row r="44" spans="1:13" s="435" customFormat="1" ht="14" thickBot="1">
      <c r="A44" s="587" t="s">
        <v>1960</v>
      </c>
      <c r="B44" s="588" t="s">
        <v>827</v>
      </c>
      <c r="C44" s="588" t="s">
        <v>2677</v>
      </c>
      <c r="D44" s="588" t="s">
        <v>1773</v>
      </c>
      <c r="E44" s="588" t="s">
        <v>1961</v>
      </c>
      <c r="F44" s="443">
        <v>2.95</v>
      </c>
      <c r="G44" s="442">
        <v>1</v>
      </c>
      <c r="H44" s="442"/>
      <c r="I44" s="444"/>
      <c r="J44" s="460"/>
      <c r="K44" s="460"/>
      <c r="L44" s="460"/>
      <c r="M44" s="460"/>
    </row>
    <row r="45" spans="1:13" s="435" customFormat="1" ht="14" thickBot="1">
      <c r="A45" s="460"/>
      <c r="B45" s="460"/>
      <c r="C45" s="460"/>
      <c r="D45" s="460"/>
      <c r="E45" s="460"/>
      <c r="F45" s="461" t="s">
        <v>1248</v>
      </c>
      <c r="G45" s="460"/>
      <c r="H45" s="460"/>
      <c r="I45" s="460"/>
      <c r="J45" s="460"/>
      <c r="K45" s="460"/>
      <c r="L45" s="460"/>
      <c r="M45" s="460"/>
    </row>
    <row r="46" spans="1:13" s="435" customFormat="1">
      <c r="A46" s="589" t="s">
        <v>2005</v>
      </c>
      <c r="B46" s="590" t="s">
        <v>827</v>
      </c>
      <c r="C46" s="590" t="s">
        <v>2691</v>
      </c>
      <c r="D46" s="590" t="s">
        <v>1773</v>
      </c>
      <c r="E46" s="590" t="s">
        <v>2006</v>
      </c>
      <c r="F46" s="446">
        <v>5.89</v>
      </c>
      <c r="G46" s="445">
        <v>1</v>
      </c>
      <c r="H46" s="445"/>
      <c r="I46" s="447"/>
      <c r="J46" s="460"/>
      <c r="K46" s="460"/>
      <c r="L46" s="460"/>
      <c r="M46" s="460"/>
    </row>
    <row r="47" spans="1:13" s="435" customFormat="1">
      <c r="A47" s="591" t="s">
        <v>1965</v>
      </c>
      <c r="B47" s="592" t="s">
        <v>827</v>
      </c>
      <c r="C47" s="592" t="s">
        <v>2678</v>
      </c>
      <c r="D47" s="592" t="s">
        <v>1773</v>
      </c>
      <c r="E47" s="592" t="s">
        <v>1966</v>
      </c>
      <c r="F47" s="449">
        <v>1.415</v>
      </c>
      <c r="G47" s="448">
        <v>1</v>
      </c>
      <c r="H47" s="448"/>
      <c r="I47" s="450"/>
      <c r="J47" s="460"/>
      <c r="K47" s="460"/>
      <c r="L47" s="460"/>
      <c r="M47" s="460"/>
    </row>
    <row r="48" spans="1:13" s="435" customFormat="1">
      <c r="A48" s="591" t="s">
        <v>1967</v>
      </c>
      <c r="B48" s="592" t="s">
        <v>827</v>
      </c>
      <c r="C48" s="592" t="s">
        <v>2679</v>
      </c>
      <c r="D48" s="592" t="s">
        <v>1773</v>
      </c>
      <c r="E48" s="592" t="s">
        <v>1968</v>
      </c>
      <c r="F48" s="449">
        <v>1.02</v>
      </c>
      <c r="G48" s="448">
        <v>1</v>
      </c>
      <c r="H48" s="448"/>
      <c r="I48" s="450"/>
      <c r="J48" s="460"/>
      <c r="K48" s="460"/>
      <c r="L48" s="460"/>
      <c r="M48" s="460"/>
    </row>
    <row r="49" spans="1:13" s="435" customFormat="1" ht="14" thickBot="1">
      <c r="A49" s="593" t="s">
        <v>1969</v>
      </c>
      <c r="B49" s="594" t="s">
        <v>827</v>
      </c>
      <c r="C49" s="594" t="s">
        <v>2680</v>
      </c>
      <c r="D49" s="594" t="s">
        <v>1773</v>
      </c>
      <c r="E49" s="594" t="s">
        <v>1970</v>
      </c>
      <c r="F49" s="452">
        <v>2.95</v>
      </c>
      <c r="G49" s="451">
        <v>1</v>
      </c>
      <c r="H49" s="451"/>
      <c r="I49" s="453"/>
      <c r="J49" s="460"/>
      <c r="K49" s="460"/>
      <c r="L49" s="460"/>
      <c r="M49" s="460"/>
    </row>
    <row r="50" spans="1:13" s="435" customFormat="1" ht="14" thickBot="1">
      <c r="A50" s="460"/>
      <c r="B50" s="460"/>
      <c r="C50" s="460"/>
      <c r="D50" s="460"/>
      <c r="E50" s="460"/>
      <c r="F50" s="461" t="s">
        <v>1248</v>
      </c>
      <c r="G50" s="460"/>
      <c r="H50" s="460"/>
      <c r="I50" s="460"/>
      <c r="J50" s="460"/>
      <c r="K50" s="460"/>
      <c r="L50" s="460"/>
      <c r="M50" s="460"/>
    </row>
    <row r="51" spans="1:13" s="435" customFormat="1">
      <c r="A51" s="583" t="s">
        <v>2007</v>
      </c>
      <c r="B51" s="584" t="s">
        <v>1952</v>
      </c>
      <c r="C51" s="584" t="s">
        <v>2008</v>
      </c>
      <c r="D51" s="584" t="s">
        <v>1773</v>
      </c>
      <c r="E51" s="584" t="s">
        <v>2009</v>
      </c>
      <c r="F51" s="437">
        <v>5.89</v>
      </c>
      <c r="G51" s="436">
        <v>1</v>
      </c>
      <c r="H51" s="436"/>
      <c r="I51" s="438"/>
      <c r="J51" s="460"/>
      <c r="K51" s="460"/>
      <c r="L51" s="460"/>
      <c r="M51" s="460"/>
    </row>
    <row r="52" spans="1:13" s="435" customFormat="1">
      <c r="A52" s="585" t="s">
        <v>1955</v>
      </c>
      <c r="B52" s="586" t="s">
        <v>827</v>
      </c>
      <c r="C52" s="586" t="s">
        <v>2676</v>
      </c>
      <c r="D52" s="586" t="s">
        <v>1773</v>
      </c>
      <c r="E52" s="586" t="s">
        <v>1957</v>
      </c>
      <c r="F52" s="440">
        <v>1.415</v>
      </c>
      <c r="G52" s="439">
        <v>1</v>
      </c>
      <c r="H52" s="439"/>
      <c r="I52" s="441"/>
      <c r="J52" s="460"/>
      <c r="K52" s="460"/>
      <c r="L52" s="460"/>
      <c r="M52" s="460"/>
    </row>
    <row r="53" spans="1:13" s="435" customFormat="1">
      <c r="A53" s="585" t="s">
        <v>1958</v>
      </c>
      <c r="B53" s="586" t="s">
        <v>1952</v>
      </c>
      <c r="C53" s="586" t="s">
        <v>1956</v>
      </c>
      <c r="D53" s="586" t="s">
        <v>1773</v>
      </c>
      <c r="E53" s="586" t="s">
        <v>1959</v>
      </c>
      <c r="F53" s="440">
        <v>1.02</v>
      </c>
      <c r="G53" s="439">
        <v>1</v>
      </c>
      <c r="H53" s="439"/>
      <c r="I53" s="441"/>
      <c r="J53" s="460"/>
      <c r="K53" s="460"/>
      <c r="L53" s="460"/>
      <c r="M53" s="460"/>
    </row>
    <row r="54" spans="1:13" s="435" customFormat="1" ht="14" thickBot="1">
      <c r="A54" s="587" t="s">
        <v>1960</v>
      </c>
      <c r="B54" s="588" t="s">
        <v>827</v>
      </c>
      <c r="C54" s="588" t="s">
        <v>2677</v>
      </c>
      <c r="D54" s="588" t="s">
        <v>1773</v>
      </c>
      <c r="E54" s="588" t="s">
        <v>1961</v>
      </c>
      <c r="F54" s="443">
        <v>2.95</v>
      </c>
      <c r="G54" s="442">
        <v>1</v>
      </c>
      <c r="H54" s="442"/>
      <c r="I54" s="444"/>
      <c r="J54" s="460"/>
      <c r="K54" s="460"/>
      <c r="L54" s="460"/>
      <c r="M54" s="460"/>
    </row>
    <row r="55" spans="1:13" s="435" customFormat="1" ht="14" thickBot="1">
      <c r="A55" s="460"/>
      <c r="B55" s="460"/>
      <c r="C55" s="460"/>
      <c r="D55" s="460"/>
      <c r="E55" s="460"/>
      <c r="F55" s="461" t="s">
        <v>1248</v>
      </c>
      <c r="G55" s="460"/>
      <c r="H55" s="460"/>
      <c r="I55" s="460"/>
      <c r="J55" s="460"/>
      <c r="K55" s="460"/>
      <c r="L55" s="460"/>
      <c r="M55" s="460"/>
    </row>
    <row r="56" spans="1:13" s="435" customFormat="1">
      <c r="A56" s="589" t="s">
        <v>2010</v>
      </c>
      <c r="B56" s="590" t="s">
        <v>1963</v>
      </c>
      <c r="C56" s="590" t="s">
        <v>2008</v>
      </c>
      <c r="D56" s="590" t="s">
        <v>1773</v>
      </c>
      <c r="E56" s="590" t="s">
        <v>2011</v>
      </c>
      <c r="F56" s="446">
        <v>5.89</v>
      </c>
      <c r="G56" s="445">
        <v>1</v>
      </c>
      <c r="H56" s="445"/>
      <c r="I56" s="447"/>
      <c r="J56" s="460"/>
      <c r="K56" s="460"/>
      <c r="L56" s="460"/>
      <c r="M56" s="460"/>
    </row>
    <row r="57" spans="1:13" s="435" customFormat="1">
      <c r="A57" s="591" t="s">
        <v>1965</v>
      </c>
      <c r="B57" s="592" t="s">
        <v>827</v>
      </c>
      <c r="C57" s="592" t="s">
        <v>2678</v>
      </c>
      <c r="D57" s="592" t="s">
        <v>1773</v>
      </c>
      <c r="E57" s="592" t="s">
        <v>1966</v>
      </c>
      <c r="F57" s="449">
        <v>1.415</v>
      </c>
      <c r="G57" s="448">
        <v>1</v>
      </c>
      <c r="H57" s="448"/>
      <c r="I57" s="450"/>
      <c r="J57" s="460"/>
      <c r="K57" s="460"/>
      <c r="L57" s="460"/>
      <c r="M57" s="460"/>
    </row>
    <row r="58" spans="1:13" s="435" customFormat="1">
      <c r="A58" s="591" t="s">
        <v>1967</v>
      </c>
      <c r="B58" s="592" t="s">
        <v>827</v>
      </c>
      <c r="C58" s="592" t="s">
        <v>2679</v>
      </c>
      <c r="D58" s="592" t="s">
        <v>1773</v>
      </c>
      <c r="E58" s="592" t="s">
        <v>1968</v>
      </c>
      <c r="F58" s="449">
        <v>1.02</v>
      </c>
      <c r="G58" s="448">
        <v>1</v>
      </c>
      <c r="H58" s="448"/>
      <c r="I58" s="450"/>
      <c r="J58" s="460"/>
      <c r="K58" s="460"/>
      <c r="L58" s="460"/>
      <c r="M58" s="460"/>
    </row>
    <row r="59" spans="1:13" s="435" customFormat="1" ht="14" thickBot="1">
      <c r="A59" s="593" t="s">
        <v>1969</v>
      </c>
      <c r="B59" s="594" t="s">
        <v>827</v>
      </c>
      <c r="C59" s="594" t="s">
        <v>2680</v>
      </c>
      <c r="D59" s="594" t="s">
        <v>1773</v>
      </c>
      <c r="E59" s="594" t="s">
        <v>1970</v>
      </c>
      <c r="F59" s="452">
        <v>2.95</v>
      </c>
      <c r="G59" s="451">
        <v>1</v>
      </c>
      <c r="H59" s="451"/>
      <c r="I59" s="453"/>
      <c r="J59" s="460"/>
      <c r="K59" s="460"/>
      <c r="L59" s="460"/>
      <c r="M59" s="460"/>
    </row>
    <row r="60" spans="1:13" s="435" customFormat="1" ht="14" thickBot="1">
      <c r="A60" s="460"/>
      <c r="B60" s="460"/>
      <c r="C60" s="460"/>
      <c r="D60" s="460"/>
      <c r="E60" s="460"/>
      <c r="F60" s="461" t="s">
        <v>1248</v>
      </c>
      <c r="G60" s="460"/>
      <c r="H60" s="460"/>
      <c r="I60" s="460"/>
      <c r="J60" s="460"/>
      <c r="K60" s="460"/>
      <c r="L60" s="460"/>
      <c r="M60" s="460"/>
    </row>
    <row r="61" spans="1:13" s="435" customFormat="1">
      <c r="A61" s="583" t="s">
        <v>2012</v>
      </c>
      <c r="B61" s="584" t="s">
        <v>1952</v>
      </c>
      <c r="C61" s="584" t="s">
        <v>2013</v>
      </c>
      <c r="D61" s="584" t="s">
        <v>1773</v>
      </c>
      <c r="E61" s="584" t="s">
        <v>2014</v>
      </c>
      <c r="F61" s="437">
        <v>5.9</v>
      </c>
      <c r="G61" s="436">
        <v>1</v>
      </c>
      <c r="H61" s="436"/>
      <c r="I61" s="438"/>
      <c r="J61" s="460"/>
      <c r="K61" s="460"/>
      <c r="L61" s="460"/>
      <c r="M61" s="460"/>
    </row>
    <row r="62" spans="1:13" s="435" customFormat="1">
      <c r="A62" s="585" t="s">
        <v>2015</v>
      </c>
      <c r="B62" s="586" t="s">
        <v>1952</v>
      </c>
      <c r="C62" s="586" t="s">
        <v>2016</v>
      </c>
      <c r="D62" s="586" t="s">
        <v>1773</v>
      </c>
      <c r="E62" s="586" t="s">
        <v>2017</v>
      </c>
      <c r="F62" s="440">
        <v>2.1</v>
      </c>
      <c r="G62" s="439">
        <v>1</v>
      </c>
      <c r="H62" s="439"/>
      <c r="I62" s="441"/>
      <c r="J62" s="460"/>
      <c r="K62" s="460"/>
      <c r="L62" s="460"/>
      <c r="M62" s="460"/>
    </row>
    <row r="63" spans="1:13" s="435" customFormat="1" ht="14" thickBot="1">
      <c r="A63" s="585" t="s">
        <v>2018</v>
      </c>
      <c r="B63" s="586" t="s">
        <v>1952</v>
      </c>
      <c r="C63" s="586" t="s">
        <v>2016</v>
      </c>
      <c r="D63" s="586" t="s">
        <v>1773</v>
      </c>
      <c r="E63" s="586" t="s">
        <v>2019</v>
      </c>
      <c r="F63" s="440">
        <v>1.65</v>
      </c>
      <c r="G63" s="439">
        <v>1</v>
      </c>
      <c r="H63" s="439"/>
      <c r="I63" s="441"/>
      <c r="J63" s="460"/>
      <c r="K63" s="460"/>
      <c r="L63" s="460"/>
      <c r="M63" s="460"/>
    </row>
    <row r="64" spans="1:13" s="435" customFormat="1">
      <c r="A64" s="595" t="s">
        <v>1989</v>
      </c>
      <c r="B64" s="596" t="s">
        <v>827</v>
      </c>
      <c r="C64" s="596" t="s">
        <v>2685</v>
      </c>
      <c r="D64" s="596" t="s">
        <v>1773</v>
      </c>
      <c r="E64" s="596" t="s">
        <v>1990</v>
      </c>
      <c r="F64" s="463">
        <v>3.3</v>
      </c>
      <c r="G64" s="464">
        <v>1</v>
      </c>
      <c r="H64" s="439"/>
      <c r="I64" s="441"/>
      <c r="J64" s="460"/>
      <c r="K64" s="460"/>
      <c r="L64" s="460"/>
      <c r="M64" s="460"/>
    </row>
    <row r="65" spans="1:13" s="435" customFormat="1" ht="14" thickBot="1">
      <c r="A65" s="587" t="s">
        <v>1991</v>
      </c>
      <c r="B65" s="588" t="s">
        <v>827</v>
      </c>
      <c r="C65" s="588" t="s">
        <v>2686</v>
      </c>
      <c r="D65" s="588" t="s">
        <v>1773</v>
      </c>
      <c r="E65" s="588" t="s">
        <v>1992</v>
      </c>
      <c r="F65" s="443">
        <v>3.3</v>
      </c>
      <c r="G65" s="465">
        <v>1</v>
      </c>
      <c r="H65" s="442"/>
      <c r="I65" s="444"/>
      <c r="J65" s="460"/>
      <c r="K65" s="460"/>
      <c r="L65" s="460"/>
      <c r="M65" s="460"/>
    </row>
    <row r="66" spans="1:13" s="435" customFormat="1" ht="14" thickBot="1">
      <c r="A66" s="460"/>
      <c r="B66" s="460"/>
      <c r="C66" s="460"/>
      <c r="D66" s="460"/>
      <c r="E66" s="460"/>
      <c r="F66" s="461" t="s">
        <v>1248</v>
      </c>
      <c r="G66" s="460"/>
      <c r="H66" s="460"/>
      <c r="I66" s="460"/>
      <c r="J66" s="460"/>
      <c r="K66" s="460"/>
      <c r="L66" s="460"/>
      <c r="M66" s="460"/>
    </row>
    <row r="67" spans="1:13" s="435" customFormat="1">
      <c r="A67" s="589" t="s">
        <v>2020</v>
      </c>
      <c r="B67" s="590" t="s">
        <v>1963</v>
      </c>
      <c r="C67" s="590" t="s">
        <v>2013</v>
      </c>
      <c r="D67" s="590" t="s">
        <v>1773</v>
      </c>
      <c r="E67" s="590" t="s">
        <v>2021</v>
      </c>
      <c r="F67" s="446">
        <v>5.9</v>
      </c>
      <c r="G67" s="445">
        <v>1</v>
      </c>
      <c r="H67" s="445"/>
      <c r="I67" s="447"/>
      <c r="J67" s="460"/>
      <c r="K67" s="460"/>
      <c r="L67" s="460"/>
      <c r="M67" s="460"/>
    </row>
    <row r="68" spans="1:13" s="435" customFormat="1">
      <c r="A68" s="591" t="s">
        <v>2015</v>
      </c>
      <c r="B68" s="592" t="s">
        <v>1952</v>
      </c>
      <c r="C68" s="592" t="s">
        <v>2016</v>
      </c>
      <c r="D68" s="592" t="s">
        <v>1773</v>
      </c>
      <c r="E68" s="592" t="s">
        <v>2017</v>
      </c>
      <c r="F68" s="449">
        <v>2.1</v>
      </c>
      <c r="G68" s="448">
        <v>1</v>
      </c>
      <c r="H68" s="448"/>
      <c r="I68" s="450"/>
      <c r="J68" s="460"/>
      <c r="K68" s="460"/>
      <c r="L68" s="460"/>
      <c r="M68" s="460"/>
    </row>
    <row r="69" spans="1:13" s="435" customFormat="1" ht="14" thickBot="1">
      <c r="A69" s="591" t="s">
        <v>2018</v>
      </c>
      <c r="B69" s="592" t="s">
        <v>1952</v>
      </c>
      <c r="C69" s="592" t="s">
        <v>2016</v>
      </c>
      <c r="D69" s="592" t="s">
        <v>1773</v>
      </c>
      <c r="E69" s="592" t="s">
        <v>2019</v>
      </c>
      <c r="F69" s="449">
        <v>1.65</v>
      </c>
      <c r="G69" s="448">
        <v>1</v>
      </c>
      <c r="H69" s="448"/>
      <c r="I69" s="450"/>
      <c r="J69" s="460"/>
      <c r="K69" s="460"/>
      <c r="L69" s="460"/>
      <c r="M69" s="460"/>
    </row>
    <row r="70" spans="1:13" s="435" customFormat="1">
      <c r="A70" s="597" t="s">
        <v>1997</v>
      </c>
      <c r="B70" s="598" t="s">
        <v>827</v>
      </c>
      <c r="C70" s="598" t="s">
        <v>2688</v>
      </c>
      <c r="D70" s="598" t="s">
        <v>1773</v>
      </c>
      <c r="E70" s="598" t="s">
        <v>1998</v>
      </c>
      <c r="F70" s="466">
        <v>3.3</v>
      </c>
      <c r="G70" s="467">
        <v>1</v>
      </c>
      <c r="H70" s="448"/>
      <c r="I70" s="450"/>
      <c r="J70" s="460"/>
      <c r="K70" s="460"/>
      <c r="L70" s="460"/>
      <c r="M70" s="460"/>
    </row>
    <row r="71" spans="1:13" s="435" customFormat="1" ht="14" thickBot="1">
      <c r="A71" s="593" t="s">
        <v>1999</v>
      </c>
      <c r="B71" s="594" t="s">
        <v>827</v>
      </c>
      <c r="C71" s="594" t="s">
        <v>2689</v>
      </c>
      <c r="D71" s="594" t="s">
        <v>1773</v>
      </c>
      <c r="E71" s="594" t="s">
        <v>2000</v>
      </c>
      <c r="F71" s="452">
        <v>3.3</v>
      </c>
      <c r="G71" s="468">
        <v>1</v>
      </c>
      <c r="H71" s="451"/>
      <c r="I71" s="453"/>
      <c r="J71" s="460"/>
      <c r="K71" s="460"/>
      <c r="L71" s="460"/>
      <c r="M71" s="460"/>
    </row>
    <row r="72" spans="1:13" s="435" customFormat="1">
      <c r="A72" s="732" t="s">
        <v>2022</v>
      </c>
      <c r="B72" s="725"/>
      <c r="C72" s="725"/>
      <c r="D72" s="725"/>
      <c r="E72" s="725"/>
      <c r="F72" s="725"/>
      <c r="G72" s="725"/>
      <c r="H72" s="725"/>
      <c r="I72" s="725"/>
      <c r="J72" s="460"/>
      <c r="K72" s="460"/>
      <c r="L72" s="460"/>
      <c r="M72" s="460"/>
    </row>
    <row r="73" spans="1:13" s="435" customFormat="1" ht="14" thickBot="1">
      <c r="A73" s="726"/>
      <c r="B73" s="726"/>
      <c r="C73" s="726"/>
      <c r="D73" s="726"/>
      <c r="E73" s="726"/>
      <c r="F73" s="726"/>
      <c r="G73" s="726"/>
      <c r="H73" s="726"/>
      <c r="I73" s="726"/>
      <c r="J73" s="460"/>
      <c r="K73" s="460"/>
      <c r="L73" s="460"/>
      <c r="M73" s="460"/>
    </row>
    <row r="74" spans="1:13" s="435" customFormat="1">
      <c r="A74" s="583" t="s">
        <v>2023</v>
      </c>
      <c r="B74" s="584" t="s">
        <v>827</v>
      </c>
      <c r="C74" s="584" t="s">
        <v>2692</v>
      </c>
      <c r="D74" s="584" t="s">
        <v>1773</v>
      </c>
      <c r="E74" s="584" t="s">
        <v>2025</v>
      </c>
      <c r="F74" s="437">
        <v>4.8330000000000002</v>
      </c>
      <c r="G74" s="436">
        <v>1</v>
      </c>
      <c r="H74" s="436"/>
      <c r="I74" s="438"/>
      <c r="J74" s="460"/>
      <c r="K74" s="460"/>
      <c r="L74" s="460"/>
      <c r="M74" s="460"/>
    </row>
    <row r="75" spans="1:13" s="435" customFormat="1">
      <c r="A75" s="585" t="s">
        <v>1955</v>
      </c>
      <c r="B75" s="586" t="s">
        <v>827</v>
      </c>
      <c r="C75" s="586" t="s">
        <v>2676</v>
      </c>
      <c r="D75" s="586" t="s">
        <v>1773</v>
      </c>
      <c r="E75" s="586" t="s">
        <v>1957</v>
      </c>
      <c r="F75" s="440">
        <v>1.415</v>
      </c>
      <c r="G75" s="439">
        <v>1</v>
      </c>
      <c r="H75" s="439"/>
      <c r="I75" s="441"/>
      <c r="J75" s="460"/>
      <c r="K75" s="460"/>
      <c r="L75" s="460"/>
      <c r="M75" s="460"/>
    </row>
    <row r="76" spans="1:13" s="435" customFormat="1" ht="14" thickBot="1">
      <c r="A76" s="585" t="s">
        <v>1987</v>
      </c>
      <c r="B76" s="586" t="s">
        <v>827</v>
      </c>
      <c r="C76" s="586" t="s">
        <v>2684</v>
      </c>
      <c r="D76" s="586" t="s">
        <v>1773</v>
      </c>
      <c r="E76" s="586" t="s">
        <v>1988</v>
      </c>
      <c r="F76" s="440">
        <v>1.02</v>
      </c>
      <c r="G76" s="439">
        <v>1</v>
      </c>
      <c r="H76" s="439"/>
      <c r="I76" s="441"/>
      <c r="J76" s="460"/>
      <c r="K76" s="460"/>
      <c r="L76" s="460"/>
      <c r="M76" s="460"/>
    </row>
    <row r="77" spans="1:13" s="435" customFormat="1">
      <c r="A77" s="595" t="s">
        <v>1989</v>
      </c>
      <c r="B77" s="596" t="s">
        <v>827</v>
      </c>
      <c r="C77" s="596" t="s">
        <v>2685</v>
      </c>
      <c r="D77" s="596" t="s">
        <v>1773</v>
      </c>
      <c r="E77" s="596" t="s">
        <v>1990</v>
      </c>
      <c r="F77" s="463">
        <v>3.3</v>
      </c>
      <c r="G77" s="464">
        <v>1</v>
      </c>
      <c r="H77" s="439"/>
      <c r="I77" s="441"/>
      <c r="J77" s="460"/>
      <c r="K77" s="460"/>
      <c r="L77" s="460"/>
      <c r="M77" s="460"/>
    </row>
    <row r="78" spans="1:13" s="435" customFormat="1" ht="14" thickBot="1">
      <c r="A78" s="587" t="s">
        <v>1991</v>
      </c>
      <c r="B78" s="588" t="s">
        <v>827</v>
      </c>
      <c r="C78" s="588" t="s">
        <v>2686</v>
      </c>
      <c r="D78" s="588" t="s">
        <v>1773</v>
      </c>
      <c r="E78" s="588" t="s">
        <v>1992</v>
      </c>
      <c r="F78" s="443">
        <v>3.3</v>
      </c>
      <c r="G78" s="465">
        <v>1</v>
      </c>
      <c r="H78" s="442"/>
      <c r="I78" s="444"/>
      <c r="J78" s="460"/>
      <c r="K78" s="460"/>
      <c r="L78" s="460"/>
      <c r="M78" s="460"/>
    </row>
    <row r="79" spans="1:13" s="435" customFormat="1" ht="14" thickBot="1">
      <c r="A79" s="460"/>
      <c r="B79" s="460"/>
      <c r="C79" s="460"/>
      <c r="D79" s="460"/>
      <c r="E79" s="460"/>
      <c r="F79" s="461" t="s">
        <v>1248</v>
      </c>
      <c r="G79" s="460"/>
      <c r="H79" s="460"/>
      <c r="I79" s="460"/>
      <c r="J79" s="460"/>
      <c r="K79" s="460"/>
      <c r="L79" s="460"/>
      <c r="M79" s="460"/>
    </row>
    <row r="80" spans="1:13" s="435" customFormat="1">
      <c r="A80" s="589" t="s">
        <v>2026</v>
      </c>
      <c r="B80" s="590" t="s">
        <v>1963</v>
      </c>
      <c r="C80" s="590" t="s">
        <v>2024</v>
      </c>
      <c r="D80" s="590" t="s">
        <v>1773</v>
      </c>
      <c r="E80" s="590" t="s">
        <v>2027</v>
      </c>
      <c r="F80" s="446">
        <v>4.8330000000000002</v>
      </c>
      <c r="G80" s="445">
        <v>1</v>
      </c>
      <c r="H80" s="445"/>
      <c r="I80" s="447"/>
      <c r="J80" s="460"/>
      <c r="K80" s="460"/>
      <c r="L80" s="460"/>
      <c r="M80" s="460"/>
    </row>
    <row r="81" spans="1:13" s="435" customFormat="1">
      <c r="A81" s="591" t="s">
        <v>1965</v>
      </c>
      <c r="B81" s="592" t="s">
        <v>827</v>
      </c>
      <c r="C81" s="592" t="s">
        <v>2678</v>
      </c>
      <c r="D81" s="592" t="s">
        <v>1773</v>
      </c>
      <c r="E81" s="592" t="s">
        <v>1966</v>
      </c>
      <c r="F81" s="449">
        <v>1.415</v>
      </c>
      <c r="G81" s="448">
        <v>1</v>
      </c>
      <c r="H81" s="448"/>
      <c r="I81" s="450"/>
      <c r="J81" s="460"/>
      <c r="K81" s="460"/>
      <c r="L81" s="460"/>
      <c r="M81" s="460"/>
    </row>
    <row r="82" spans="1:13" s="435" customFormat="1" ht="14" thickBot="1">
      <c r="A82" s="591" t="s">
        <v>1995</v>
      </c>
      <c r="B82" s="592" t="s">
        <v>827</v>
      </c>
      <c r="C82" s="592" t="s">
        <v>2687</v>
      </c>
      <c r="D82" s="592" t="s">
        <v>1773</v>
      </c>
      <c r="E82" s="592" t="s">
        <v>1996</v>
      </c>
      <c r="F82" s="449">
        <v>1.02</v>
      </c>
      <c r="G82" s="448">
        <v>1</v>
      </c>
      <c r="H82" s="448"/>
      <c r="I82" s="450"/>
      <c r="J82" s="460"/>
      <c r="K82" s="460"/>
      <c r="L82" s="460"/>
      <c r="M82" s="460"/>
    </row>
    <row r="83" spans="1:13" s="435" customFormat="1">
      <c r="A83" s="597" t="s">
        <v>1997</v>
      </c>
      <c r="B83" s="598" t="s">
        <v>827</v>
      </c>
      <c r="C83" s="598" t="s">
        <v>2688</v>
      </c>
      <c r="D83" s="598" t="s">
        <v>1773</v>
      </c>
      <c r="E83" s="598" t="s">
        <v>1998</v>
      </c>
      <c r="F83" s="466">
        <v>3.3</v>
      </c>
      <c r="G83" s="467">
        <v>1</v>
      </c>
      <c r="H83" s="448"/>
      <c r="I83" s="450"/>
      <c r="J83" s="460"/>
      <c r="K83" s="460"/>
      <c r="L83" s="460"/>
      <c r="M83" s="460"/>
    </row>
    <row r="84" spans="1:13" s="435" customFormat="1" ht="14" thickBot="1">
      <c r="A84" s="593" t="s">
        <v>1999</v>
      </c>
      <c r="B84" s="594" t="s">
        <v>827</v>
      </c>
      <c r="C84" s="594" t="s">
        <v>2689</v>
      </c>
      <c r="D84" s="594" t="s">
        <v>1773</v>
      </c>
      <c r="E84" s="594" t="s">
        <v>2000</v>
      </c>
      <c r="F84" s="452">
        <v>3.3</v>
      </c>
      <c r="G84" s="468">
        <v>1</v>
      </c>
      <c r="H84" s="451"/>
      <c r="I84" s="453"/>
      <c r="J84" s="460"/>
      <c r="K84" s="460"/>
      <c r="L84" s="460"/>
      <c r="M84" s="460"/>
    </row>
    <row r="85" spans="1:13" s="435" customFormat="1">
      <c r="A85" s="460"/>
      <c r="B85" s="460"/>
      <c r="C85" s="460"/>
      <c r="D85" s="460"/>
      <c r="E85" s="460"/>
      <c r="F85" s="461"/>
      <c r="G85" s="460"/>
      <c r="H85" s="460"/>
      <c r="I85" s="460"/>
      <c r="J85" s="460"/>
      <c r="K85" s="460"/>
      <c r="L85" s="460"/>
      <c r="M85" s="460"/>
    </row>
    <row r="86" spans="1:13" s="435" customFormat="1">
      <c r="A86" s="727" t="s">
        <v>2028</v>
      </c>
      <c r="B86" s="729"/>
      <c r="C86" s="729"/>
      <c r="D86" s="729"/>
      <c r="E86" s="729"/>
      <c r="F86" s="729"/>
      <c r="G86" s="460"/>
      <c r="H86" s="460"/>
      <c r="I86" s="460"/>
      <c r="J86" s="460"/>
      <c r="K86" s="460"/>
      <c r="L86" s="460"/>
      <c r="M86" s="460"/>
    </row>
    <row r="87" spans="1:13" s="435" customFormat="1" ht="17" thickBot="1">
      <c r="A87" s="730"/>
      <c r="B87" s="730"/>
      <c r="C87" s="730"/>
      <c r="D87" s="730"/>
      <c r="E87" s="730"/>
      <c r="F87" s="730"/>
      <c r="G87" s="462"/>
      <c r="H87" s="462"/>
      <c r="I87" s="462"/>
      <c r="J87" s="460"/>
      <c r="K87" s="460"/>
      <c r="L87" s="460"/>
      <c r="M87" s="460"/>
    </row>
    <row r="88" spans="1:13" s="435" customFormat="1">
      <c r="A88" s="583" t="s">
        <v>2029</v>
      </c>
      <c r="B88" s="584" t="s">
        <v>2900</v>
      </c>
      <c r="C88" s="584" t="s">
        <v>2693</v>
      </c>
      <c r="D88" s="584" t="s">
        <v>883</v>
      </c>
      <c r="E88" s="584" t="s">
        <v>2030</v>
      </c>
      <c r="F88" s="454">
        <v>0.72</v>
      </c>
      <c r="G88" s="460"/>
      <c r="H88" s="460"/>
      <c r="I88" s="460"/>
      <c r="J88" s="460"/>
      <c r="K88" s="460"/>
      <c r="L88" s="460"/>
      <c r="M88" s="460"/>
    </row>
    <row r="89" spans="1:13" s="435" customFormat="1" ht="14" thickBot="1">
      <c r="A89" s="587" t="s">
        <v>2031</v>
      </c>
      <c r="B89" s="588" t="s">
        <v>2900</v>
      </c>
      <c r="C89" s="588" t="s">
        <v>2694</v>
      </c>
      <c r="D89" s="588" t="s">
        <v>883</v>
      </c>
      <c r="E89" s="588" t="s">
        <v>2032</v>
      </c>
      <c r="F89" s="455">
        <v>1.1000000000000001</v>
      </c>
      <c r="G89" s="460"/>
      <c r="H89" s="460"/>
      <c r="I89" s="460"/>
      <c r="J89" s="460"/>
      <c r="K89" s="460"/>
      <c r="L89" s="460"/>
      <c r="M89" s="460"/>
    </row>
    <row r="90" spans="1:13" s="435" customFormat="1">
      <c r="A90" s="724" t="s">
        <v>2033</v>
      </c>
      <c r="B90" s="731"/>
      <c r="C90" s="731"/>
      <c r="D90" s="731"/>
      <c r="E90" s="731"/>
      <c r="F90" s="731"/>
      <c r="G90" s="460"/>
      <c r="H90" s="460"/>
      <c r="I90" s="460"/>
      <c r="J90" s="460"/>
      <c r="K90" s="460"/>
      <c r="L90" s="460"/>
      <c r="M90" s="460"/>
    </row>
    <row r="91" spans="1:13" s="435" customFormat="1" ht="17" thickBot="1">
      <c r="A91" s="730"/>
      <c r="B91" s="730"/>
      <c r="C91" s="730"/>
      <c r="D91" s="730"/>
      <c r="E91" s="730"/>
      <c r="F91" s="730"/>
      <c r="G91" s="462"/>
      <c r="H91" s="462"/>
      <c r="I91" s="462"/>
      <c r="J91" s="460"/>
      <c r="K91" s="460"/>
      <c r="L91" s="460"/>
      <c r="M91" s="460"/>
    </row>
    <row r="92" spans="1:13" s="435" customFormat="1" ht="14" thickBot="1">
      <c r="A92" s="599" t="s">
        <v>2034</v>
      </c>
      <c r="B92" s="600" t="s">
        <v>2900</v>
      </c>
      <c r="C92" s="600" t="s">
        <v>2695</v>
      </c>
      <c r="D92" s="600" t="s">
        <v>883</v>
      </c>
      <c r="E92" s="600" t="s">
        <v>2035</v>
      </c>
      <c r="F92" s="456">
        <v>0.36</v>
      </c>
      <c r="G92" s="460"/>
      <c r="H92" s="460"/>
      <c r="I92" s="460"/>
      <c r="J92" s="460"/>
      <c r="K92" s="460"/>
      <c r="L92" s="460"/>
      <c r="M92" s="460"/>
    </row>
    <row r="93" spans="1:13" s="435" customFormat="1">
      <c r="A93" s="724" t="s">
        <v>2044</v>
      </c>
      <c r="B93" s="731"/>
      <c r="C93" s="731"/>
      <c r="D93" s="731"/>
      <c r="E93" s="731"/>
      <c r="F93" s="731"/>
      <c r="G93" s="460"/>
      <c r="H93" s="460"/>
      <c r="I93" s="460"/>
      <c r="J93" s="460"/>
      <c r="K93" s="460"/>
      <c r="L93" s="460"/>
      <c r="M93" s="460"/>
    </row>
    <row r="94" spans="1:13" s="435" customFormat="1" ht="17" thickBot="1">
      <c r="A94" s="730"/>
      <c r="B94" s="730"/>
      <c r="C94" s="730"/>
      <c r="D94" s="730"/>
      <c r="E94" s="730"/>
      <c r="F94" s="730"/>
      <c r="G94" s="462"/>
      <c r="H94" s="462"/>
      <c r="I94" s="462"/>
      <c r="J94" s="460"/>
      <c r="K94" s="460"/>
      <c r="L94" s="460"/>
      <c r="M94" s="460"/>
    </row>
    <row r="95" spans="1:13" s="435" customFormat="1" ht="14" thickBot="1">
      <c r="A95" s="599" t="s">
        <v>2045</v>
      </c>
      <c r="B95" s="600" t="s">
        <v>2900</v>
      </c>
      <c r="C95" s="600" t="s">
        <v>2696</v>
      </c>
      <c r="D95" s="600" t="s">
        <v>883</v>
      </c>
      <c r="E95" s="600" t="s">
        <v>2046</v>
      </c>
      <c r="F95" s="456">
        <v>0.32</v>
      </c>
      <c r="G95" s="460"/>
      <c r="H95" s="460"/>
      <c r="I95" s="460"/>
      <c r="J95" s="460"/>
      <c r="K95" s="460"/>
      <c r="L95" s="460"/>
      <c r="M95" s="460"/>
    </row>
    <row r="96" spans="1:13" s="435" customFormat="1">
      <c r="A96" s="724" t="s">
        <v>2036</v>
      </c>
      <c r="B96" s="731"/>
      <c r="C96" s="731"/>
      <c r="D96" s="731"/>
      <c r="E96" s="731"/>
      <c r="F96" s="731"/>
      <c r="G96" s="460"/>
      <c r="H96" s="460"/>
      <c r="I96" s="460"/>
      <c r="J96" s="460"/>
      <c r="K96" s="460"/>
      <c r="L96" s="460"/>
      <c r="M96" s="460"/>
    </row>
    <row r="97" spans="1:13" s="435" customFormat="1" ht="17" thickBot="1">
      <c r="A97" s="730"/>
      <c r="B97" s="730"/>
      <c r="C97" s="730"/>
      <c r="D97" s="730"/>
      <c r="E97" s="730"/>
      <c r="F97" s="730"/>
      <c r="G97" s="462"/>
      <c r="H97" s="462"/>
      <c r="I97" s="462"/>
      <c r="J97" s="460"/>
      <c r="K97" s="460"/>
      <c r="L97" s="460"/>
      <c r="M97" s="460"/>
    </row>
    <row r="98" spans="1:13" s="435" customFormat="1">
      <c r="A98" s="589" t="s">
        <v>2037</v>
      </c>
      <c r="B98" s="590" t="s">
        <v>2901</v>
      </c>
      <c r="C98" s="590" t="s">
        <v>2693</v>
      </c>
      <c r="D98" s="590" t="s">
        <v>883</v>
      </c>
      <c r="E98" s="590" t="s">
        <v>2038</v>
      </c>
      <c r="F98" s="457">
        <v>0.9</v>
      </c>
      <c r="G98" s="460"/>
      <c r="H98" s="460"/>
      <c r="I98" s="460"/>
      <c r="J98" s="460"/>
      <c r="K98" s="460"/>
      <c r="L98" s="460"/>
      <c r="M98" s="460"/>
    </row>
    <row r="99" spans="1:13" s="435" customFormat="1" ht="14" thickBot="1">
      <c r="A99" s="593" t="s">
        <v>2039</v>
      </c>
      <c r="B99" s="594" t="s">
        <v>2901</v>
      </c>
      <c r="C99" s="594" t="s">
        <v>2697</v>
      </c>
      <c r="D99" s="594" t="s">
        <v>883</v>
      </c>
      <c r="E99" s="594" t="s">
        <v>2040</v>
      </c>
      <c r="F99" s="458">
        <v>0.9</v>
      </c>
      <c r="G99" s="460"/>
      <c r="H99" s="460"/>
      <c r="I99" s="460"/>
      <c r="J99" s="460"/>
      <c r="K99" s="460"/>
      <c r="L99" s="460"/>
      <c r="M99" s="460"/>
    </row>
    <row r="100" spans="1:13" s="435" customFormat="1">
      <c r="A100" s="724" t="s">
        <v>2041</v>
      </c>
      <c r="B100" s="731"/>
      <c r="C100" s="731"/>
      <c r="D100" s="731"/>
      <c r="E100" s="731"/>
      <c r="F100" s="731"/>
      <c r="G100" s="460"/>
      <c r="H100" s="460"/>
      <c r="I100" s="460"/>
      <c r="J100" s="460"/>
      <c r="K100" s="460"/>
      <c r="L100" s="460"/>
      <c r="M100" s="460"/>
    </row>
    <row r="101" spans="1:13" s="435" customFormat="1" ht="17" thickBot="1">
      <c r="A101" s="730"/>
      <c r="B101" s="730"/>
      <c r="C101" s="730"/>
      <c r="D101" s="730"/>
      <c r="E101" s="730"/>
      <c r="F101" s="730"/>
      <c r="G101" s="462"/>
      <c r="H101" s="462"/>
      <c r="I101" s="462"/>
      <c r="J101" s="460"/>
      <c r="K101" s="460"/>
      <c r="L101" s="460"/>
      <c r="M101" s="460"/>
    </row>
    <row r="102" spans="1:13" s="435" customFormat="1" ht="14" thickBot="1">
      <c r="A102" s="601" t="s">
        <v>2042</v>
      </c>
      <c r="B102" s="602" t="s">
        <v>2901</v>
      </c>
      <c r="C102" s="602" t="s">
        <v>2695</v>
      </c>
      <c r="D102" s="602" t="s">
        <v>883</v>
      </c>
      <c r="E102" s="602" t="s">
        <v>2043</v>
      </c>
      <c r="F102" s="459">
        <v>0.35</v>
      </c>
      <c r="G102" s="460"/>
      <c r="H102" s="460"/>
      <c r="I102" s="460"/>
      <c r="J102" s="460"/>
      <c r="K102" s="460"/>
      <c r="L102" s="460"/>
      <c r="M102" s="460"/>
    </row>
    <row r="103" spans="1:13" s="435" customFormat="1">
      <c r="A103" s="724" t="s">
        <v>2047</v>
      </c>
      <c r="B103" s="731"/>
      <c r="C103" s="731"/>
      <c r="D103" s="731"/>
      <c r="E103" s="731"/>
      <c r="F103" s="731"/>
      <c r="G103" s="460"/>
      <c r="H103" s="460"/>
      <c r="I103" s="460"/>
      <c r="J103" s="460"/>
      <c r="K103" s="460"/>
      <c r="L103" s="460"/>
      <c r="M103" s="460"/>
    </row>
    <row r="104" spans="1:13" s="435" customFormat="1" ht="17" thickBot="1">
      <c r="A104" s="730"/>
      <c r="B104" s="730"/>
      <c r="C104" s="730"/>
      <c r="D104" s="730"/>
      <c r="E104" s="730"/>
      <c r="F104" s="730"/>
      <c r="G104" s="462"/>
      <c r="H104" s="462"/>
      <c r="I104" s="462"/>
      <c r="J104" s="460"/>
      <c r="K104" s="460"/>
      <c r="L104" s="460"/>
      <c r="M104" s="460"/>
    </row>
    <row r="105" spans="1:13" s="435" customFormat="1" ht="14" thickBot="1">
      <c r="A105" s="601" t="s">
        <v>2048</v>
      </c>
      <c r="B105" s="602" t="s">
        <v>2901</v>
      </c>
      <c r="C105" s="602" t="s">
        <v>2696</v>
      </c>
      <c r="D105" s="602" t="s">
        <v>883</v>
      </c>
      <c r="E105" s="602" t="s">
        <v>2049</v>
      </c>
      <c r="F105" s="459">
        <v>0.3</v>
      </c>
      <c r="G105" s="460"/>
      <c r="H105" s="460"/>
      <c r="I105" s="460"/>
      <c r="J105" s="460"/>
      <c r="K105" s="460"/>
      <c r="L105" s="460"/>
      <c r="M105" s="460"/>
    </row>
    <row r="106" spans="1:13" s="435" customFormat="1">
      <c r="A106" s="460"/>
      <c r="B106" s="460"/>
      <c r="C106" s="460"/>
      <c r="D106" s="460"/>
      <c r="E106" s="460"/>
      <c r="F106" s="461"/>
      <c r="G106" s="460"/>
      <c r="H106" s="460"/>
      <c r="I106" s="460"/>
      <c r="J106" s="460"/>
      <c r="K106" s="460"/>
      <c r="L106" s="460"/>
      <c r="M106" s="460"/>
    </row>
    <row r="107" spans="1:13" s="435" customFormat="1">
      <c r="A107" s="727" t="s">
        <v>2050</v>
      </c>
      <c r="B107" s="728"/>
      <c r="C107" s="728"/>
      <c r="D107" s="728"/>
      <c r="E107" s="728"/>
      <c r="F107" s="728"/>
      <c r="G107" s="728"/>
      <c r="H107" s="460"/>
      <c r="I107" s="460"/>
      <c r="J107" s="460"/>
      <c r="K107" s="460"/>
      <c r="L107" s="460"/>
      <c r="M107" s="460"/>
    </row>
    <row r="108" spans="1:13" s="435" customFormat="1" ht="17" thickBot="1">
      <c r="A108" s="726"/>
      <c r="B108" s="726"/>
      <c r="C108" s="726"/>
      <c r="D108" s="726"/>
      <c r="E108" s="726"/>
      <c r="F108" s="726"/>
      <c r="G108" s="726"/>
      <c r="H108" s="462"/>
      <c r="I108" s="462"/>
      <c r="J108" s="460"/>
      <c r="K108" s="460"/>
      <c r="L108" s="460"/>
      <c r="M108" s="460"/>
    </row>
    <row r="109" spans="1:13" s="435" customFormat="1">
      <c r="A109" s="579" t="s">
        <v>971</v>
      </c>
      <c r="B109" s="603" t="s">
        <v>828</v>
      </c>
      <c r="C109" s="580" t="s">
        <v>2647</v>
      </c>
      <c r="D109" s="580" t="s">
        <v>972</v>
      </c>
      <c r="E109" s="580" t="s">
        <v>951</v>
      </c>
      <c r="F109" s="469">
        <v>0.22399999999999998</v>
      </c>
      <c r="G109" s="470">
        <v>1</v>
      </c>
      <c r="H109" s="460"/>
      <c r="I109" s="460"/>
      <c r="J109" s="460"/>
      <c r="K109" s="460"/>
      <c r="L109" s="460"/>
      <c r="M109" s="460"/>
    </row>
    <row r="110" spans="1:13" s="435" customFormat="1">
      <c r="A110" s="604" t="s">
        <v>2051</v>
      </c>
      <c r="B110" s="605" t="s">
        <v>2575</v>
      </c>
      <c r="C110" s="605" t="s">
        <v>2645</v>
      </c>
      <c r="D110" s="605" t="s">
        <v>972</v>
      </c>
      <c r="E110" s="605" t="s">
        <v>2052</v>
      </c>
      <c r="F110" s="477">
        <v>1.33</v>
      </c>
      <c r="G110" s="478">
        <v>1</v>
      </c>
      <c r="H110" s="460"/>
      <c r="I110" s="460"/>
      <c r="J110" s="460"/>
      <c r="K110" s="460"/>
      <c r="L110" s="460"/>
      <c r="M110" s="460"/>
    </row>
    <row r="111" spans="1:13" s="435" customFormat="1" ht="14" thickBot="1">
      <c r="A111" s="581" t="s">
        <v>953</v>
      </c>
      <c r="B111" s="582" t="s">
        <v>830</v>
      </c>
      <c r="C111" s="582" t="s">
        <v>950</v>
      </c>
      <c r="D111" s="582" t="s">
        <v>972</v>
      </c>
      <c r="E111" s="582" t="s">
        <v>954</v>
      </c>
      <c r="F111" s="471">
        <v>1.274</v>
      </c>
      <c r="G111" s="472">
        <v>1</v>
      </c>
      <c r="H111" s="460"/>
      <c r="I111" s="460"/>
      <c r="J111" s="460"/>
      <c r="K111" s="460"/>
      <c r="L111" s="460"/>
      <c r="M111" s="460"/>
    </row>
    <row r="112" spans="1:13" s="435" customFormat="1" ht="14" thickBot="1">
      <c r="A112" s="460"/>
      <c r="B112" s="460"/>
      <c r="C112" s="460"/>
      <c r="D112" s="460"/>
      <c r="E112" s="460"/>
      <c r="F112" s="461" t="s">
        <v>1248</v>
      </c>
      <c r="G112" s="460"/>
      <c r="H112" s="460"/>
      <c r="I112" s="460"/>
      <c r="J112" s="460"/>
      <c r="K112" s="460"/>
      <c r="L112" s="460"/>
      <c r="M112" s="460"/>
    </row>
    <row r="113" spans="1:13" s="435" customFormat="1">
      <c r="A113" s="579" t="s">
        <v>971</v>
      </c>
      <c r="B113" s="603" t="s">
        <v>828</v>
      </c>
      <c r="C113" s="580" t="s">
        <v>2647</v>
      </c>
      <c r="D113" s="580" t="s">
        <v>972</v>
      </c>
      <c r="E113" s="580" t="s">
        <v>951</v>
      </c>
      <c r="F113" s="469">
        <v>0.22399999999999998</v>
      </c>
      <c r="G113" s="470">
        <v>1</v>
      </c>
      <c r="H113" s="460"/>
      <c r="I113" s="460"/>
      <c r="J113" s="460"/>
      <c r="K113" s="460"/>
      <c r="L113" s="460"/>
      <c r="M113" s="460"/>
    </row>
    <row r="114" spans="1:13" s="435" customFormat="1">
      <c r="A114" s="604" t="s">
        <v>2053</v>
      </c>
      <c r="B114" s="605" t="s">
        <v>829</v>
      </c>
      <c r="C114" s="605" t="s">
        <v>2698</v>
      </c>
      <c r="D114" s="605" t="s">
        <v>972</v>
      </c>
      <c r="E114" s="605" t="s">
        <v>2054</v>
      </c>
      <c r="F114" s="477">
        <v>1.33</v>
      </c>
      <c r="G114" s="478">
        <v>1</v>
      </c>
      <c r="H114" s="460"/>
      <c r="I114" s="460"/>
      <c r="J114" s="460"/>
      <c r="K114" s="460"/>
      <c r="L114" s="460"/>
      <c r="M114" s="460"/>
    </row>
    <row r="115" spans="1:13" s="435" customFormat="1" ht="14" thickBot="1">
      <c r="A115" s="581" t="s">
        <v>953</v>
      </c>
      <c r="B115" s="582" t="s">
        <v>830</v>
      </c>
      <c r="C115" s="582" t="s">
        <v>950</v>
      </c>
      <c r="D115" s="582" t="s">
        <v>972</v>
      </c>
      <c r="E115" s="582" t="s">
        <v>954</v>
      </c>
      <c r="F115" s="471">
        <v>1.274</v>
      </c>
      <c r="G115" s="472">
        <v>1</v>
      </c>
      <c r="H115" s="460"/>
      <c r="I115" s="460"/>
      <c r="J115" s="460"/>
      <c r="K115" s="460"/>
      <c r="L115" s="460"/>
      <c r="M115" s="460"/>
    </row>
    <row r="116" spans="1:13" s="435" customFormat="1" ht="14" thickBot="1">
      <c r="A116" s="460"/>
      <c r="B116" s="460"/>
      <c r="C116" s="460"/>
      <c r="D116" s="460"/>
      <c r="E116" s="460"/>
      <c r="F116" s="461" t="s">
        <v>1248</v>
      </c>
      <c r="G116" s="460"/>
      <c r="H116" s="460"/>
      <c r="I116" s="460"/>
      <c r="J116" s="460"/>
      <c r="K116" s="460"/>
      <c r="L116" s="460"/>
      <c r="M116" s="460"/>
    </row>
    <row r="117" spans="1:13" s="435" customFormat="1">
      <c r="A117" s="579" t="s">
        <v>971</v>
      </c>
      <c r="B117" s="580" t="s">
        <v>828</v>
      </c>
      <c r="C117" s="580" t="s">
        <v>2647</v>
      </c>
      <c r="D117" s="580" t="s">
        <v>972</v>
      </c>
      <c r="E117" s="580" t="s">
        <v>951</v>
      </c>
      <c r="F117" s="469">
        <v>0.22399999999999998</v>
      </c>
      <c r="G117" s="470">
        <v>1</v>
      </c>
      <c r="H117" s="460"/>
      <c r="I117" s="460"/>
      <c r="J117" s="460"/>
      <c r="K117" s="460"/>
      <c r="L117" s="460"/>
      <c r="M117" s="460"/>
    </row>
    <row r="118" spans="1:13" s="435" customFormat="1">
      <c r="A118" s="604" t="s">
        <v>2055</v>
      </c>
      <c r="B118" s="605" t="s">
        <v>429</v>
      </c>
      <c r="C118" s="605" t="s">
        <v>2699</v>
      </c>
      <c r="D118" s="605" t="s">
        <v>890</v>
      </c>
      <c r="E118" s="605" t="s">
        <v>2056</v>
      </c>
      <c r="F118" s="477">
        <v>1.2030000000000001</v>
      </c>
      <c r="G118" s="478">
        <v>1</v>
      </c>
      <c r="H118" s="460"/>
      <c r="I118" s="460"/>
      <c r="J118" s="460"/>
      <c r="K118" s="460"/>
      <c r="L118" s="460"/>
      <c r="M118" s="460"/>
    </row>
    <row r="119" spans="1:13" s="435" customFormat="1" ht="14" thickBot="1">
      <c r="A119" s="581" t="s">
        <v>953</v>
      </c>
      <c r="B119" s="582" t="s">
        <v>830</v>
      </c>
      <c r="C119" s="582" t="s">
        <v>950</v>
      </c>
      <c r="D119" s="582" t="s">
        <v>972</v>
      </c>
      <c r="E119" s="582" t="s">
        <v>954</v>
      </c>
      <c r="F119" s="471">
        <v>1.274</v>
      </c>
      <c r="G119" s="472">
        <v>1</v>
      </c>
      <c r="H119" s="460"/>
      <c r="I119" s="460"/>
      <c r="J119" s="460"/>
      <c r="K119" s="460"/>
      <c r="L119" s="460"/>
      <c r="M119" s="460"/>
    </row>
    <row r="120" spans="1:13" s="435" customFormat="1" ht="14" thickBot="1">
      <c r="A120" s="460"/>
      <c r="B120" s="460"/>
      <c r="C120" s="460"/>
      <c r="D120" s="460"/>
      <c r="E120" s="460"/>
      <c r="F120" s="461" t="s">
        <v>1248</v>
      </c>
      <c r="G120" s="460"/>
      <c r="H120" s="460"/>
      <c r="I120" s="460"/>
      <c r="J120" s="460"/>
      <c r="K120" s="460"/>
      <c r="L120" s="460"/>
      <c r="M120" s="460"/>
    </row>
    <row r="121" spans="1:13" s="435" customFormat="1">
      <c r="A121" s="579" t="s">
        <v>971</v>
      </c>
      <c r="B121" s="580" t="s">
        <v>828</v>
      </c>
      <c r="C121" s="580" t="s">
        <v>2647</v>
      </c>
      <c r="D121" s="580" t="s">
        <v>972</v>
      </c>
      <c r="E121" s="580" t="s">
        <v>951</v>
      </c>
      <c r="F121" s="469">
        <v>0.22399999999999998</v>
      </c>
      <c r="G121" s="470">
        <v>1</v>
      </c>
      <c r="H121" s="460"/>
      <c r="I121" s="460"/>
      <c r="J121" s="460"/>
      <c r="K121" s="460"/>
      <c r="L121" s="460"/>
      <c r="M121" s="460"/>
    </row>
    <row r="122" spans="1:13" s="435" customFormat="1">
      <c r="A122" s="604" t="s">
        <v>975</v>
      </c>
      <c r="B122" s="605" t="s">
        <v>829</v>
      </c>
      <c r="C122" s="605" t="s">
        <v>2649</v>
      </c>
      <c r="D122" s="605" t="s">
        <v>972</v>
      </c>
      <c r="E122" s="605" t="s">
        <v>2255</v>
      </c>
      <c r="F122" s="477">
        <v>1.2030000000000001</v>
      </c>
      <c r="G122" s="478">
        <v>1</v>
      </c>
      <c r="H122" s="460"/>
      <c r="I122" s="460"/>
      <c r="J122" s="460"/>
      <c r="K122" s="460"/>
      <c r="L122" s="460"/>
      <c r="M122" s="460"/>
    </row>
    <row r="123" spans="1:13" s="435" customFormat="1" ht="14" thickBot="1">
      <c r="A123" s="581" t="s">
        <v>973</v>
      </c>
      <c r="B123" s="582" t="s">
        <v>830</v>
      </c>
      <c r="C123" s="606" t="s">
        <v>2648</v>
      </c>
      <c r="D123" s="582" t="s">
        <v>972</v>
      </c>
      <c r="E123" s="582" t="s">
        <v>974</v>
      </c>
      <c r="F123" s="471">
        <v>1.33</v>
      </c>
      <c r="G123" s="472">
        <v>1</v>
      </c>
      <c r="H123" s="460"/>
      <c r="I123" s="460"/>
      <c r="J123" s="460"/>
      <c r="K123" s="460"/>
      <c r="L123" s="460"/>
      <c r="M123" s="460"/>
    </row>
    <row r="124" spans="1:13" s="435" customFormat="1">
      <c r="A124" s="724" t="s">
        <v>2057</v>
      </c>
      <c r="B124" s="725"/>
      <c r="C124" s="725"/>
      <c r="D124" s="725"/>
      <c r="E124" s="725"/>
      <c r="F124" s="725"/>
      <c r="G124" s="725"/>
      <c r="H124" s="460"/>
      <c r="I124" s="460"/>
      <c r="J124" s="460"/>
      <c r="K124" s="460"/>
      <c r="L124" s="460"/>
      <c r="M124" s="460"/>
    </row>
    <row r="125" spans="1:13" s="435" customFormat="1" ht="17" thickBot="1">
      <c r="A125" s="726"/>
      <c r="B125" s="726"/>
      <c r="C125" s="726"/>
      <c r="D125" s="726"/>
      <c r="E125" s="726"/>
      <c r="F125" s="726"/>
      <c r="G125" s="726"/>
      <c r="H125" s="462"/>
      <c r="I125" s="462"/>
      <c r="J125" s="460"/>
      <c r="K125" s="460"/>
      <c r="L125" s="460"/>
      <c r="M125" s="460"/>
    </row>
    <row r="126" spans="1:13" s="435" customFormat="1">
      <c r="A126" s="607" t="s">
        <v>949</v>
      </c>
      <c r="B126" s="608" t="s">
        <v>828</v>
      </c>
      <c r="C126" s="608" t="s">
        <v>950</v>
      </c>
      <c r="D126" s="608" t="s">
        <v>972</v>
      </c>
      <c r="E126" s="608" t="s">
        <v>888</v>
      </c>
      <c r="F126" s="473">
        <v>0.4</v>
      </c>
      <c r="G126" s="474">
        <v>1</v>
      </c>
      <c r="H126" s="460"/>
      <c r="I126" s="460"/>
      <c r="J126" s="460"/>
      <c r="K126" s="460"/>
      <c r="L126" s="460"/>
      <c r="M126" s="460"/>
    </row>
    <row r="127" spans="1:13" s="435" customFormat="1">
      <c r="A127" s="609" t="s">
        <v>977</v>
      </c>
      <c r="B127" s="610" t="s">
        <v>2644</v>
      </c>
      <c r="C127" s="610" t="s">
        <v>2645</v>
      </c>
      <c r="D127" s="610" t="s">
        <v>972</v>
      </c>
      <c r="E127" s="610" t="s">
        <v>978</v>
      </c>
      <c r="F127" s="479">
        <v>1.2030000000000001</v>
      </c>
      <c r="G127" s="480">
        <v>1</v>
      </c>
      <c r="H127" s="460"/>
      <c r="I127" s="460"/>
      <c r="J127" s="460"/>
      <c r="K127" s="460"/>
      <c r="L127" s="460"/>
      <c r="M127" s="460"/>
    </row>
    <row r="128" spans="1:13" s="435" customFormat="1" ht="14" thickBot="1">
      <c r="A128" s="611" t="s">
        <v>953</v>
      </c>
      <c r="B128" s="612" t="s">
        <v>830</v>
      </c>
      <c r="C128" s="612" t="s">
        <v>950</v>
      </c>
      <c r="D128" s="612" t="s">
        <v>972</v>
      </c>
      <c r="E128" s="612" t="s">
        <v>954</v>
      </c>
      <c r="F128" s="475">
        <v>1.274</v>
      </c>
      <c r="G128" s="476">
        <v>1</v>
      </c>
      <c r="H128" s="460"/>
      <c r="I128" s="460"/>
      <c r="J128" s="460"/>
      <c r="K128" s="460"/>
      <c r="L128" s="460"/>
      <c r="M128" s="460"/>
    </row>
    <row r="129" spans="1:13" s="435" customFormat="1" ht="14" thickBot="1">
      <c r="A129" s="460"/>
      <c r="B129" s="460"/>
      <c r="C129" s="460"/>
      <c r="D129" s="460"/>
      <c r="E129" s="460"/>
      <c r="F129" s="461" t="s">
        <v>1248</v>
      </c>
      <c r="G129" s="460"/>
      <c r="H129" s="460"/>
      <c r="I129" s="460"/>
      <c r="J129" s="460"/>
      <c r="K129" s="460"/>
      <c r="L129" s="460"/>
      <c r="M129" s="460"/>
    </row>
    <row r="130" spans="1:13" s="435" customFormat="1">
      <c r="A130" s="607" t="s">
        <v>949</v>
      </c>
      <c r="B130" s="608" t="s">
        <v>828</v>
      </c>
      <c r="C130" s="608" t="s">
        <v>950</v>
      </c>
      <c r="D130" s="608" t="s">
        <v>972</v>
      </c>
      <c r="E130" s="608" t="s">
        <v>888</v>
      </c>
      <c r="F130" s="473">
        <v>0.4</v>
      </c>
      <c r="G130" s="474">
        <v>1</v>
      </c>
      <c r="H130" s="460"/>
      <c r="I130" s="460"/>
      <c r="J130" s="460"/>
      <c r="K130" s="460"/>
      <c r="L130" s="460"/>
      <c r="M130" s="460"/>
    </row>
    <row r="131" spans="1:13" s="435" customFormat="1">
      <c r="A131" s="609" t="s">
        <v>979</v>
      </c>
      <c r="B131" s="610" t="s">
        <v>829</v>
      </c>
      <c r="C131" s="610" t="s">
        <v>2646</v>
      </c>
      <c r="D131" s="610" t="s">
        <v>972</v>
      </c>
      <c r="E131" s="610" t="s">
        <v>992</v>
      </c>
      <c r="F131" s="479">
        <v>1.2030000000000001</v>
      </c>
      <c r="G131" s="480">
        <v>1</v>
      </c>
      <c r="H131" s="460"/>
      <c r="I131" s="460"/>
      <c r="J131" s="460"/>
      <c r="K131" s="460"/>
      <c r="L131" s="460"/>
      <c r="M131" s="460"/>
    </row>
    <row r="132" spans="1:13" s="435" customFormat="1" ht="14" thickBot="1">
      <c r="A132" s="611" t="s">
        <v>953</v>
      </c>
      <c r="B132" s="612" t="s">
        <v>830</v>
      </c>
      <c r="C132" s="612" t="s">
        <v>950</v>
      </c>
      <c r="D132" s="612" t="s">
        <v>972</v>
      </c>
      <c r="E132" s="612" t="s">
        <v>954</v>
      </c>
      <c r="F132" s="475">
        <v>1.274</v>
      </c>
      <c r="G132" s="476">
        <v>1</v>
      </c>
      <c r="H132" s="460"/>
      <c r="I132" s="460"/>
      <c r="J132" s="460"/>
      <c r="K132" s="460"/>
      <c r="L132" s="460"/>
      <c r="M132" s="460"/>
    </row>
    <row r="133" spans="1:13" s="435" customFormat="1" ht="14" thickBot="1">
      <c r="A133" s="460"/>
      <c r="B133" s="460"/>
      <c r="C133" s="460"/>
      <c r="D133" s="460"/>
      <c r="E133" s="460"/>
      <c r="F133" s="461" t="s">
        <v>1248</v>
      </c>
      <c r="G133" s="460"/>
      <c r="H133" s="460"/>
      <c r="I133" s="460"/>
      <c r="J133" s="460"/>
      <c r="K133" s="460"/>
      <c r="L133" s="460"/>
      <c r="M133" s="460"/>
    </row>
    <row r="134" spans="1:13" s="435" customFormat="1">
      <c r="A134" s="607" t="s">
        <v>949</v>
      </c>
      <c r="B134" s="608" t="s">
        <v>828</v>
      </c>
      <c r="C134" s="608" t="s">
        <v>950</v>
      </c>
      <c r="D134" s="608" t="s">
        <v>972</v>
      </c>
      <c r="E134" s="608" t="s">
        <v>888</v>
      </c>
      <c r="F134" s="473">
        <v>0.4</v>
      </c>
      <c r="G134" s="474">
        <v>1</v>
      </c>
      <c r="H134" s="460"/>
      <c r="I134" s="460"/>
      <c r="J134" s="460"/>
      <c r="K134" s="460"/>
      <c r="L134" s="460"/>
      <c r="M134" s="460"/>
    </row>
    <row r="135" spans="1:13" s="435" customFormat="1">
      <c r="A135" s="609" t="s">
        <v>952</v>
      </c>
      <c r="B135" s="610" t="s">
        <v>829</v>
      </c>
      <c r="C135" s="610" t="s">
        <v>2207</v>
      </c>
      <c r="D135" s="610" t="s">
        <v>972</v>
      </c>
      <c r="E135" s="610" t="s">
        <v>889</v>
      </c>
      <c r="F135" s="479">
        <v>1.2030000000000001</v>
      </c>
      <c r="G135" s="480">
        <v>1</v>
      </c>
      <c r="H135" s="460"/>
      <c r="I135" s="460"/>
      <c r="J135" s="460"/>
      <c r="K135" s="460"/>
      <c r="L135" s="460"/>
      <c r="M135" s="460"/>
    </row>
    <row r="136" spans="1:13" s="435" customFormat="1" ht="14" thickBot="1">
      <c r="A136" s="611" t="s">
        <v>953</v>
      </c>
      <c r="B136" s="612" t="s">
        <v>830</v>
      </c>
      <c r="C136" s="612" t="s">
        <v>950</v>
      </c>
      <c r="D136" s="612" t="s">
        <v>972</v>
      </c>
      <c r="E136" s="612" t="s">
        <v>954</v>
      </c>
      <c r="F136" s="475">
        <v>1.274</v>
      </c>
      <c r="G136" s="476">
        <v>1</v>
      </c>
      <c r="H136" s="460"/>
      <c r="I136" s="460"/>
      <c r="J136" s="460"/>
      <c r="K136" s="460"/>
      <c r="L136" s="460"/>
      <c r="M136" s="460"/>
    </row>
    <row r="137" spans="1:13" s="435" customFormat="1">
      <c r="A137" s="724" t="s">
        <v>2058</v>
      </c>
      <c r="B137" s="725"/>
      <c r="C137" s="725"/>
      <c r="D137" s="725"/>
      <c r="E137" s="725"/>
      <c r="F137" s="725"/>
      <c r="G137" s="725"/>
      <c r="H137" s="460"/>
      <c r="I137" s="460"/>
      <c r="J137" s="460"/>
      <c r="K137" s="460"/>
      <c r="L137" s="460"/>
      <c r="M137" s="460"/>
    </row>
    <row r="138" spans="1:13" s="435" customFormat="1" ht="17" thickBot="1">
      <c r="A138" s="726"/>
      <c r="B138" s="726"/>
      <c r="C138" s="726"/>
      <c r="D138" s="726"/>
      <c r="E138" s="726"/>
      <c r="F138" s="726"/>
      <c r="G138" s="726"/>
      <c r="H138" s="462"/>
      <c r="I138" s="462"/>
      <c r="J138" s="460"/>
      <c r="K138" s="460"/>
      <c r="L138" s="460"/>
      <c r="M138" s="460"/>
    </row>
    <row r="139" spans="1:13" s="435" customFormat="1">
      <c r="A139" s="613" t="s">
        <v>971</v>
      </c>
      <c r="B139" s="614" t="s">
        <v>828</v>
      </c>
      <c r="C139" s="614" t="s">
        <v>2647</v>
      </c>
      <c r="D139" s="614" t="s">
        <v>972</v>
      </c>
      <c r="E139" s="614" t="s">
        <v>951</v>
      </c>
      <c r="F139" s="481">
        <v>0.22399999999999998</v>
      </c>
      <c r="G139" s="482">
        <v>1</v>
      </c>
      <c r="H139" s="460"/>
      <c r="I139" s="460"/>
      <c r="J139" s="460"/>
      <c r="K139" s="460"/>
      <c r="L139" s="460"/>
      <c r="M139" s="460"/>
    </row>
    <row r="140" spans="1:13" s="435" customFormat="1">
      <c r="A140" s="615" t="s">
        <v>2059</v>
      </c>
      <c r="B140" s="616" t="s">
        <v>2700</v>
      </c>
      <c r="C140" s="616" t="s">
        <v>2701</v>
      </c>
      <c r="D140" s="616" t="s">
        <v>972</v>
      </c>
      <c r="E140" s="616" t="s">
        <v>2060</v>
      </c>
      <c r="F140" s="483">
        <v>1.7</v>
      </c>
      <c r="G140" s="484">
        <v>1</v>
      </c>
      <c r="H140" s="460"/>
      <c r="I140" s="460"/>
      <c r="J140" s="460"/>
      <c r="K140" s="460"/>
      <c r="L140" s="460"/>
      <c r="M140" s="460"/>
    </row>
    <row r="141" spans="1:13" s="435" customFormat="1" ht="14" thickBot="1">
      <c r="A141" s="617" t="s">
        <v>2061</v>
      </c>
      <c r="B141" s="618" t="s">
        <v>830</v>
      </c>
      <c r="C141" s="618" t="s">
        <v>2702</v>
      </c>
      <c r="D141" s="618" t="s">
        <v>972</v>
      </c>
      <c r="E141" s="618" t="s">
        <v>2062</v>
      </c>
      <c r="F141" s="485">
        <v>1.33</v>
      </c>
      <c r="G141" s="486">
        <v>1</v>
      </c>
      <c r="H141" s="460"/>
      <c r="I141" s="460"/>
      <c r="J141" s="460"/>
      <c r="K141" s="460"/>
      <c r="L141" s="460"/>
      <c r="M141" s="460"/>
    </row>
    <row r="142" spans="1:13" s="435" customFormat="1">
      <c r="A142" s="460"/>
      <c r="B142" s="460"/>
      <c r="C142" s="460"/>
      <c r="D142" s="460"/>
      <c r="E142" s="460"/>
      <c r="F142" s="461"/>
      <c r="G142" s="460"/>
      <c r="H142" s="460"/>
      <c r="I142" s="460"/>
      <c r="J142" s="460"/>
      <c r="K142" s="460"/>
      <c r="L142" s="460"/>
      <c r="M142" s="460"/>
    </row>
    <row r="143" spans="1:13"/>
    <row r="144" spans="1:13"/>
    <row r="145"/>
    <row r="146"/>
  </sheetData>
  <mergeCells count="13">
    <mergeCell ref="A72:I73"/>
    <mergeCell ref="A39:I40"/>
    <mergeCell ref="A4:I5"/>
    <mergeCell ref="A1:I1"/>
    <mergeCell ref="A124:G125"/>
    <mergeCell ref="A137:G138"/>
    <mergeCell ref="A107:G108"/>
    <mergeCell ref="A86:F87"/>
    <mergeCell ref="A90:F91"/>
    <mergeCell ref="A96:F97"/>
    <mergeCell ref="A100:F101"/>
    <mergeCell ref="A93:F94"/>
    <mergeCell ref="A103:F104"/>
  </mergeCells>
  <pageMargins left="0.7" right="0.7" top="0.78740157499999996" bottom="0.78740157499999996" header="0.3" footer="0.3"/>
  <pageSetup paperSize="9" scale="4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K164"/>
  <sheetViews>
    <sheetView zoomScaleNormal="100" workbookViewId="0">
      <selection activeCell="F139" sqref="F139:F164"/>
    </sheetView>
  </sheetViews>
  <sheetFormatPr baseColWidth="10" defaultColWidth="11.5" defaultRowHeight="11"/>
  <cols>
    <col min="1" max="1" width="11.5" style="2"/>
    <col min="2" max="2" width="32.33203125" style="2" customWidth="1"/>
    <col min="3" max="3" width="35.5" style="2" customWidth="1"/>
    <col min="4" max="16384" width="11.5" style="2"/>
  </cols>
  <sheetData>
    <row r="1" spans="1:11">
      <c r="A1" s="638" t="s">
        <v>2927</v>
      </c>
      <c r="B1" s="638" t="s">
        <v>2928</v>
      </c>
      <c r="C1" s="638" t="s">
        <v>2929</v>
      </c>
      <c r="D1" s="638" t="s">
        <v>2930</v>
      </c>
      <c r="E1" s="638" t="s">
        <v>2931</v>
      </c>
      <c r="F1" s="639" t="s">
        <v>2932</v>
      </c>
      <c r="G1" s="638" t="s">
        <v>2933</v>
      </c>
      <c r="H1" s="640"/>
      <c r="I1" s="45"/>
    </row>
    <row r="2" spans="1:11">
      <c r="A2" s="641" t="s">
        <v>1946</v>
      </c>
      <c r="B2" s="640"/>
      <c r="C2" s="640"/>
      <c r="D2" s="642"/>
      <c r="E2" s="642"/>
      <c r="F2" s="643"/>
      <c r="G2" s="642"/>
      <c r="H2" s="640"/>
      <c r="I2" s="45"/>
    </row>
    <row r="3" spans="1:11">
      <c r="A3" s="640" t="s">
        <v>2934</v>
      </c>
      <c r="B3" s="640" t="s">
        <v>283</v>
      </c>
      <c r="C3" s="640" t="s">
        <v>2935</v>
      </c>
      <c r="D3" s="642" t="s">
        <v>964</v>
      </c>
      <c r="E3" s="642" t="s">
        <v>2936</v>
      </c>
      <c r="F3" s="643">
        <v>3</v>
      </c>
      <c r="G3" s="642">
        <v>1</v>
      </c>
      <c r="H3" s="640"/>
      <c r="I3" s="45"/>
    </row>
    <row r="4" spans="1:11">
      <c r="A4" s="640" t="s">
        <v>1897</v>
      </c>
      <c r="B4" s="640" t="s">
        <v>1891</v>
      </c>
      <c r="C4" s="640" t="s">
        <v>1898</v>
      </c>
      <c r="D4" s="642" t="s">
        <v>964</v>
      </c>
      <c r="E4" s="642" t="s">
        <v>1899</v>
      </c>
      <c r="F4" s="643">
        <v>3</v>
      </c>
      <c r="G4" s="642">
        <v>1</v>
      </c>
      <c r="H4" s="640"/>
      <c r="I4" s="45"/>
    </row>
    <row r="5" spans="1:11">
      <c r="A5" s="640" t="s">
        <v>1787</v>
      </c>
      <c r="B5" s="640" t="s">
        <v>283</v>
      </c>
      <c r="C5" s="640" t="s">
        <v>284</v>
      </c>
      <c r="D5" s="642" t="s">
        <v>964</v>
      </c>
      <c r="E5" s="642" t="s">
        <v>285</v>
      </c>
      <c r="F5" s="643">
        <v>3</v>
      </c>
      <c r="G5" s="642">
        <v>1</v>
      </c>
      <c r="H5" s="640"/>
      <c r="I5" s="45"/>
    </row>
    <row r="6" spans="1:11">
      <c r="A6" s="640" t="s">
        <v>1900</v>
      </c>
      <c r="B6" s="640" t="s">
        <v>1891</v>
      </c>
      <c r="C6" s="640" t="s">
        <v>1901</v>
      </c>
      <c r="D6" s="642" t="s">
        <v>964</v>
      </c>
      <c r="E6" s="642" t="s">
        <v>1902</v>
      </c>
      <c r="F6" s="643">
        <v>3</v>
      </c>
      <c r="G6" s="642">
        <v>1</v>
      </c>
      <c r="H6" s="640"/>
      <c r="I6" s="45"/>
    </row>
    <row r="7" spans="1:11">
      <c r="A7" s="640" t="s">
        <v>298</v>
      </c>
      <c r="B7" s="640" t="s">
        <v>283</v>
      </c>
      <c r="C7" s="640" t="s">
        <v>299</v>
      </c>
      <c r="D7" s="642" t="s">
        <v>964</v>
      </c>
      <c r="E7" s="642" t="s">
        <v>300</v>
      </c>
      <c r="F7" s="643">
        <v>2.354625</v>
      </c>
      <c r="G7" s="642">
        <v>1</v>
      </c>
      <c r="H7" s="640"/>
      <c r="I7" s="45"/>
    </row>
    <row r="8" spans="1:11">
      <c r="A8" s="640" t="s">
        <v>1890</v>
      </c>
      <c r="B8" s="640" t="s">
        <v>1891</v>
      </c>
      <c r="C8" s="640" t="s">
        <v>1892</v>
      </c>
      <c r="D8" s="642" t="s">
        <v>964</v>
      </c>
      <c r="E8" s="642" t="s">
        <v>1893</v>
      </c>
      <c r="F8" s="643">
        <v>2.2983750000000001</v>
      </c>
      <c r="G8" s="642">
        <v>1</v>
      </c>
      <c r="H8" s="640"/>
      <c r="I8" s="45"/>
    </row>
    <row r="9" spans="1:11">
      <c r="A9" s="640" t="s">
        <v>1248</v>
      </c>
      <c r="B9" s="640" t="s">
        <v>1248</v>
      </c>
      <c r="C9" s="640" t="s">
        <v>1248</v>
      </c>
      <c r="D9" s="642" t="s">
        <v>1248</v>
      </c>
      <c r="E9" s="642" t="s">
        <v>1248</v>
      </c>
      <c r="F9" s="643" t="s">
        <v>1248</v>
      </c>
      <c r="G9" s="642"/>
      <c r="H9" s="640"/>
      <c r="I9" s="45"/>
    </row>
    <row r="10" spans="1:11" s="132" customFormat="1">
      <c r="A10" s="640" t="s">
        <v>2937</v>
      </c>
      <c r="B10" s="640" t="s">
        <v>624</v>
      </c>
      <c r="C10" s="640" t="s">
        <v>2938</v>
      </c>
      <c r="D10" s="642" t="s">
        <v>964</v>
      </c>
      <c r="E10" s="642" t="s">
        <v>2939</v>
      </c>
      <c r="F10" s="643">
        <v>3.3</v>
      </c>
      <c r="G10" s="642">
        <v>1</v>
      </c>
      <c r="H10" s="640"/>
      <c r="I10" s="130"/>
      <c r="J10" s="129"/>
      <c r="K10" s="135"/>
    </row>
    <row r="11" spans="1:11" s="132" customFormat="1">
      <c r="A11" s="640" t="s">
        <v>1903</v>
      </c>
      <c r="B11" s="640" t="s">
        <v>624</v>
      </c>
      <c r="C11" s="640" t="s">
        <v>1904</v>
      </c>
      <c r="D11" s="642" t="s">
        <v>964</v>
      </c>
      <c r="E11" s="642" t="s">
        <v>1905</v>
      </c>
      <c r="F11" s="643">
        <v>3.3</v>
      </c>
      <c r="G11" s="642">
        <v>1</v>
      </c>
      <c r="H11" s="640"/>
      <c r="I11" s="130"/>
      <c r="J11" s="129"/>
      <c r="K11" s="135"/>
    </row>
    <row r="12" spans="1:11" s="132" customFormat="1">
      <c r="A12" s="640" t="s">
        <v>2071</v>
      </c>
      <c r="B12" s="640" t="s">
        <v>624</v>
      </c>
      <c r="C12" s="640" t="s">
        <v>2072</v>
      </c>
      <c r="D12" s="642" t="s">
        <v>964</v>
      </c>
      <c r="E12" s="642" t="s">
        <v>2073</v>
      </c>
      <c r="F12" s="643">
        <v>3.3</v>
      </c>
      <c r="G12" s="642">
        <v>1</v>
      </c>
      <c r="H12" s="640"/>
      <c r="I12" s="130"/>
      <c r="J12" s="129"/>
      <c r="K12" s="135"/>
    </row>
    <row r="13" spans="1:11" s="132" customFormat="1">
      <c r="A13" s="640" t="s">
        <v>1248</v>
      </c>
      <c r="B13" s="640" t="s">
        <v>1248</v>
      </c>
      <c r="C13" s="640" t="s">
        <v>1248</v>
      </c>
      <c r="D13" s="642" t="s">
        <v>1248</v>
      </c>
      <c r="E13" s="642" t="s">
        <v>1248</v>
      </c>
      <c r="F13" s="643" t="s">
        <v>1248</v>
      </c>
      <c r="G13" s="642"/>
      <c r="H13" s="640"/>
      <c r="I13" s="130"/>
      <c r="J13" s="129"/>
      <c r="K13" s="135"/>
    </row>
    <row r="14" spans="1:11" s="132" customFormat="1">
      <c r="A14" s="640" t="s">
        <v>2940</v>
      </c>
      <c r="B14" s="640" t="s">
        <v>624</v>
      </c>
      <c r="C14" s="640" t="s">
        <v>2941</v>
      </c>
      <c r="D14" s="642" t="s">
        <v>964</v>
      </c>
      <c r="E14" s="642" t="s">
        <v>2942</v>
      </c>
      <c r="F14" s="643">
        <v>2.41</v>
      </c>
      <c r="G14" s="642">
        <v>1</v>
      </c>
      <c r="H14" s="640"/>
      <c r="I14" s="130"/>
      <c r="J14" s="129"/>
      <c r="K14" s="135"/>
    </row>
    <row r="15" spans="1:11" s="132" customFormat="1">
      <c r="A15" s="640" t="s">
        <v>1894</v>
      </c>
      <c r="B15" s="640" t="s">
        <v>1895</v>
      </c>
      <c r="C15" s="640" t="s">
        <v>1892</v>
      </c>
      <c r="D15" s="642" t="s">
        <v>964</v>
      </c>
      <c r="E15" s="642" t="s">
        <v>1896</v>
      </c>
      <c r="F15" s="643">
        <v>2.2999999999999998</v>
      </c>
      <c r="G15" s="642">
        <v>1</v>
      </c>
      <c r="H15" s="640"/>
      <c r="I15" s="130"/>
      <c r="J15" s="129"/>
      <c r="K15" s="135"/>
    </row>
    <row r="16" spans="1:11" s="132" customFormat="1">
      <c r="A16" s="640"/>
      <c r="B16" s="640"/>
      <c r="C16" s="640"/>
      <c r="D16" s="642"/>
      <c r="E16" s="642"/>
      <c r="F16" s="643" t="s">
        <v>1248</v>
      </c>
      <c r="G16" s="642"/>
      <c r="H16" s="640"/>
      <c r="I16" s="130"/>
      <c r="J16" s="129"/>
      <c r="K16" s="135"/>
    </row>
    <row r="17" spans="1:11" s="132" customFormat="1">
      <c r="A17" s="641" t="s">
        <v>827</v>
      </c>
      <c r="B17" s="640"/>
      <c r="C17" s="640"/>
      <c r="D17" s="642"/>
      <c r="E17" s="642"/>
      <c r="F17" s="643"/>
      <c r="G17" s="642"/>
      <c r="H17" s="640"/>
      <c r="I17" s="130"/>
      <c r="J17" s="129"/>
      <c r="K17" s="135"/>
    </row>
    <row r="18" spans="1:11" ht="12" customHeight="1">
      <c r="A18" s="640" t="s">
        <v>2943</v>
      </c>
      <c r="B18" s="640" t="s">
        <v>827</v>
      </c>
      <c r="C18" s="640" t="s">
        <v>2944</v>
      </c>
      <c r="D18" s="642" t="s">
        <v>1773</v>
      </c>
      <c r="E18" s="642" t="s">
        <v>2945</v>
      </c>
      <c r="F18" s="643">
        <v>1.2</v>
      </c>
      <c r="G18" s="642">
        <v>1</v>
      </c>
      <c r="H18" s="640"/>
      <c r="I18" s="45"/>
    </row>
    <row r="19" spans="1:11" ht="12" customHeight="1">
      <c r="A19" s="640" t="s">
        <v>286</v>
      </c>
      <c r="B19" s="640" t="s">
        <v>827</v>
      </c>
      <c r="C19" s="640" t="s">
        <v>287</v>
      </c>
      <c r="D19" s="642" t="s">
        <v>1773</v>
      </c>
      <c r="E19" s="642" t="s">
        <v>425</v>
      </c>
      <c r="F19" s="643">
        <v>0.95</v>
      </c>
      <c r="G19" s="642">
        <v>1</v>
      </c>
      <c r="H19" s="640"/>
      <c r="I19" s="45"/>
    </row>
    <row r="20" spans="1:11" ht="12" customHeight="1">
      <c r="A20" s="640" t="s">
        <v>1788</v>
      </c>
      <c r="B20" s="640" t="s">
        <v>827</v>
      </c>
      <c r="C20" s="640" t="s">
        <v>2704</v>
      </c>
      <c r="D20" s="642" t="s">
        <v>1773</v>
      </c>
      <c r="E20" s="642" t="s">
        <v>540</v>
      </c>
      <c r="F20" s="643">
        <v>0.95</v>
      </c>
      <c r="G20" s="642">
        <v>1</v>
      </c>
      <c r="H20" s="640"/>
      <c r="I20" s="45"/>
    </row>
    <row r="21" spans="1:11" ht="12" customHeight="1">
      <c r="A21" s="644" t="s">
        <v>2946</v>
      </c>
      <c r="B21" s="644" t="s">
        <v>827</v>
      </c>
      <c r="C21" s="644" t="s">
        <v>2947</v>
      </c>
      <c r="D21" s="645" t="s">
        <v>1773</v>
      </c>
      <c r="E21" s="645" t="s">
        <v>2948</v>
      </c>
      <c r="F21" s="646">
        <v>1.3</v>
      </c>
      <c r="G21" s="645">
        <v>1</v>
      </c>
      <c r="H21" s="644" t="s">
        <v>2949</v>
      </c>
      <c r="I21" s="45"/>
    </row>
    <row r="22" spans="1:11" ht="12" customHeight="1">
      <c r="A22" s="644" t="s">
        <v>2950</v>
      </c>
      <c r="B22" s="644" t="s">
        <v>827</v>
      </c>
      <c r="C22" s="644" t="s">
        <v>2951</v>
      </c>
      <c r="D22" s="645" t="s">
        <v>1773</v>
      </c>
      <c r="E22" s="645" t="s">
        <v>2952</v>
      </c>
      <c r="F22" s="646">
        <v>1.3</v>
      </c>
      <c r="G22" s="645">
        <v>1</v>
      </c>
      <c r="H22" s="644" t="s">
        <v>2949</v>
      </c>
      <c r="I22" s="45"/>
    </row>
    <row r="23" spans="1:11" ht="12" customHeight="1">
      <c r="A23" s="640" t="s">
        <v>2140</v>
      </c>
      <c r="B23" s="640" t="s">
        <v>827</v>
      </c>
      <c r="C23" s="640" t="s">
        <v>2141</v>
      </c>
      <c r="D23" s="642" t="s">
        <v>1773</v>
      </c>
      <c r="E23" s="642" t="s">
        <v>2142</v>
      </c>
      <c r="F23" s="643">
        <v>0.95</v>
      </c>
      <c r="G23" s="642">
        <v>1</v>
      </c>
      <c r="H23" s="640"/>
      <c r="I23" s="45"/>
    </row>
    <row r="24" spans="1:11" ht="12" customHeight="1">
      <c r="A24" s="640" t="s">
        <v>2953</v>
      </c>
      <c r="B24" s="640" t="s">
        <v>827</v>
      </c>
      <c r="C24" s="640" t="s">
        <v>2954</v>
      </c>
      <c r="D24" s="642" t="s">
        <v>1773</v>
      </c>
      <c r="E24" s="642" t="s">
        <v>2955</v>
      </c>
      <c r="F24" s="643">
        <v>1.1000000000000001</v>
      </c>
      <c r="G24" s="642">
        <v>1</v>
      </c>
      <c r="H24" s="640"/>
      <c r="I24" s="45"/>
    </row>
    <row r="25" spans="1:11" ht="12" customHeight="1">
      <c r="A25" s="640" t="s">
        <v>301</v>
      </c>
      <c r="B25" s="640" t="s">
        <v>827</v>
      </c>
      <c r="C25" s="640" t="s">
        <v>302</v>
      </c>
      <c r="D25" s="642" t="s">
        <v>1773</v>
      </c>
      <c r="E25" s="642" t="s">
        <v>543</v>
      </c>
      <c r="F25" s="643">
        <v>0.85</v>
      </c>
      <c r="G25" s="642">
        <v>1</v>
      </c>
      <c r="H25" s="640"/>
      <c r="I25" s="45"/>
    </row>
    <row r="26" spans="1:11" ht="12" customHeight="1">
      <c r="A26" s="640" t="s">
        <v>1248</v>
      </c>
      <c r="B26" s="640" t="s">
        <v>1248</v>
      </c>
      <c r="C26" s="640" t="s">
        <v>1248</v>
      </c>
      <c r="D26" s="642" t="s">
        <v>1248</v>
      </c>
      <c r="E26" s="642" t="s">
        <v>1248</v>
      </c>
      <c r="F26" s="643" t="s">
        <v>1248</v>
      </c>
      <c r="G26" s="642"/>
      <c r="H26" s="640"/>
      <c r="I26" s="45"/>
    </row>
    <row r="27" spans="1:11" ht="12" customHeight="1">
      <c r="A27" s="640" t="s">
        <v>2956</v>
      </c>
      <c r="B27" s="640" t="s">
        <v>827</v>
      </c>
      <c r="C27" s="640" t="s">
        <v>2957</v>
      </c>
      <c r="D27" s="642" t="s">
        <v>1773</v>
      </c>
      <c r="E27" s="642" t="s">
        <v>2958</v>
      </c>
      <c r="F27" s="643">
        <v>1.2</v>
      </c>
      <c r="G27" s="642">
        <v>1</v>
      </c>
      <c r="H27" s="640"/>
      <c r="I27" s="45"/>
    </row>
    <row r="28" spans="1:11">
      <c r="A28" s="640" t="s">
        <v>293</v>
      </c>
      <c r="B28" s="640" t="s">
        <v>827</v>
      </c>
      <c r="C28" s="640" t="s">
        <v>2703</v>
      </c>
      <c r="D28" s="642" t="s">
        <v>1773</v>
      </c>
      <c r="E28" s="642" t="s">
        <v>1786</v>
      </c>
      <c r="F28" s="643">
        <v>0.95</v>
      </c>
      <c r="G28" s="642">
        <v>1</v>
      </c>
      <c r="H28" s="640"/>
      <c r="I28" s="45"/>
    </row>
    <row r="29" spans="1:11" s="132" customFormat="1">
      <c r="A29" s="640" t="s">
        <v>2959</v>
      </c>
      <c r="B29" s="640" t="s">
        <v>827</v>
      </c>
      <c r="C29" s="640" t="s">
        <v>2960</v>
      </c>
      <c r="D29" s="642" t="s">
        <v>1773</v>
      </c>
      <c r="E29" s="642" t="s">
        <v>2961</v>
      </c>
      <c r="F29" s="643">
        <v>0.95</v>
      </c>
      <c r="G29" s="642">
        <v>1</v>
      </c>
      <c r="H29" s="640"/>
      <c r="I29" s="130"/>
      <c r="J29" s="129"/>
      <c r="K29" s="135"/>
    </row>
    <row r="30" spans="1:11" s="132" customFormat="1">
      <c r="A30" s="644" t="s">
        <v>2074</v>
      </c>
      <c r="B30" s="644" t="s">
        <v>827</v>
      </c>
      <c r="C30" s="644" t="s">
        <v>2075</v>
      </c>
      <c r="D30" s="645" t="s">
        <v>1773</v>
      </c>
      <c r="E30" s="645" t="s">
        <v>2076</v>
      </c>
      <c r="F30" s="646">
        <v>1.3</v>
      </c>
      <c r="G30" s="645">
        <v>1</v>
      </c>
      <c r="H30" s="644" t="s">
        <v>2949</v>
      </c>
      <c r="I30" s="130"/>
      <c r="J30" s="129"/>
      <c r="K30" s="135"/>
    </row>
    <row r="31" spans="1:11" s="132" customFormat="1">
      <c r="A31" s="644" t="s">
        <v>2962</v>
      </c>
      <c r="B31" s="644" t="s">
        <v>827</v>
      </c>
      <c r="C31" s="644" t="s">
        <v>2963</v>
      </c>
      <c r="D31" s="645" t="s">
        <v>1773</v>
      </c>
      <c r="E31" s="645" t="s">
        <v>2964</v>
      </c>
      <c r="F31" s="646">
        <v>1.3</v>
      </c>
      <c r="G31" s="645">
        <v>1</v>
      </c>
      <c r="H31" s="644" t="s">
        <v>2949</v>
      </c>
      <c r="I31" s="130"/>
      <c r="J31" s="129"/>
      <c r="K31" s="135"/>
    </row>
    <row r="32" spans="1:11" s="132" customFormat="1">
      <c r="A32" s="640" t="s">
        <v>2143</v>
      </c>
      <c r="B32" s="640" t="s">
        <v>827</v>
      </c>
      <c r="C32" s="640" t="s">
        <v>2144</v>
      </c>
      <c r="D32" s="642" t="s">
        <v>1773</v>
      </c>
      <c r="E32" s="642" t="s">
        <v>2145</v>
      </c>
      <c r="F32" s="643">
        <v>0.95</v>
      </c>
      <c r="G32" s="642">
        <v>1</v>
      </c>
      <c r="H32" s="640"/>
      <c r="I32" s="130"/>
      <c r="J32" s="129"/>
      <c r="K32" s="135"/>
    </row>
    <row r="33" spans="1:11" s="132" customFormat="1">
      <c r="A33" s="640" t="s">
        <v>2965</v>
      </c>
      <c r="B33" s="640" t="s">
        <v>827</v>
      </c>
      <c r="C33" s="640" t="s">
        <v>2966</v>
      </c>
      <c r="D33" s="642" t="s">
        <v>1773</v>
      </c>
      <c r="E33" s="642" t="s">
        <v>2967</v>
      </c>
      <c r="F33" s="643">
        <v>1.1000000000000001</v>
      </c>
      <c r="G33" s="642">
        <v>1</v>
      </c>
      <c r="H33" s="640"/>
      <c r="I33" s="130"/>
      <c r="J33" s="129"/>
      <c r="K33" s="135"/>
    </row>
    <row r="34" spans="1:11" s="132" customFormat="1">
      <c r="A34" s="640" t="s">
        <v>306</v>
      </c>
      <c r="B34" s="640" t="s">
        <v>827</v>
      </c>
      <c r="C34" s="640" t="s">
        <v>307</v>
      </c>
      <c r="D34" s="642" t="s">
        <v>1773</v>
      </c>
      <c r="E34" s="642" t="s">
        <v>544</v>
      </c>
      <c r="F34" s="643">
        <v>0.85</v>
      </c>
      <c r="G34" s="642">
        <v>1</v>
      </c>
      <c r="H34" s="640"/>
      <c r="I34" s="130"/>
      <c r="J34" s="129"/>
      <c r="K34" s="135"/>
    </row>
    <row r="35" spans="1:11" s="132" customFormat="1">
      <c r="A35" s="640"/>
      <c r="B35" s="640"/>
      <c r="C35" s="640"/>
      <c r="D35" s="642"/>
      <c r="E35" s="642"/>
      <c r="F35" s="643"/>
      <c r="G35" s="642"/>
      <c r="H35" s="640"/>
      <c r="I35" s="130"/>
      <c r="J35" s="129"/>
      <c r="K35" s="135"/>
    </row>
    <row r="36" spans="1:11" s="132" customFormat="1">
      <c r="A36" s="641" t="s">
        <v>2968</v>
      </c>
      <c r="B36" s="640"/>
      <c r="C36" s="640"/>
      <c r="D36" s="642"/>
      <c r="E36" s="642"/>
      <c r="F36" s="643"/>
      <c r="G36" s="642"/>
      <c r="H36" s="640"/>
      <c r="I36" s="130"/>
      <c r="J36" s="129"/>
      <c r="K36" s="135"/>
    </row>
    <row r="37" spans="1:11" s="132" customFormat="1">
      <c r="A37" s="640" t="s">
        <v>2969</v>
      </c>
      <c r="B37" s="640" t="s">
        <v>2900</v>
      </c>
      <c r="C37" s="640" t="s">
        <v>2970</v>
      </c>
      <c r="D37" s="642" t="s">
        <v>883</v>
      </c>
      <c r="E37" s="642" t="s">
        <v>2971</v>
      </c>
      <c r="F37" s="643">
        <v>0.47</v>
      </c>
      <c r="G37" s="642"/>
      <c r="H37" s="640"/>
      <c r="I37" s="130"/>
      <c r="J37" s="129"/>
      <c r="K37" s="135"/>
    </row>
    <row r="38" spans="1:11">
      <c r="A38" s="640" t="s">
        <v>288</v>
      </c>
      <c r="B38" s="640" t="s">
        <v>2900</v>
      </c>
      <c r="C38" s="640" t="s">
        <v>290</v>
      </c>
      <c r="D38" s="642" t="s">
        <v>883</v>
      </c>
      <c r="E38" s="642" t="s">
        <v>868</v>
      </c>
      <c r="F38" s="643">
        <v>0.25900000000000001</v>
      </c>
      <c r="G38" s="642"/>
      <c r="H38" s="640"/>
      <c r="I38" s="37"/>
    </row>
    <row r="39" spans="1:11">
      <c r="A39" s="640" t="s">
        <v>541</v>
      </c>
      <c r="B39" s="640" t="s">
        <v>2900</v>
      </c>
      <c r="C39" s="640" t="s">
        <v>297</v>
      </c>
      <c r="D39" s="642" t="s">
        <v>883</v>
      </c>
      <c r="E39" s="642" t="s">
        <v>542</v>
      </c>
      <c r="F39" s="643">
        <v>0.4</v>
      </c>
      <c r="G39" s="642"/>
      <c r="H39" s="640"/>
      <c r="I39" s="45"/>
    </row>
    <row r="40" spans="1:11" s="132" customFormat="1">
      <c r="A40" s="640" t="s">
        <v>303</v>
      </c>
      <c r="B40" s="640" t="s">
        <v>2900</v>
      </c>
      <c r="C40" s="640" t="s">
        <v>304</v>
      </c>
      <c r="D40" s="642" t="s">
        <v>883</v>
      </c>
      <c r="E40" s="642" t="s">
        <v>305</v>
      </c>
      <c r="F40" s="643">
        <v>0.25</v>
      </c>
      <c r="G40" s="642"/>
      <c r="H40" s="640"/>
      <c r="I40" s="130"/>
      <c r="J40" s="129"/>
      <c r="K40" s="135"/>
    </row>
    <row r="41" spans="1:11" s="132" customFormat="1">
      <c r="A41" s="640" t="s">
        <v>1248</v>
      </c>
      <c r="B41" s="640" t="s">
        <v>1248</v>
      </c>
      <c r="C41" s="640" t="s">
        <v>1248</v>
      </c>
      <c r="D41" s="642" t="s">
        <v>1248</v>
      </c>
      <c r="E41" s="642" t="s">
        <v>1248</v>
      </c>
      <c r="F41" s="643" t="s">
        <v>1248</v>
      </c>
      <c r="G41" s="642"/>
      <c r="H41" s="640"/>
      <c r="I41" s="130"/>
      <c r="J41" s="129"/>
      <c r="K41" s="135"/>
    </row>
    <row r="42" spans="1:11" s="132" customFormat="1">
      <c r="A42" s="640" t="s">
        <v>2972</v>
      </c>
      <c r="B42" s="640" t="s">
        <v>2901</v>
      </c>
      <c r="C42" s="640" t="s">
        <v>2973</v>
      </c>
      <c r="D42" s="642" t="s">
        <v>883</v>
      </c>
      <c r="E42" s="642" t="s">
        <v>2974</v>
      </c>
      <c r="F42" s="643">
        <v>0.35</v>
      </c>
      <c r="G42" s="642"/>
      <c r="H42" s="640"/>
      <c r="I42" s="130"/>
      <c r="J42" s="129"/>
      <c r="K42" s="135"/>
    </row>
    <row r="43" spans="1:11" s="132" customFormat="1">
      <c r="A43" s="640" t="s">
        <v>847</v>
      </c>
      <c r="B43" s="640" t="s">
        <v>2901</v>
      </c>
      <c r="C43" s="640" t="s">
        <v>295</v>
      </c>
      <c r="D43" s="642" t="s">
        <v>883</v>
      </c>
      <c r="E43" s="642" t="s">
        <v>848</v>
      </c>
      <c r="F43" s="643">
        <v>0.1</v>
      </c>
      <c r="G43" s="642"/>
      <c r="H43" s="640"/>
      <c r="I43" s="130"/>
      <c r="J43" s="129"/>
      <c r="K43" s="135"/>
    </row>
    <row r="44" spans="1:11" s="132" customFormat="1">
      <c r="A44" s="640" t="s">
        <v>2146</v>
      </c>
      <c r="B44" s="640" t="s">
        <v>2908</v>
      </c>
      <c r="C44" s="640" t="s">
        <v>2148</v>
      </c>
      <c r="D44" s="642" t="s">
        <v>883</v>
      </c>
      <c r="E44" s="642" t="s">
        <v>2149</v>
      </c>
      <c r="F44" s="643">
        <v>0.18</v>
      </c>
      <c r="G44" s="642"/>
      <c r="H44" s="640"/>
      <c r="I44" s="130"/>
      <c r="J44" s="129"/>
      <c r="K44" s="135"/>
    </row>
    <row r="45" spans="1:11" s="132" customFormat="1">
      <c r="A45" s="640" t="s">
        <v>308</v>
      </c>
      <c r="B45" s="640" t="s">
        <v>2901</v>
      </c>
      <c r="C45" s="640" t="s">
        <v>309</v>
      </c>
      <c r="D45" s="642" t="s">
        <v>883</v>
      </c>
      <c r="E45" s="642" t="s">
        <v>310</v>
      </c>
      <c r="F45" s="643">
        <v>0.18</v>
      </c>
      <c r="G45" s="642"/>
      <c r="H45" s="640"/>
      <c r="I45" s="130"/>
      <c r="J45" s="129"/>
      <c r="K45" s="135"/>
    </row>
    <row r="46" spans="1:11" s="132" customFormat="1">
      <c r="A46" s="640" t="s">
        <v>1248</v>
      </c>
      <c r="B46" s="640" t="s">
        <v>1248</v>
      </c>
      <c r="C46" s="640" t="s">
        <v>1248</v>
      </c>
      <c r="D46" s="642" t="s">
        <v>1248</v>
      </c>
      <c r="E46" s="642" t="s">
        <v>1248</v>
      </c>
      <c r="F46" s="643" t="s">
        <v>1248</v>
      </c>
      <c r="G46" s="642"/>
      <c r="H46" s="640"/>
      <c r="I46" s="130"/>
      <c r="J46" s="129"/>
      <c r="K46" s="135"/>
    </row>
    <row r="47" spans="1:11" s="132" customFormat="1">
      <c r="A47" s="640" t="s">
        <v>2975</v>
      </c>
      <c r="B47" s="640" t="s">
        <v>2900</v>
      </c>
      <c r="C47" s="640" t="s">
        <v>2976</v>
      </c>
      <c r="D47" s="642" t="s">
        <v>883</v>
      </c>
      <c r="E47" s="642" t="s">
        <v>2977</v>
      </c>
      <c r="F47" s="643">
        <v>0.33600000000000002</v>
      </c>
      <c r="G47" s="642"/>
      <c r="H47" s="640"/>
      <c r="I47" s="130"/>
      <c r="J47" s="129"/>
      <c r="K47" s="135"/>
    </row>
    <row r="48" spans="1:11" s="209" customFormat="1">
      <c r="A48" s="640" t="s">
        <v>601</v>
      </c>
      <c r="B48" s="640" t="s">
        <v>2901</v>
      </c>
      <c r="C48" s="640" t="s">
        <v>602</v>
      </c>
      <c r="D48" s="642" t="s">
        <v>883</v>
      </c>
      <c r="E48" s="642" t="s">
        <v>603</v>
      </c>
      <c r="F48" s="643">
        <v>0.11</v>
      </c>
      <c r="G48" s="642"/>
      <c r="H48" s="640"/>
      <c r="I48" s="208"/>
      <c r="J48" s="509"/>
      <c r="K48" s="508"/>
    </row>
    <row r="49" spans="1:11" s="209" customFormat="1">
      <c r="A49" s="640"/>
      <c r="B49" s="640"/>
      <c r="C49" s="640"/>
      <c r="D49" s="642"/>
      <c r="E49" s="642"/>
      <c r="F49" s="643" t="s">
        <v>1248</v>
      </c>
      <c r="G49" s="642"/>
      <c r="H49" s="640"/>
      <c r="I49" s="208"/>
      <c r="J49" s="509"/>
      <c r="K49" s="508"/>
    </row>
    <row r="50" spans="1:11" s="209" customFormat="1">
      <c r="A50" s="641" t="s">
        <v>2978</v>
      </c>
      <c r="B50" s="640"/>
      <c r="C50" s="640"/>
      <c r="D50" s="642"/>
      <c r="E50" s="642"/>
      <c r="F50" s="643"/>
      <c r="G50" s="642"/>
      <c r="H50" s="640"/>
      <c r="I50" s="208"/>
      <c r="J50" s="509"/>
      <c r="K50" s="508"/>
    </row>
    <row r="51" spans="1:11" s="209" customFormat="1">
      <c r="A51" s="640" t="s">
        <v>426</v>
      </c>
      <c r="B51" s="640" t="s">
        <v>836</v>
      </c>
      <c r="C51" s="640" t="s">
        <v>424</v>
      </c>
      <c r="D51" s="642" t="s">
        <v>972</v>
      </c>
      <c r="E51" s="642" t="s">
        <v>427</v>
      </c>
      <c r="F51" s="643">
        <v>0.18</v>
      </c>
      <c r="G51" s="642">
        <v>1</v>
      </c>
      <c r="H51" s="742" t="s">
        <v>2979</v>
      </c>
      <c r="I51" s="208"/>
      <c r="J51" s="509"/>
      <c r="K51" s="508"/>
    </row>
    <row r="52" spans="1:11" s="209" customFormat="1">
      <c r="A52" s="640" t="s">
        <v>1782</v>
      </c>
      <c r="B52" s="640" t="s">
        <v>828</v>
      </c>
      <c r="C52" s="640" t="s">
        <v>424</v>
      </c>
      <c r="D52" s="642" t="s">
        <v>972</v>
      </c>
      <c r="E52" s="642" t="s">
        <v>1783</v>
      </c>
      <c r="F52" s="643">
        <v>0.35</v>
      </c>
      <c r="G52" s="642">
        <v>1</v>
      </c>
      <c r="H52" s="742"/>
      <c r="I52" s="208"/>
      <c r="J52" s="509"/>
      <c r="K52" s="508"/>
    </row>
    <row r="53" spans="1:11" s="209" customFormat="1">
      <c r="A53" s="640" t="s">
        <v>2980</v>
      </c>
      <c r="B53" s="640" t="s">
        <v>829</v>
      </c>
      <c r="C53" s="640" t="s">
        <v>2981</v>
      </c>
      <c r="D53" s="642" t="s">
        <v>972</v>
      </c>
      <c r="E53" s="642" t="s">
        <v>2982</v>
      </c>
      <c r="F53" s="643">
        <v>0.95</v>
      </c>
      <c r="G53" s="642">
        <v>1</v>
      </c>
      <c r="H53" s="742"/>
      <c r="I53" s="208"/>
      <c r="J53" s="509"/>
      <c r="K53" s="508"/>
    </row>
    <row r="54" spans="1:11" s="209" customFormat="1">
      <c r="A54" s="640" t="s">
        <v>1784</v>
      </c>
      <c r="B54" s="640" t="s">
        <v>830</v>
      </c>
      <c r="C54" s="640" t="s">
        <v>424</v>
      </c>
      <c r="D54" s="642" t="s">
        <v>972</v>
      </c>
      <c r="E54" s="642" t="s">
        <v>1785</v>
      </c>
      <c r="F54" s="643">
        <v>0.9</v>
      </c>
      <c r="G54" s="642">
        <v>1</v>
      </c>
      <c r="H54" s="742"/>
      <c r="I54" s="208"/>
      <c r="J54" s="509"/>
      <c r="K54" s="508"/>
    </row>
    <row r="55" spans="1:11" s="209" customFormat="1">
      <c r="A55" s="640" t="s">
        <v>1248</v>
      </c>
      <c r="B55" s="640" t="s">
        <v>1248</v>
      </c>
      <c r="C55" s="640" t="s">
        <v>1248</v>
      </c>
      <c r="D55" s="642" t="s">
        <v>1248</v>
      </c>
      <c r="E55" s="642" t="s">
        <v>1248</v>
      </c>
      <c r="F55" s="643" t="s">
        <v>1248</v>
      </c>
      <c r="G55" s="642"/>
      <c r="H55" s="640"/>
      <c r="I55" s="208"/>
      <c r="J55" s="509"/>
      <c r="K55" s="508"/>
    </row>
    <row r="56" spans="1:11" s="209" customFormat="1">
      <c r="A56" s="640" t="s">
        <v>426</v>
      </c>
      <c r="B56" s="640" t="s">
        <v>836</v>
      </c>
      <c r="C56" s="640" t="s">
        <v>424</v>
      </c>
      <c r="D56" s="642" t="s">
        <v>972</v>
      </c>
      <c r="E56" s="642" t="s">
        <v>427</v>
      </c>
      <c r="F56" s="643">
        <v>0.18</v>
      </c>
      <c r="G56" s="642">
        <v>1</v>
      </c>
      <c r="H56" s="742" t="s">
        <v>2983</v>
      </c>
      <c r="I56" s="208"/>
      <c r="J56" s="509"/>
      <c r="K56" s="508"/>
    </row>
    <row r="57" spans="1:11" s="209" customFormat="1">
      <c r="A57" s="640" t="s">
        <v>1782</v>
      </c>
      <c r="B57" s="640" t="s">
        <v>828</v>
      </c>
      <c r="C57" s="640" t="s">
        <v>424</v>
      </c>
      <c r="D57" s="642" t="s">
        <v>972</v>
      </c>
      <c r="E57" s="642" t="s">
        <v>1783</v>
      </c>
      <c r="F57" s="643">
        <v>0.35</v>
      </c>
      <c r="G57" s="642">
        <v>1</v>
      </c>
      <c r="H57" s="742"/>
      <c r="I57" s="208"/>
      <c r="J57" s="509"/>
      <c r="K57" s="508"/>
    </row>
    <row r="58" spans="1:11" s="209" customFormat="1">
      <c r="A58" s="640" t="s">
        <v>428</v>
      </c>
      <c r="B58" s="640" t="s">
        <v>429</v>
      </c>
      <c r="C58" s="640" t="s">
        <v>291</v>
      </c>
      <c r="D58" s="642" t="s">
        <v>972</v>
      </c>
      <c r="E58" s="642" t="s">
        <v>430</v>
      </c>
      <c r="F58" s="643">
        <v>0.95</v>
      </c>
      <c r="G58" s="642">
        <v>1</v>
      </c>
      <c r="H58" s="742"/>
      <c r="I58" s="208"/>
      <c r="J58" s="509"/>
      <c r="K58" s="508"/>
    </row>
    <row r="59" spans="1:11" s="209" customFormat="1">
      <c r="A59" s="640" t="s">
        <v>1784</v>
      </c>
      <c r="B59" s="640" t="s">
        <v>830</v>
      </c>
      <c r="C59" s="640" t="s">
        <v>424</v>
      </c>
      <c r="D59" s="642" t="s">
        <v>972</v>
      </c>
      <c r="E59" s="642" t="s">
        <v>1785</v>
      </c>
      <c r="F59" s="643">
        <v>0.9</v>
      </c>
      <c r="G59" s="642">
        <v>1</v>
      </c>
      <c r="H59" s="742"/>
      <c r="I59" s="208"/>
      <c r="J59" s="509"/>
      <c r="K59" s="508"/>
    </row>
    <row r="60" spans="1:11" s="209" customFormat="1">
      <c r="A60" s="640"/>
      <c r="B60" s="640"/>
      <c r="C60" s="640"/>
      <c r="D60" s="642"/>
      <c r="E60" s="642"/>
      <c r="F60" s="643" t="s">
        <v>1248</v>
      </c>
      <c r="G60" s="642"/>
      <c r="H60" s="640"/>
      <c r="I60" s="208"/>
      <c r="J60" s="509"/>
      <c r="K60" s="508"/>
    </row>
    <row r="61" spans="1:11" s="209" customFormat="1">
      <c r="A61" s="640" t="s">
        <v>426</v>
      </c>
      <c r="B61" s="640" t="s">
        <v>836</v>
      </c>
      <c r="C61" s="640" t="s">
        <v>424</v>
      </c>
      <c r="D61" s="642" t="s">
        <v>972</v>
      </c>
      <c r="E61" s="642" t="s">
        <v>427</v>
      </c>
      <c r="F61" s="643">
        <v>0.18</v>
      </c>
      <c r="G61" s="642">
        <v>1</v>
      </c>
      <c r="H61" s="742" t="s">
        <v>2984</v>
      </c>
      <c r="I61" s="208"/>
      <c r="J61" s="509"/>
      <c r="K61" s="508"/>
    </row>
    <row r="62" spans="1:11" s="209" customFormat="1">
      <c r="A62" s="640" t="s">
        <v>1782</v>
      </c>
      <c r="B62" s="640" t="s">
        <v>828</v>
      </c>
      <c r="C62" s="640" t="s">
        <v>424</v>
      </c>
      <c r="D62" s="642" t="s">
        <v>972</v>
      </c>
      <c r="E62" s="642" t="s">
        <v>1783</v>
      </c>
      <c r="F62" s="643">
        <v>0.35</v>
      </c>
      <c r="G62" s="642">
        <v>1</v>
      </c>
      <c r="H62" s="742"/>
      <c r="I62" s="208"/>
      <c r="J62" s="509"/>
      <c r="K62" s="508"/>
    </row>
    <row r="63" spans="1:11" s="209" customFormat="1">
      <c r="A63" s="640" t="s">
        <v>431</v>
      </c>
      <c r="B63" s="640" t="s">
        <v>429</v>
      </c>
      <c r="C63" s="640" t="s">
        <v>292</v>
      </c>
      <c r="D63" s="642" t="s">
        <v>972</v>
      </c>
      <c r="E63" s="642" t="s">
        <v>1776</v>
      </c>
      <c r="F63" s="643">
        <v>0.95</v>
      </c>
      <c r="G63" s="642">
        <v>1</v>
      </c>
      <c r="H63" s="742"/>
      <c r="I63" s="208"/>
      <c r="J63" s="509"/>
      <c r="K63" s="508"/>
    </row>
    <row r="64" spans="1:11" s="209" customFormat="1">
      <c r="A64" s="640" t="s">
        <v>1784</v>
      </c>
      <c r="B64" s="640" t="s">
        <v>830</v>
      </c>
      <c r="C64" s="640" t="s">
        <v>424</v>
      </c>
      <c r="D64" s="642" t="s">
        <v>972</v>
      </c>
      <c r="E64" s="642" t="s">
        <v>1785</v>
      </c>
      <c r="F64" s="643">
        <v>0.9</v>
      </c>
      <c r="G64" s="642">
        <v>1</v>
      </c>
      <c r="H64" s="742"/>
      <c r="I64" s="208"/>
      <c r="J64" s="509"/>
      <c r="K64" s="508"/>
    </row>
    <row r="65" spans="1:11" s="209" customFormat="1">
      <c r="A65" s="640" t="s">
        <v>1248</v>
      </c>
      <c r="B65" s="640" t="s">
        <v>1248</v>
      </c>
      <c r="C65" s="640" t="s">
        <v>1248</v>
      </c>
      <c r="D65" s="642" t="s">
        <v>1248</v>
      </c>
      <c r="E65" s="642" t="s">
        <v>1248</v>
      </c>
      <c r="F65" s="643" t="s">
        <v>1248</v>
      </c>
      <c r="G65" s="642"/>
      <c r="H65" s="640"/>
      <c r="I65" s="208"/>
      <c r="J65" s="509"/>
      <c r="K65" s="508"/>
    </row>
    <row r="66" spans="1:11" s="209" customFormat="1">
      <c r="A66" s="640" t="s">
        <v>2985</v>
      </c>
      <c r="B66" s="640" t="s">
        <v>2986</v>
      </c>
      <c r="C66" s="640" t="s">
        <v>2987</v>
      </c>
      <c r="D66" s="642" t="s">
        <v>2988</v>
      </c>
      <c r="E66" s="642" t="s">
        <v>2989</v>
      </c>
      <c r="F66" s="643">
        <v>3.25</v>
      </c>
      <c r="G66" s="642">
        <v>1</v>
      </c>
      <c r="H66" s="743" t="s">
        <v>2990</v>
      </c>
      <c r="I66" s="208"/>
      <c r="J66" s="509"/>
      <c r="K66" s="508"/>
    </row>
    <row r="67" spans="1:11" s="209" customFormat="1">
      <c r="A67" s="640" t="s">
        <v>426</v>
      </c>
      <c r="B67" s="640" t="s">
        <v>836</v>
      </c>
      <c r="C67" s="640" t="s">
        <v>424</v>
      </c>
      <c r="D67" s="642" t="s">
        <v>972</v>
      </c>
      <c r="E67" s="642" t="s">
        <v>427</v>
      </c>
      <c r="F67" s="643">
        <v>0.18</v>
      </c>
      <c r="G67" s="638">
        <v>2</v>
      </c>
      <c r="H67" s="743"/>
      <c r="I67" s="208"/>
      <c r="J67" s="509"/>
      <c r="K67" s="508"/>
    </row>
    <row r="68" spans="1:11" ht="12" thickBot="1"/>
    <row r="69" spans="1:11" s="428" customFormat="1" ht="47.25" customHeight="1" thickBot="1">
      <c r="A69" s="738" t="s">
        <v>3008</v>
      </c>
      <c r="B69" s="739"/>
      <c r="C69" s="739"/>
      <c r="D69" s="739"/>
      <c r="E69" s="739"/>
      <c r="F69" s="739"/>
      <c r="G69" s="739"/>
      <c r="H69" s="740"/>
    </row>
    <row r="70" spans="1:11" ht="14">
      <c r="A70" s="647" t="s">
        <v>2927</v>
      </c>
      <c r="B70" s="647" t="s">
        <v>2928</v>
      </c>
      <c r="C70" s="647" t="s">
        <v>2929</v>
      </c>
      <c r="D70" s="647" t="s">
        <v>2930</v>
      </c>
      <c r="E70" s="647" t="s">
        <v>2931</v>
      </c>
      <c r="F70" s="647" t="s">
        <v>2932</v>
      </c>
      <c r="G70" s="647" t="s">
        <v>2933</v>
      </c>
      <c r="H70"/>
    </row>
    <row r="71" spans="1:11" ht="14">
      <c r="A71" s="648"/>
      <c r="B71"/>
      <c r="C71"/>
      <c r="D71" s="649"/>
      <c r="E71" s="649"/>
      <c r="F71" s="650"/>
      <c r="G71" s="649"/>
      <c r="H71"/>
    </row>
    <row r="72" spans="1:11" ht="14">
      <c r="A72" s="648" t="s">
        <v>2991</v>
      </c>
      <c r="B72"/>
      <c r="C72"/>
      <c r="D72" s="649"/>
      <c r="E72" s="649"/>
      <c r="F72" s="650"/>
      <c r="G72" s="649"/>
      <c r="H72"/>
    </row>
    <row r="73" spans="1:11" ht="13">
      <c r="A73" s="651" t="s">
        <v>2934</v>
      </c>
      <c r="B73" s="651" t="s">
        <v>283</v>
      </c>
      <c r="C73" s="651" t="s">
        <v>2935</v>
      </c>
      <c r="D73" s="652" t="s">
        <v>964</v>
      </c>
      <c r="E73" s="652" t="s">
        <v>2936</v>
      </c>
      <c r="F73" s="653">
        <v>3</v>
      </c>
      <c r="G73" s="652">
        <v>1</v>
      </c>
      <c r="H73"/>
    </row>
    <row r="74" spans="1:11" ht="13">
      <c r="A74" t="s">
        <v>2943</v>
      </c>
      <c r="B74" t="s">
        <v>827</v>
      </c>
      <c r="C74" t="s">
        <v>2944</v>
      </c>
      <c r="D74" s="649" t="s">
        <v>1773</v>
      </c>
      <c r="E74" s="649" t="s">
        <v>2945</v>
      </c>
      <c r="F74" s="650">
        <v>1.2</v>
      </c>
      <c r="G74" s="649">
        <v>1</v>
      </c>
      <c r="H74"/>
    </row>
    <row r="75" spans="1:11" ht="13">
      <c r="A75" s="651" t="s">
        <v>2969</v>
      </c>
      <c r="B75" s="651" t="s">
        <v>2900</v>
      </c>
      <c r="C75" s="651" t="s">
        <v>2970</v>
      </c>
      <c r="D75" s="652" t="s">
        <v>883</v>
      </c>
      <c r="E75" s="652" t="s">
        <v>2971</v>
      </c>
      <c r="F75" s="653">
        <v>0.47</v>
      </c>
      <c r="G75" s="652">
        <v>4</v>
      </c>
      <c r="H75"/>
    </row>
    <row r="76" spans="1:11" ht="14">
      <c r="A76" s="648"/>
      <c r="B76"/>
      <c r="C76"/>
      <c r="D76" s="649"/>
      <c r="E76" s="649"/>
      <c r="F76" s="650" t="s">
        <v>1248</v>
      </c>
      <c r="G76" s="649"/>
      <c r="H76"/>
    </row>
    <row r="77" spans="1:11" ht="14">
      <c r="A77" s="648" t="s">
        <v>2992</v>
      </c>
      <c r="B77"/>
      <c r="C77"/>
      <c r="D77" s="649"/>
      <c r="E77" s="649"/>
      <c r="F77" s="650"/>
      <c r="G77" s="649"/>
      <c r="H77"/>
    </row>
    <row r="78" spans="1:11" ht="13">
      <c r="A78" s="651" t="s">
        <v>2937</v>
      </c>
      <c r="B78" s="651" t="s">
        <v>624</v>
      </c>
      <c r="C78" s="651" t="s">
        <v>2938</v>
      </c>
      <c r="D78" s="652" t="s">
        <v>964</v>
      </c>
      <c r="E78" s="652" t="s">
        <v>2939</v>
      </c>
      <c r="F78" s="653">
        <v>3.3</v>
      </c>
      <c r="G78" s="652">
        <v>1</v>
      </c>
      <c r="H78"/>
    </row>
    <row r="79" spans="1:11" ht="13">
      <c r="A79" t="s">
        <v>2956</v>
      </c>
      <c r="B79" t="s">
        <v>827</v>
      </c>
      <c r="C79" t="s">
        <v>2957</v>
      </c>
      <c r="D79" s="649" t="s">
        <v>1773</v>
      </c>
      <c r="E79" s="649" t="s">
        <v>2958</v>
      </c>
      <c r="F79" s="650">
        <v>1.2</v>
      </c>
      <c r="G79" s="649">
        <v>1</v>
      </c>
      <c r="H79"/>
    </row>
    <row r="80" spans="1:11" ht="13">
      <c r="A80" s="651" t="s">
        <v>2972</v>
      </c>
      <c r="B80" s="651" t="s">
        <v>2901</v>
      </c>
      <c r="C80" s="651" t="s">
        <v>2973</v>
      </c>
      <c r="D80" s="652" t="s">
        <v>883</v>
      </c>
      <c r="E80" s="652" t="s">
        <v>2974</v>
      </c>
      <c r="F80" s="653">
        <v>0.35</v>
      </c>
      <c r="G80" s="652">
        <v>4</v>
      </c>
      <c r="H80"/>
    </row>
    <row r="81" spans="1:8" ht="14">
      <c r="A81" s="648"/>
      <c r="B81"/>
      <c r="C81"/>
      <c r="D81" s="649"/>
      <c r="E81" s="649"/>
      <c r="F81" s="650" t="s">
        <v>1248</v>
      </c>
      <c r="G81" s="649"/>
      <c r="H81"/>
    </row>
    <row r="82" spans="1:8" ht="14">
      <c r="A82" s="648" t="s">
        <v>2993</v>
      </c>
      <c r="B82"/>
      <c r="C82"/>
      <c r="D82" s="649"/>
      <c r="E82" s="649"/>
      <c r="F82" s="650"/>
      <c r="G82" s="649"/>
      <c r="H82"/>
    </row>
    <row r="83" spans="1:8" ht="13">
      <c r="A83" s="651" t="s">
        <v>1787</v>
      </c>
      <c r="B83" s="651" t="s">
        <v>283</v>
      </c>
      <c r="C83" s="651" t="s">
        <v>284</v>
      </c>
      <c r="D83" s="652" t="s">
        <v>964</v>
      </c>
      <c r="E83" s="652" t="s">
        <v>285</v>
      </c>
      <c r="F83" s="653">
        <v>3</v>
      </c>
      <c r="G83" s="652">
        <v>1</v>
      </c>
      <c r="H83" s="736" t="s">
        <v>2994</v>
      </c>
    </row>
    <row r="84" spans="1:8" ht="13">
      <c r="A84" t="s">
        <v>286</v>
      </c>
      <c r="B84" t="s">
        <v>827</v>
      </c>
      <c r="C84" t="s">
        <v>287</v>
      </c>
      <c r="D84" s="649" t="s">
        <v>1773</v>
      </c>
      <c r="E84" s="649" t="s">
        <v>425</v>
      </c>
      <c r="F84" s="650">
        <v>0.95</v>
      </c>
      <c r="G84" s="649">
        <v>1</v>
      </c>
      <c r="H84" s="736"/>
    </row>
    <row r="85" spans="1:8" ht="13">
      <c r="A85" s="651" t="s">
        <v>288</v>
      </c>
      <c r="B85" s="651" t="s">
        <v>2900</v>
      </c>
      <c r="C85" s="651" t="s">
        <v>290</v>
      </c>
      <c r="D85" s="652" t="s">
        <v>883</v>
      </c>
      <c r="E85" s="652" t="s">
        <v>868</v>
      </c>
      <c r="F85" s="653">
        <v>0.25900000000000001</v>
      </c>
      <c r="G85" s="652">
        <v>7</v>
      </c>
      <c r="H85" s="736"/>
    </row>
    <row r="86" spans="1:8" ht="13">
      <c r="A86" s="654" t="s">
        <v>2946</v>
      </c>
      <c r="B86" s="654" t="s">
        <v>827</v>
      </c>
      <c r="C86" s="654" t="s">
        <v>2947</v>
      </c>
      <c r="D86" s="655" t="s">
        <v>1773</v>
      </c>
      <c r="E86" s="655" t="s">
        <v>2948</v>
      </c>
      <c r="F86" s="656">
        <v>1.3</v>
      </c>
      <c r="G86" s="655">
        <v>1</v>
      </c>
      <c r="H86" s="654" t="s">
        <v>2949</v>
      </c>
    </row>
    <row r="87" spans="1:8" ht="14">
      <c r="A87" s="648"/>
      <c r="B87"/>
      <c r="C87"/>
      <c r="D87" s="649"/>
      <c r="E87" s="649"/>
      <c r="F87" s="650" t="s">
        <v>1248</v>
      </c>
      <c r="G87" s="649"/>
      <c r="H87"/>
    </row>
    <row r="88" spans="1:8" ht="14">
      <c r="A88" s="648" t="s">
        <v>2995</v>
      </c>
      <c r="B88"/>
      <c r="C88"/>
      <c r="D88" s="649"/>
      <c r="E88" s="649"/>
      <c r="F88" s="650"/>
      <c r="G88" s="649"/>
      <c r="H88"/>
    </row>
    <row r="89" spans="1:8" ht="13">
      <c r="A89" s="651" t="s">
        <v>1787</v>
      </c>
      <c r="B89" s="651" t="s">
        <v>283</v>
      </c>
      <c r="C89" s="651" t="s">
        <v>284</v>
      </c>
      <c r="D89" s="652" t="s">
        <v>964</v>
      </c>
      <c r="E89" s="652" t="s">
        <v>285</v>
      </c>
      <c r="F89" s="653">
        <v>3</v>
      </c>
      <c r="G89" s="652">
        <v>1</v>
      </c>
      <c r="H89" s="736" t="s">
        <v>2996</v>
      </c>
    </row>
    <row r="90" spans="1:8" ht="13">
      <c r="A90" t="s">
        <v>1788</v>
      </c>
      <c r="B90" t="s">
        <v>827</v>
      </c>
      <c r="C90" t="s">
        <v>2704</v>
      </c>
      <c r="D90" s="649" t="s">
        <v>1773</v>
      </c>
      <c r="E90" s="649" t="s">
        <v>540</v>
      </c>
      <c r="F90" s="650">
        <v>0.95</v>
      </c>
      <c r="G90" s="649">
        <v>1</v>
      </c>
      <c r="H90" s="736"/>
    </row>
    <row r="91" spans="1:8" ht="13">
      <c r="A91" s="651" t="s">
        <v>541</v>
      </c>
      <c r="B91" s="651" t="s">
        <v>2900</v>
      </c>
      <c r="C91" s="651" t="s">
        <v>297</v>
      </c>
      <c r="D91" s="652" t="s">
        <v>883</v>
      </c>
      <c r="E91" s="652" t="s">
        <v>542</v>
      </c>
      <c r="F91" s="653">
        <v>0.4</v>
      </c>
      <c r="G91" s="652">
        <v>7</v>
      </c>
      <c r="H91" s="736"/>
    </row>
    <row r="92" spans="1:8" ht="13">
      <c r="A92" s="654" t="s">
        <v>2950</v>
      </c>
      <c r="B92" s="654" t="s">
        <v>827</v>
      </c>
      <c r="C92" s="654" t="s">
        <v>2951</v>
      </c>
      <c r="D92" s="655" t="s">
        <v>1773</v>
      </c>
      <c r="E92" s="655" t="s">
        <v>2952</v>
      </c>
      <c r="F92" s="656">
        <v>1.3</v>
      </c>
      <c r="G92" s="655">
        <v>1</v>
      </c>
      <c r="H92" s="654" t="s">
        <v>2949</v>
      </c>
    </row>
    <row r="93" spans="1:8" ht="14">
      <c r="A93" s="648"/>
      <c r="B93"/>
      <c r="C93"/>
      <c r="D93" s="649"/>
      <c r="E93" s="649"/>
      <c r="F93" s="650" t="s">
        <v>1248</v>
      </c>
      <c r="G93" s="649"/>
      <c r="H93"/>
    </row>
    <row r="94" spans="1:8" ht="14">
      <c r="A94" s="648" t="s">
        <v>2997</v>
      </c>
      <c r="B94"/>
      <c r="C94"/>
      <c r="D94" s="649"/>
      <c r="E94" s="649"/>
      <c r="F94" s="650"/>
      <c r="G94" s="649"/>
      <c r="H94"/>
    </row>
    <row r="95" spans="1:8" ht="13">
      <c r="A95" s="651" t="s">
        <v>2071</v>
      </c>
      <c r="B95" s="651" t="s">
        <v>624</v>
      </c>
      <c r="C95" s="651" t="s">
        <v>2072</v>
      </c>
      <c r="D95" s="652" t="s">
        <v>964</v>
      </c>
      <c r="E95" s="652" t="s">
        <v>2073</v>
      </c>
      <c r="F95" s="653">
        <v>3.3</v>
      </c>
      <c r="G95" s="652">
        <v>1</v>
      </c>
      <c r="H95" s="741" t="s">
        <v>2994</v>
      </c>
    </row>
    <row r="96" spans="1:8" ht="13">
      <c r="A96" t="s">
        <v>293</v>
      </c>
      <c r="B96" t="s">
        <v>827</v>
      </c>
      <c r="C96" t="s">
        <v>2703</v>
      </c>
      <c r="D96" s="649" t="s">
        <v>1773</v>
      </c>
      <c r="E96" s="649" t="s">
        <v>1786</v>
      </c>
      <c r="F96" s="650">
        <v>0.95</v>
      </c>
      <c r="G96" s="649">
        <v>1</v>
      </c>
      <c r="H96" s="741"/>
    </row>
    <row r="97" spans="1:8" ht="13">
      <c r="A97" s="651" t="s">
        <v>847</v>
      </c>
      <c r="B97" s="651" t="s">
        <v>2901</v>
      </c>
      <c r="C97" s="651" t="s">
        <v>295</v>
      </c>
      <c r="D97" s="652" t="s">
        <v>883</v>
      </c>
      <c r="E97" s="652" t="s">
        <v>848</v>
      </c>
      <c r="F97" s="653">
        <v>0.1</v>
      </c>
      <c r="G97" s="652">
        <v>7</v>
      </c>
      <c r="H97" s="741"/>
    </row>
    <row r="98" spans="1:8" ht="13">
      <c r="A98" s="654" t="s">
        <v>2074</v>
      </c>
      <c r="B98" s="654" t="s">
        <v>827</v>
      </c>
      <c r="C98" s="654" t="s">
        <v>2075</v>
      </c>
      <c r="D98" s="655" t="s">
        <v>1773</v>
      </c>
      <c r="E98" s="655" t="s">
        <v>2076</v>
      </c>
      <c r="F98" s="656">
        <v>1.3</v>
      </c>
      <c r="G98" s="655">
        <v>1</v>
      </c>
      <c r="H98" s="654" t="s">
        <v>2949</v>
      </c>
    </row>
    <row r="99" spans="1:8" ht="14">
      <c r="A99" s="648"/>
      <c r="B99"/>
      <c r="C99"/>
      <c r="D99" s="649"/>
      <c r="E99" s="649"/>
      <c r="F99" s="650" t="s">
        <v>1248</v>
      </c>
      <c r="G99" s="649"/>
      <c r="H99"/>
    </row>
    <row r="100" spans="1:8" ht="14">
      <c r="A100" s="648" t="s">
        <v>2998</v>
      </c>
      <c r="B100"/>
      <c r="C100"/>
      <c r="D100" s="649"/>
      <c r="E100" s="649"/>
      <c r="F100" s="650"/>
      <c r="G100" s="649"/>
      <c r="H100"/>
    </row>
    <row r="101" spans="1:8" ht="13">
      <c r="A101" s="651" t="s">
        <v>2071</v>
      </c>
      <c r="B101" s="651" t="s">
        <v>624</v>
      </c>
      <c r="C101" s="651" t="s">
        <v>2072</v>
      </c>
      <c r="D101" s="652" t="s">
        <v>964</v>
      </c>
      <c r="E101" s="652" t="s">
        <v>2073</v>
      </c>
      <c r="F101" s="653">
        <v>3.3</v>
      </c>
      <c r="G101" s="652">
        <v>1</v>
      </c>
      <c r="H101" s="741" t="s">
        <v>2996</v>
      </c>
    </row>
    <row r="102" spans="1:8" ht="13">
      <c r="A102" t="s">
        <v>2959</v>
      </c>
      <c r="B102" t="s">
        <v>827</v>
      </c>
      <c r="C102" t="s">
        <v>2960</v>
      </c>
      <c r="D102" s="649" t="s">
        <v>1773</v>
      </c>
      <c r="E102" s="649" t="s">
        <v>2961</v>
      </c>
      <c r="F102" s="650">
        <v>0.95</v>
      </c>
      <c r="G102" s="649">
        <v>1</v>
      </c>
      <c r="H102" s="741"/>
    </row>
    <row r="103" spans="1:8" ht="13">
      <c r="A103" s="651" t="s">
        <v>2146</v>
      </c>
      <c r="B103" s="651" t="s">
        <v>2908</v>
      </c>
      <c r="C103" s="651" t="s">
        <v>2148</v>
      </c>
      <c r="D103" s="652" t="s">
        <v>883</v>
      </c>
      <c r="E103" s="652" t="s">
        <v>2149</v>
      </c>
      <c r="F103" s="653">
        <v>0.18</v>
      </c>
      <c r="G103" s="652">
        <v>7</v>
      </c>
      <c r="H103" s="741"/>
    </row>
    <row r="104" spans="1:8" ht="13">
      <c r="A104" s="654" t="s">
        <v>2962</v>
      </c>
      <c r="B104" s="654" t="s">
        <v>827</v>
      </c>
      <c r="C104" s="654" t="s">
        <v>2963</v>
      </c>
      <c r="D104" s="655" t="s">
        <v>1773</v>
      </c>
      <c r="E104" s="655" t="s">
        <v>2964</v>
      </c>
      <c r="F104" s="656">
        <v>1.3</v>
      </c>
      <c r="G104" s="655">
        <v>1</v>
      </c>
      <c r="H104" s="654" t="s">
        <v>2949</v>
      </c>
    </row>
    <row r="105" spans="1:8" ht="14">
      <c r="A105" s="648"/>
      <c r="B105"/>
      <c r="C105"/>
      <c r="D105" s="649"/>
      <c r="E105" s="649"/>
      <c r="F105" s="650"/>
      <c r="G105" s="649"/>
      <c r="H105"/>
    </row>
    <row r="106" spans="1:8" ht="14">
      <c r="A106" s="648" t="s">
        <v>2999</v>
      </c>
      <c r="B106"/>
      <c r="C106"/>
      <c r="D106" s="649"/>
      <c r="E106" s="649"/>
      <c r="F106" s="650"/>
      <c r="G106" s="649"/>
      <c r="H106"/>
    </row>
    <row r="107" spans="1:8" ht="13">
      <c r="A107" s="651" t="s">
        <v>1787</v>
      </c>
      <c r="B107" s="651" t="s">
        <v>283</v>
      </c>
      <c r="C107" s="651" t="s">
        <v>284</v>
      </c>
      <c r="D107" s="652" t="s">
        <v>964</v>
      </c>
      <c r="E107" s="652" t="s">
        <v>285</v>
      </c>
      <c r="F107" s="653">
        <v>3</v>
      </c>
      <c r="G107" s="652">
        <v>1</v>
      </c>
      <c r="H107"/>
    </row>
    <row r="108" spans="1:8" ht="13">
      <c r="A108" t="s">
        <v>2140</v>
      </c>
      <c r="B108" t="s">
        <v>827</v>
      </c>
      <c r="C108" t="s">
        <v>2141</v>
      </c>
      <c r="D108" s="649" t="s">
        <v>1773</v>
      </c>
      <c r="E108" s="649" t="s">
        <v>2142</v>
      </c>
      <c r="F108" s="650">
        <v>0.95</v>
      </c>
      <c r="G108" s="649">
        <v>1</v>
      </c>
      <c r="H108"/>
    </row>
    <row r="109" spans="1:8" ht="13">
      <c r="A109" s="651" t="s">
        <v>541</v>
      </c>
      <c r="B109" s="651" t="s">
        <v>2900</v>
      </c>
      <c r="C109" s="651" t="s">
        <v>297</v>
      </c>
      <c r="D109" s="652" t="s">
        <v>883</v>
      </c>
      <c r="E109" s="652" t="s">
        <v>542</v>
      </c>
      <c r="F109" s="653">
        <v>0.4</v>
      </c>
      <c r="G109" s="652">
        <v>4</v>
      </c>
      <c r="H109"/>
    </row>
    <row r="110" spans="1:8" ht="13">
      <c r="A110" t="s">
        <v>303</v>
      </c>
      <c r="B110" t="s">
        <v>2900</v>
      </c>
      <c r="C110" t="s">
        <v>304</v>
      </c>
      <c r="D110" s="649" t="s">
        <v>883</v>
      </c>
      <c r="E110" s="649" t="s">
        <v>305</v>
      </c>
      <c r="F110" s="650">
        <v>0.25</v>
      </c>
      <c r="G110" s="649">
        <v>5</v>
      </c>
      <c r="H110"/>
    </row>
    <row r="111" spans="1:8" ht="14">
      <c r="A111" s="648"/>
      <c r="B111"/>
      <c r="C111"/>
      <c r="D111" s="649"/>
      <c r="E111" s="649"/>
      <c r="F111" s="650" t="s">
        <v>1248</v>
      </c>
      <c r="G111" s="649"/>
      <c r="H111"/>
    </row>
    <row r="112" spans="1:8" ht="14">
      <c r="A112" s="648" t="s">
        <v>3000</v>
      </c>
      <c r="B112"/>
      <c r="C112"/>
      <c r="D112" s="649"/>
      <c r="E112" s="649"/>
      <c r="F112" s="650"/>
      <c r="G112" s="649"/>
      <c r="H112"/>
    </row>
    <row r="113" spans="1:8" ht="13">
      <c r="A113" s="651" t="s">
        <v>2071</v>
      </c>
      <c r="B113" s="651" t="s">
        <v>624</v>
      </c>
      <c r="C113" s="651" t="s">
        <v>2072</v>
      </c>
      <c r="D113" s="652" t="s">
        <v>964</v>
      </c>
      <c r="E113" s="652" t="s">
        <v>2073</v>
      </c>
      <c r="F113" s="653">
        <v>3.3</v>
      </c>
      <c r="G113" s="652">
        <v>1</v>
      </c>
      <c r="H113"/>
    </row>
    <row r="114" spans="1:8" ht="13">
      <c r="A114" t="s">
        <v>2143</v>
      </c>
      <c r="B114" t="s">
        <v>827</v>
      </c>
      <c r="C114" t="s">
        <v>2144</v>
      </c>
      <c r="D114" s="649" t="s">
        <v>1773</v>
      </c>
      <c r="E114" s="649" t="s">
        <v>2145</v>
      </c>
      <c r="F114" s="650">
        <v>0.95</v>
      </c>
      <c r="G114" s="649">
        <v>1</v>
      </c>
      <c r="H114"/>
    </row>
    <row r="115" spans="1:8" ht="13">
      <c r="A115" s="651" t="s">
        <v>2146</v>
      </c>
      <c r="B115" s="651" t="s">
        <v>2908</v>
      </c>
      <c r="C115" s="651" t="s">
        <v>2148</v>
      </c>
      <c r="D115" s="652" t="s">
        <v>883</v>
      </c>
      <c r="E115" s="652" t="s">
        <v>2149</v>
      </c>
      <c r="F115" s="653">
        <v>0.18</v>
      </c>
      <c r="G115" s="652">
        <v>4</v>
      </c>
      <c r="H115"/>
    </row>
    <row r="116" spans="1:8" ht="13">
      <c r="A116" t="s">
        <v>308</v>
      </c>
      <c r="B116" t="s">
        <v>2901</v>
      </c>
      <c r="C116" t="s">
        <v>309</v>
      </c>
      <c r="D116" s="649" t="s">
        <v>883</v>
      </c>
      <c r="E116" s="649" t="s">
        <v>310</v>
      </c>
      <c r="F116" s="650">
        <v>0.18</v>
      </c>
      <c r="G116" s="649">
        <v>5</v>
      </c>
      <c r="H116"/>
    </row>
    <row r="117" spans="1:8" ht="14">
      <c r="A117" s="648"/>
      <c r="B117"/>
      <c r="C117"/>
      <c r="D117" s="649"/>
      <c r="E117" s="649"/>
      <c r="F117" s="650" t="s">
        <v>1248</v>
      </c>
      <c r="G117" s="649"/>
      <c r="H117"/>
    </row>
    <row r="118" spans="1:8" ht="14">
      <c r="A118" s="648" t="s">
        <v>3001</v>
      </c>
      <c r="B118"/>
      <c r="C118"/>
      <c r="D118" s="649"/>
      <c r="E118" s="649"/>
      <c r="F118" s="650"/>
      <c r="G118" s="649"/>
      <c r="H118"/>
    </row>
    <row r="119" spans="1:8" ht="13">
      <c r="A119" s="651" t="s">
        <v>298</v>
      </c>
      <c r="B119" s="651" t="s">
        <v>283</v>
      </c>
      <c r="C119" s="651" t="s">
        <v>299</v>
      </c>
      <c r="D119" s="652" t="s">
        <v>964</v>
      </c>
      <c r="E119" s="652" t="s">
        <v>300</v>
      </c>
      <c r="F119" s="653">
        <v>2.354625</v>
      </c>
      <c r="G119" s="652">
        <v>1</v>
      </c>
      <c r="H119"/>
    </row>
    <row r="120" spans="1:8" ht="13">
      <c r="A120" t="s">
        <v>2953</v>
      </c>
      <c r="B120" t="s">
        <v>827</v>
      </c>
      <c r="C120" t="s">
        <v>2954</v>
      </c>
      <c r="D120" s="649" t="s">
        <v>1773</v>
      </c>
      <c r="E120" s="649" t="s">
        <v>2955</v>
      </c>
      <c r="F120" s="650">
        <v>1.1000000000000001</v>
      </c>
      <c r="G120" s="649">
        <v>1</v>
      </c>
      <c r="H120"/>
    </row>
    <row r="121" spans="1:8" ht="13">
      <c r="A121" s="651" t="s">
        <v>288</v>
      </c>
      <c r="B121" s="651" t="s">
        <v>2900</v>
      </c>
      <c r="C121" s="651" t="s">
        <v>290</v>
      </c>
      <c r="D121" s="652" t="s">
        <v>883</v>
      </c>
      <c r="E121" s="652" t="s">
        <v>868</v>
      </c>
      <c r="F121" s="653">
        <v>0.25900000000000001</v>
      </c>
      <c r="G121" s="652">
        <v>12</v>
      </c>
      <c r="H121"/>
    </row>
    <row r="122" spans="1:8" ht="14">
      <c r="A122" s="648"/>
      <c r="B122"/>
      <c r="C122"/>
      <c r="D122" s="649"/>
      <c r="E122" s="649"/>
      <c r="F122" s="650" t="s">
        <v>1248</v>
      </c>
      <c r="G122" s="649"/>
      <c r="H122"/>
    </row>
    <row r="123" spans="1:8" ht="14">
      <c r="A123" s="648" t="s">
        <v>3002</v>
      </c>
      <c r="B123"/>
      <c r="C123"/>
      <c r="D123" s="649"/>
      <c r="E123" s="649"/>
      <c r="F123" s="650"/>
      <c r="G123" s="649"/>
      <c r="H123"/>
    </row>
    <row r="124" spans="1:8" ht="13">
      <c r="A124" s="651" t="s">
        <v>2940</v>
      </c>
      <c r="B124" s="651" t="s">
        <v>624</v>
      </c>
      <c r="C124" s="651" t="s">
        <v>2941</v>
      </c>
      <c r="D124" s="652" t="s">
        <v>964</v>
      </c>
      <c r="E124" s="652" t="s">
        <v>2942</v>
      </c>
      <c r="F124" s="653">
        <v>2.41</v>
      </c>
      <c r="G124" s="652">
        <v>1</v>
      </c>
      <c r="H124"/>
    </row>
    <row r="125" spans="1:8" ht="13">
      <c r="A125" t="s">
        <v>2965</v>
      </c>
      <c r="B125" t="s">
        <v>827</v>
      </c>
      <c r="C125" t="s">
        <v>2966</v>
      </c>
      <c r="D125" s="649" t="s">
        <v>1773</v>
      </c>
      <c r="E125" s="649" t="s">
        <v>2967</v>
      </c>
      <c r="F125" s="650">
        <v>1.1000000000000001</v>
      </c>
      <c r="G125" s="649">
        <v>1</v>
      </c>
      <c r="H125"/>
    </row>
    <row r="126" spans="1:8" ht="13">
      <c r="A126" s="651" t="s">
        <v>847</v>
      </c>
      <c r="B126" s="651" t="s">
        <v>2901</v>
      </c>
      <c r="C126" s="651" t="s">
        <v>295</v>
      </c>
      <c r="D126" s="652" t="s">
        <v>883</v>
      </c>
      <c r="E126" s="652" t="s">
        <v>848</v>
      </c>
      <c r="F126" s="653">
        <v>0.1</v>
      </c>
      <c r="G126" s="652">
        <v>12</v>
      </c>
      <c r="H126"/>
    </row>
    <row r="127" spans="1:8" ht="14">
      <c r="A127" s="648"/>
      <c r="B127"/>
      <c r="C127"/>
      <c r="D127" s="649"/>
      <c r="E127" s="649"/>
      <c r="F127" s="650" t="s">
        <v>1248</v>
      </c>
      <c r="G127" s="649"/>
      <c r="H127"/>
    </row>
    <row r="128" spans="1:8" ht="14">
      <c r="A128" s="648" t="s">
        <v>3003</v>
      </c>
      <c r="B128"/>
      <c r="C128"/>
      <c r="D128" s="649"/>
      <c r="E128" s="649"/>
      <c r="F128" s="650"/>
      <c r="G128" s="649"/>
      <c r="H128"/>
    </row>
    <row r="129" spans="1:8" ht="13">
      <c r="A129" s="651" t="s">
        <v>298</v>
      </c>
      <c r="B129" s="651" t="s">
        <v>283</v>
      </c>
      <c r="C129" s="651" t="s">
        <v>299</v>
      </c>
      <c r="D129" s="652" t="s">
        <v>964</v>
      </c>
      <c r="E129" s="652" t="s">
        <v>300</v>
      </c>
      <c r="F129" s="653">
        <v>2.354625</v>
      </c>
      <c r="G129" s="652">
        <v>1</v>
      </c>
      <c r="H129"/>
    </row>
    <row r="130" spans="1:8" ht="13">
      <c r="A130" t="s">
        <v>301</v>
      </c>
      <c r="B130" t="s">
        <v>827</v>
      </c>
      <c r="C130" t="s">
        <v>302</v>
      </c>
      <c r="D130" s="649" t="s">
        <v>1773</v>
      </c>
      <c r="E130" s="649" t="s">
        <v>543</v>
      </c>
      <c r="F130" s="650">
        <v>0.85</v>
      </c>
      <c r="G130" s="649">
        <v>1</v>
      </c>
      <c r="H130"/>
    </row>
    <row r="131" spans="1:8" ht="13">
      <c r="A131" s="651" t="s">
        <v>303</v>
      </c>
      <c r="B131" s="651" t="s">
        <v>2900</v>
      </c>
      <c r="C131" s="651" t="s">
        <v>304</v>
      </c>
      <c r="D131" s="652" t="s">
        <v>883</v>
      </c>
      <c r="E131" s="652" t="s">
        <v>305</v>
      </c>
      <c r="F131" s="653">
        <v>0.25</v>
      </c>
      <c r="G131" s="652">
        <v>17</v>
      </c>
      <c r="H131"/>
    </row>
    <row r="132" spans="1:8" ht="14">
      <c r="A132" s="648"/>
      <c r="B132"/>
      <c r="C132"/>
      <c r="D132" s="649"/>
      <c r="E132" s="649"/>
      <c r="F132" s="650" t="s">
        <v>1248</v>
      </c>
      <c r="G132" s="649"/>
      <c r="H132"/>
    </row>
    <row r="133" spans="1:8" ht="14">
      <c r="A133" s="648" t="s">
        <v>3004</v>
      </c>
      <c r="B133"/>
      <c r="C133"/>
      <c r="D133" s="649"/>
      <c r="E133" s="649"/>
      <c r="F133" s="650"/>
      <c r="G133" s="649"/>
      <c r="H133"/>
    </row>
    <row r="134" spans="1:8" ht="13">
      <c r="A134" s="651" t="s">
        <v>2940</v>
      </c>
      <c r="B134" s="651" t="s">
        <v>624</v>
      </c>
      <c r="C134" s="651" t="s">
        <v>2941</v>
      </c>
      <c r="D134" s="652" t="s">
        <v>964</v>
      </c>
      <c r="E134" s="652" t="s">
        <v>2942</v>
      </c>
      <c r="F134" s="653">
        <v>2.41</v>
      </c>
      <c r="G134" s="652">
        <v>1</v>
      </c>
      <c r="H134"/>
    </row>
    <row r="135" spans="1:8" ht="13">
      <c r="A135" t="s">
        <v>306</v>
      </c>
      <c r="B135" t="s">
        <v>827</v>
      </c>
      <c r="C135" t="s">
        <v>307</v>
      </c>
      <c r="D135" s="649" t="s">
        <v>1773</v>
      </c>
      <c r="E135" s="649" t="s">
        <v>544</v>
      </c>
      <c r="F135" s="650">
        <v>0.85</v>
      </c>
      <c r="G135" s="649">
        <v>1</v>
      </c>
      <c r="H135"/>
    </row>
    <row r="136" spans="1:8" ht="13">
      <c r="A136" s="651" t="s">
        <v>308</v>
      </c>
      <c r="B136" s="651" t="s">
        <v>2901</v>
      </c>
      <c r="C136" s="651" t="s">
        <v>309</v>
      </c>
      <c r="D136" s="652" t="s">
        <v>883</v>
      </c>
      <c r="E136" s="652" t="s">
        <v>310</v>
      </c>
      <c r="F136" s="653">
        <v>0.18</v>
      </c>
      <c r="G136" s="652">
        <v>17</v>
      </c>
      <c r="H136"/>
    </row>
    <row r="137" spans="1:8" ht="13">
      <c r="A137"/>
      <c r="B137"/>
      <c r="C137"/>
      <c r="D137" s="649"/>
      <c r="E137" s="649"/>
      <c r="F137" s="650"/>
      <c r="G137" s="649"/>
      <c r="H137"/>
    </row>
    <row r="138" spans="1:8" ht="14">
      <c r="A138" s="657" t="s">
        <v>3005</v>
      </c>
      <c r="B138" s="658"/>
      <c r="C138" s="658"/>
      <c r="D138" s="659"/>
      <c r="E138" s="659"/>
      <c r="F138" s="660"/>
      <c r="G138" s="659"/>
      <c r="H138"/>
    </row>
    <row r="139" spans="1:8" ht="13">
      <c r="A139" s="661" t="s">
        <v>426</v>
      </c>
      <c r="B139" s="661" t="s">
        <v>836</v>
      </c>
      <c r="C139" s="661" t="s">
        <v>424</v>
      </c>
      <c r="D139" s="435" t="s">
        <v>972</v>
      </c>
      <c r="E139" s="435" t="s">
        <v>427</v>
      </c>
      <c r="F139" s="662">
        <v>0.18</v>
      </c>
      <c r="G139" s="435">
        <v>1</v>
      </c>
      <c r="H139" s="736" t="s">
        <v>2979</v>
      </c>
    </row>
    <row r="140" spans="1:8" ht="13">
      <c r="A140" s="663" t="s">
        <v>1782</v>
      </c>
      <c r="B140" s="663" t="s">
        <v>828</v>
      </c>
      <c r="C140" s="663" t="s">
        <v>424</v>
      </c>
      <c r="D140" s="664" t="s">
        <v>972</v>
      </c>
      <c r="E140" s="664" t="s">
        <v>1783</v>
      </c>
      <c r="F140" s="665">
        <v>0.35</v>
      </c>
      <c r="G140" s="664">
        <v>1</v>
      </c>
      <c r="H140" s="736"/>
    </row>
    <row r="141" spans="1:8" ht="13">
      <c r="A141" s="661" t="s">
        <v>2980</v>
      </c>
      <c r="B141" s="661" t="s">
        <v>829</v>
      </c>
      <c r="C141" s="661" t="s">
        <v>2981</v>
      </c>
      <c r="D141" s="435" t="s">
        <v>972</v>
      </c>
      <c r="E141" s="435" t="s">
        <v>2982</v>
      </c>
      <c r="F141" s="662">
        <v>0.95</v>
      </c>
      <c r="G141" s="435">
        <v>1</v>
      </c>
      <c r="H141" s="736"/>
    </row>
    <row r="142" spans="1:8" ht="13">
      <c r="A142" s="663" t="s">
        <v>1784</v>
      </c>
      <c r="B142" s="663" t="s">
        <v>830</v>
      </c>
      <c r="C142" s="663" t="s">
        <v>424</v>
      </c>
      <c r="D142" s="664" t="s">
        <v>972</v>
      </c>
      <c r="E142" s="664" t="s">
        <v>1785</v>
      </c>
      <c r="F142" s="665">
        <v>0.9</v>
      </c>
      <c r="G142" s="664">
        <v>1</v>
      </c>
      <c r="H142" s="736"/>
    </row>
    <row r="143" spans="1:8" ht="13">
      <c r="A143" s="661" t="s">
        <v>1248</v>
      </c>
      <c r="B143" s="661" t="s">
        <v>1248</v>
      </c>
      <c r="C143" s="661" t="s">
        <v>1248</v>
      </c>
      <c r="D143" s="435" t="s">
        <v>1248</v>
      </c>
      <c r="E143" s="435" t="s">
        <v>1248</v>
      </c>
      <c r="F143" s="662" t="s">
        <v>1248</v>
      </c>
      <c r="G143" s="435"/>
      <c r="H143" s="661"/>
    </row>
    <row r="144" spans="1:8" ht="13">
      <c r="A144" s="661" t="s">
        <v>426</v>
      </c>
      <c r="B144" s="661" t="s">
        <v>836</v>
      </c>
      <c r="C144" s="661" t="s">
        <v>424</v>
      </c>
      <c r="D144" s="435" t="s">
        <v>972</v>
      </c>
      <c r="E144" s="435" t="s">
        <v>427</v>
      </c>
      <c r="F144" s="662">
        <v>0.18</v>
      </c>
      <c r="G144" s="435">
        <v>1</v>
      </c>
      <c r="H144" s="736" t="s">
        <v>2983</v>
      </c>
    </row>
    <row r="145" spans="1:8" ht="13">
      <c r="A145" s="663" t="s">
        <v>1782</v>
      </c>
      <c r="B145" s="663" t="s">
        <v>828</v>
      </c>
      <c r="C145" s="663" t="s">
        <v>424</v>
      </c>
      <c r="D145" s="664" t="s">
        <v>972</v>
      </c>
      <c r="E145" s="664" t="s">
        <v>1783</v>
      </c>
      <c r="F145" s="665">
        <v>0.35</v>
      </c>
      <c r="G145" s="664">
        <v>1</v>
      </c>
      <c r="H145" s="736"/>
    </row>
    <row r="146" spans="1:8" ht="13">
      <c r="A146" s="661" t="s">
        <v>428</v>
      </c>
      <c r="B146" s="661" t="s">
        <v>429</v>
      </c>
      <c r="C146" s="661" t="s">
        <v>291</v>
      </c>
      <c r="D146" s="435" t="s">
        <v>972</v>
      </c>
      <c r="E146" s="435" t="s">
        <v>430</v>
      </c>
      <c r="F146" s="662">
        <v>0.95</v>
      </c>
      <c r="G146" s="435">
        <v>1</v>
      </c>
      <c r="H146" s="736"/>
    </row>
    <row r="147" spans="1:8" ht="13">
      <c r="A147" s="663" t="s">
        <v>1784</v>
      </c>
      <c r="B147" s="663" t="s">
        <v>830</v>
      </c>
      <c r="C147" s="663" t="s">
        <v>424</v>
      </c>
      <c r="D147" s="664" t="s">
        <v>972</v>
      </c>
      <c r="E147" s="664" t="s">
        <v>1785</v>
      </c>
      <c r="F147" s="665">
        <v>0.9</v>
      </c>
      <c r="G147" s="664">
        <v>1</v>
      </c>
      <c r="H147" s="736"/>
    </row>
    <row r="148" spans="1:8" ht="13">
      <c r="A148" s="661"/>
      <c r="B148" s="661"/>
      <c r="C148" s="661"/>
      <c r="D148" s="435"/>
      <c r="E148" s="435"/>
      <c r="F148" s="662" t="s">
        <v>1248</v>
      </c>
      <c r="G148" s="435"/>
      <c r="H148" s="661"/>
    </row>
    <row r="149" spans="1:8" ht="13">
      <c r="A149" s="661" t="s">
        <v>426</v>
      </c>
      <c r="B149" s="661" t="s">
        <v>836</v>
      </c>
      <c r="C149" s="661" t="s">
        <v>424</v>
      </c>
      <c r="D149" s="435" t="s">
        <v>972</v>
      </c>
      <c r="E149" s="435" t="s">
        <v>427</v>
      </c>
      <c r="F149" s="662">
        <v>0.18</v>
      </c>
      <c r="G149" s="435">
        <v>1</v>
      </c>
      <c r="H149" s="736" t="s">
        <v>2984</v>
      </c>
    </row>
    <row r="150" spans="1:8" ht="13">
      <c r="A150" s="663" t="s">
        <v>1782</v>
      </c>
      <c r="B150" s="663" t="s">
        <v>828</v>
      </c>
      <c r="C150" s="663" t="s">
        <v>424</v>
      </c>
      <c r="D150" s="664" t="s">
        <v>972</v>
      </c>
      <c r="E150" s="664" t="s">
        <v>1783</v>
      </c>
      <c r="F150" s="665">
        <v>0.35</v>
      </c>
      <c r="G150" s="664">
        <v>1</v>
      </c>
      <c r="H150" s="736"/>
    </row>
    <row r="151" spans="1:8" ht="13">
      <c r="A151" s="661" t="s">
        <v>431</v>
      </c>
      <c r="B151" s="661" t="s">
        <v>429</v>
      </c>
      <c r="C151" s="661" t="s">
        <v>292</v>
      </c>
      <c r="D151" s="435" t="s">
        <v>972</v>
      </c>
      <c r="E151" s="435" t="s">
        <v>1776</v>
      </c>
      <c r="F151" s="662">
        <v>0.95</v>
      </c>
      <c r="G151" s="435">
        <v>1</v>
      </c>
      <c r="H151" s="736"/>
    </row>
    <row r="152" spans="1:8" ht="13">
      <c r="A152" s="663" t="s">
        <v>1784</v>
      </c>
      <c r="B152" s="663" t="s">
        <v>830</v>
      </c>
      <c r="C152" s="663" t="s">
        <v>424</v>
      </c>
      <c r="D152" s="664" t="s">
        <v>972</v>
      </c>
      <c r="E152" s="664" t="s">
        <v>1785</v>
      </c>
      <c r="F152" s="665">
        <v>0.9</v>
      </c>
      <c r="G152" s="664">
        <v>1</v>
      </c>
      <c r="H152" s="736"/>
    </row>
    <row r="153" spans="1:8" ht="13">
      <c r="A153" s="661" t="s">
        <v>1248</v>
      </c>
      <c r="B153" s="661" t="s">
        <v>1248</v>
      </c>
      <c r="C153" s="661" t="s">
        <v>1248</v>
      </c>
      <c r="D153" s="435" t="s">
        <v>1248</v>
      </c>
      <c r="E153" s="435" t="s">
        <v>1248</v>
      </c>
      <c r="F153" s="662" t="s">
        <v>1248</v>
      </c>
      <c r="G153" s="435"/>
      <c r="H153" s="661"/>
    </row>
    <row r="154" spans="1:8" ht="13">
      <c r="A154" s="661" t="s">
        <v>2985</v>
      </c>
      <c r="B154" s="661" t="s">
        <v>2986</v>
      </c>
      <c r="C154" s="661" t="s">
        <v>2987</v>
      </c>
      <c r="D154" s="435" t="s">
        <v>2988</v>
      </c>
      <c r="E154" s="435" t="s">
        <v>2989</v>
      </c>
      <c r="F154" s="662">
        <v>3.25</v>
      </c>
      <c r="G154" s="435">
        <v>1</v>
      </c>
      <c r="H154" s="737" t="s">
        <v>3006</v>
      </c>
    </row>
    <row r="155" spans="1:8" ht="14">
      <c r="A155" s="663" t="s">
        <v>426</v>
      </c>
      <c r="B155" s="663" t="s">
        <v>836</v>
      </c>
      <c r="C155" s="663" t="s">
        <v>424</v>
      </c>
      <c r="D155" s="664" t="s">
        <v>972</v>
      </c>
      <c r="E155" s="664" t="s">
        <v>427</v>
      </c>
      <c r="F155" s="665">
        <v>0.18</v>
      </c>
      <c r="G155" s="666">
        <v>2</v>
      </c>
      <c r="H155" s="737"/>
    </row>
    <row r="156" spans="1:8" ht="13">
      <c r="A156" t="s">
        <v>955</v>
      </c>
      <c r="B156" t="s">
        <v>829</v>
      </c>
      <c r="C156" t="s">
        <v>2208</v>
      </c>
      <c r="D156" s="649" t="s">
        <v>972</v>
      </c>
      <c r="E156" s="649" t="s">
        <v>956</v>
      </c>
      <c r="F156" s="650">
        <v>0.94499999999999995</v>
      </c>
      <c r="G156" s="649">
        <v>1</v>
      </c>
      <c r="H156" s="737"/>
    </row>
    <row r="157" spans="1:8" ht="13">
      <c r="A157" s="651" t="s">
        <v>838</v>
      </c>
      <c r="B157" s="651" t="s">
        <v>828</v>
      </c>
      <c r="C157" s="651" t="s">
        <v>839</v>
      </c>
      <c r="D157" s="652" t="s">
        <v>972</v>
      </c>
      <c r="E157" s="652" t="s">
        <v>882</v>
      </c>
      <c r="F157" s="653">
        <v>0.28999999999999998</v>
      </c>
      <c r="G157" s="652">
        <v>1</v>
      </c>
      <c r="H157" s="737"/>
    </row>
    <row r="158" spans="1:8" ht="13">
      <c r="A158" t="s">
        <v>840</v>
      </c>
      <c r="B158" t="s">
        <v>830</v>
      </c>
      <c r="C158" t="s">
        <v>839</v>
      </c>
      <c r="D158" s="649" t="s">
        <v>972</v>
      </c>
      <c r="E158" s="649" t="s">
        <v>841</v>
      </c>
      <c r="F158" s="650">
        <v>0.98</v>
      </c>
      <c r="G158" s="649">
        <v>1</v>
      </c>
      <c r="H158" s="737"/>
    </row>
    <row r="159" spans="1:8" ht="13">
      <c r="A159"/>
      <c r="B159"/>
      <c r="C159"/>
      <c r="D159" s="649"/>
      <c r="E159" s="649"/>
      <c r="F159" s="650" t="s">
        <v>1248</v>
      </c>
      <c r="G159" s="649"/>
      <c r="H159"/>
    </row>
    <row r="160" spans="1:8" ht="13">
      <c r="A160" s="661" t="s">
        <v>2985</v>
      </c>
      <c r="B160" s="661" t="s">
        <v>2986</v>
      </c>
      <c r="C160" s="661" t="s">
        <v>2987</v>
      </c>
      <c r="D160" s="435" t="s">
        <v>2988</v>
      </c>
      <c r="E160" s="435" t="s">
        <v>2989</v>
      </c>
      <c r="F160" s="662">
        <v>3.25</v>
      </c>
      <c r="G160" s="435">
        <v>1</v>
      </c>
      <c r="H160" s="737" t="s">
        <v>3007</v>
      </c>
    </row>
    <row r="161" spans="1:8" ht="14">
      <c r="A161" s="663" t="s">
        <v>426</v>
      </c>
      <c r="B161" s="663" t="s">
        <v>836</v>
      </c>
      <c r="C161" s="663" t="s">
        <v>424</v>
      </c>
      <c r="D161" s="664" t="s">
        <v>972</v>
      </c>
      <c r="E161" s="664" t="s">
        <v>427</v>
      </c>
      <c r="F161" s="665">
        <v>0.18</v>
      </c>
      <c r="G161" s="666">
        <v>2</v>
      </c>
      <c r="H161" s="737"/>
    </row>
    <row r="162" spans="1:8" ht="13">
      <c r="A162" t="s">
        <v>2137</v>
      </c>
      <c r="B162" t="s">
        <v>829</v>
      </c>
      <c r="C162" t="s">
        <v>2138</v>
      </c>
      <c r="D162" s="649" t="s">
        <v>972</v>
      </c>
      <c r="E162" s="649" t="s">
        <v>2139</v>
      </c>
      <c r="F162" s="650">
        <v>1.33</v>
      </c>
      <c r="G162" s="649">
        <v>1</v>
      </c>
      <c r="H162" s="737"/>
    </row>
    <row r="163" spans="1:8" ht="13">
      <c r="A163" s="651" t="s">
        <v>838</v>
      </c>
      <c r="B163" s="651" t="s">
        <v>828</v>
      </c>
      <c r="C163" s="651" t="s">
        <v>839</v>
      </c>
      <c r="D163" s="652" t="s">
        <v>972</v>
      </c>
      <c r="E163" s="652" t="s">
        <v>882</v>
      </c>
      <c r="F163" s="653">
        <v>0.28999999999999998</v>
      </c>
      <c r="G163" s="652">
        <v>1</v>
      </c>
      <c r="H163" s="737"/>
    </row>
    <row r="164" spans="1:8" ht="13">
      <c r="A164" t="s">
        <v>840</v>
      </c>
      <c r="B164" t="s">
        <v>830</v>
      </c>
      <c r="C164" t="s">
        <v>839</v>
      </c>
      <c r="D164" s="649" t="s">
        <v>972</v>
      </c>
      <c r="E164" s="649" t="s">
        <v>841</v>
      </c>
      <c r="F164" s="650">
        <v>0.98</v>
      </c>
      <c r="G164" s="649">
        <v>1</v>
      </c>
      <c r="H164" s="737"/>
    </row>
  </sheetData>
  <mergeCells count="14">
    <mergeCell ref="H51:H54"/>
    <mergeCell ref="H56:H59"/>
    <mergeCell ref="H61:H64"/>
    <mergeCell ref="H66:H67"/>
    <mergeCell ref="H83:H85"/>
    <mergeCell ref="H89:H91"/>
    <mergeCell ref="H160:H164"/>
    <mergeCell ref="A69:H69"/>
    <mergeCell ref="H95:H97"/>
    <mergeCell ref="H101:H103"/>
    <mergeCell ref="H139:H142"/>
    <mergeCell ref="H144:H147"/>
    <mergeCell ref="H149:H152"/>
    <mergeCell ref="H154:H158"/>
  </mergeCells>
  <phoneticPr fontId="2" type="noConversion"/>
  <pageMargins left="0.78740157499999996" right="0.78740157499999996" top="0.984251969" bottom="0.984251969" header="0.4921259845" footer="0.4921259845"/>
  <pageSetup paperSize="9" scale="52" orientation="portrait" horizontalDpi="4294967293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W75"/>
  <sheetViews>
    <sheetView topLeftCell="A37" zoomScaleNormal="100" workbookViewId="0">
      <selection activeCell="E48" sqref="E48"/>
    </sheetView>
  </sheetViews>
  <sheetFormatPr baseColWidth="10" defaultColWidth="11.5" defaultRowHeight="11"/>
  <cols>
    <col min="1" max="1" width="15.33203125" style="2" customWidth="1"/>
    <col min="2" max="2" width="25" style="2" customWidth="1"/>
    <col min="3" max="3" width="33.6640625" style="2" customWidth="1"/>
    <col min="4" max="4" width="6.5" style="2" customWidth="1"/>
    <col min="5" max="5" width="14.5" style="2" customWidth="1"/>
    <col min="6" max="6" width="7.83203125" style="2" customWidth="1"/>
    <col min="7" max="8" width="6.5" style="2" customWidth="1"/>
    <col min="9" max="9" width="6.6640625" style="2" customWidth="1"/>
    <col min="10" max="10" width="8" style="2" customWidth="1"/>
    <col min="11" max="11" width="10.83203125" style="2" customWidth="1"/>
    <col min="12" max="13" width="11.5" style="2"/>
    <col min="14" max="14" width="17.33203125" style="2" bestFit="1" customWidth="1"/>
    <col min="15" max="16384" width="11.5" style="2"/>
  </cols>
  <sheetData>
    <row r="1" spans="1:12">
      <c r="A1" s="38" t="s">
        <v>795</v>
      </c>
      <c r="C1" s="40"/>
      <c r="D1" s="3"/>
      <c r="E1" s="42"/>
      <c r="F1" s="42"/>
      <c r="G1" s="3"/>
      <c r="H1" s="3"/>
      <c r="I1" s="42"/>
      <c r="J1" s="42"/>
      <c r="K1" s="64"/>
    </row>
    <row r="2" spans="1:12">
      <c r="C2" s="40"/>
      <c r="D2" s="3"/>
      <c r="E2" s="42"/>
      <c r="F2" s="42"/>
      <c r="G2" s="3"/>
      <c r="H2" s="3"/>
      <c r="I2" s="42"/>
      <c r="J2" s="42"/>
      <c r="K2" s="64"/>
    </row>
    <row r="3" spans="1:12">
      <c r="A3" s="38" t="s">
        <v>796</v>
      </c>
      <c r="C3" s="40"/>
      <c r="D3" s="3"/>
      <c r="E3" s="42"/>
      <c r="F3" s="42"/>
      <c r="G3" s="3"/>
      <c r="H3" s="3"/>
      <c r="I3" s="42"/>
      <c r="J3" s="42"/>
      <c r="K3" s="64"/>
    </row>
    <row r="4" spans="1:12">
      <c r="A4" s="65" t="s">
        <v>797</v>
      </c>
      <c r="B4" s="65" t="s">
        <v>279</v>
      </c>
      <c r="C4" s="65" t="s">
        <v>2705</v>
      </c>
      <c r="D4" s="65" t="s">
        <v>964</v>
      </c>
      <c r="E4" s="65" t="s">
        <v>798</v>
      </c>
      <c r="F4" s="66">
        <v>1.3545</v>
      </c>
      <c r="G4" s="67">
        <v>1</v>
      </c>
      <c r="H4" s="67"/>
      <c r="I4" s="67"/>
      <c r="J4" s="62"/>
      <c r="K4" s="66"/>
    </row>
    <row r="5" spans="1:12">
      <c r="A5" s="65" t="s">
        <v>799</v>
      </c>
      <c r="B5" s="65" t="s">
        <v>279</v>
      </c>
      <c r="C5" s="31" t="s">
        <v>2706</v>
      </c>
      <c r="D5" s="65" t="s">
        <v>964</v>
      </c>
      <c r="E5" s="65" t="s">
        <v>800</v>
      </c>
      <c r="F5" s="66">
        <v>1.38</v>
      </c>
      <c r="G5" s="424">
        <v>1</v>
      </c>
      <c r="H5" s="67"/>
      <c r="I5" s="67"/>
      <c r="J5" s="62"/>
      <c r="K5" s="66"/>
    </row>
    <row r="6" spans="1:12">
      <c r="A6" s="65" t="s">
        <v>801</v>
      </c>
      <c r="B6" s="65" t="s">
        <v>279</v>
      </c>
      <c r="C6" s="31" t="s">
        <v>2573</v>
      </c>
      <c r="D6" s="65" t="s">
        <v>964</v>
      </c>
      <c r="E6" s="65" t="s">
        <v>802</v>
      </c>
      <c r="F6" s="66">
        <v>1.7249999999999999</v>
      </c>
      <c r="G6" s="67">
        <v>1</v>
      </c>
      <c r="H6" s="67"/>
      <c r="I6" s="67"/>
      <c r="J6" s="62"/>
      <c r="K6" s="66"/>
    </row>
    <row r="7" spans="1:12">
      <c r="A7" s="65" t="s">
        <v>803</v>
      </c>
      <c r="B7" s="65" t="s">
        <v>279</v>
      </c>
      <c r="C7" s="65" t="s">
        <v>2707</v>
      </c>
      <c r="D7" s="65" t="s">
        <v>964</v>
      </c>
      <c r="E7" s="65" t="s">
        <v>804</v>
      </c>
      <c r="F7" s="66">
        <v>1.6274999999999999</v>
      </c>
      <c r="G7" s="67">
        <v>1</v>
      </c>
      <c r="H7" s="67"/>
      <c r="I7" s="67"/>
      <c r="J7" s="62"/>
      <c r="K7" s="66"/>
    </row>
    <row r="8" spans="1:12">
      <c r="A8" s="65" t="s">
        <v>805</v>
      </c>
      <c r="B8" s="65" t="s">
        <v>279</v>
      </c>
      <c r="C8" s="65" t="s">
        <v>2708</v>
      </c>
      <c r="D8" s="65" t="s">
        <v>964</v>
      </c>
      <c r="E8" s="65" t="s">
        <v>806</v>
      </c>
      <c r="F8" s="66">
        <v>1.7849999999999999</v>
      </c>
      <c r="G8" s="67">
        <v>1</v>
      </c>
      <c r="H8" s="67"/>
      <c r="I8" s="67"/>
      <c r="J8" s="62"/>
      <c r="K8" s="66"/>
      <c r="L8" s="46"/>
    </row>
    <row r="9" spans="1:12">
      <c r="A9" s="65" t="s">
        <v>807</v>
      </c>
      <c r="B9" s="65" t="s">
        <v>2709</v>
      </c>
      <c r="C9" s="65" t="s">
        <v>2710</v>
      </c>
      <c r="D9" s="65" t="s">
        <v>964</v>
      </c>
      <c r="E9" s="65" t="s">
        <v>2077</v>
      </c>
      <c r="F9" s="66">
        <v>1.88</v>
      </c>
      <c r="G9" s="67">
        <v>1</v>
      </c>
      <c r="H9" s="67"/>
      <c r="I9" s="67"/>
      <c r="J9" s="62"/>
      <c r="K9" s="66"/>
      <c r="L9" s="46"/>
    </row>
    <row r="10" spans="1:12">
      <c r="A10" s="65" t="s">
        <v>278</v>
      </c>
      <c r="B10" s="65" t="s">
        <v>279</v>
      </c>
      <c r="C10" s="65" t="s">
        <v>280</v>
      </c>
      <c r="D10" s="65" t="s">
        <v>964</v>
      </c>
      <c r="E10" s="65" t="s">
        <v>281</v>
      </c>
      <c r="F10" s="66">
        <v>2.8913760000000006</v>
      </c>
      <c r="G10" s="67">
        <v>1</v>
      </c>
      <c r="H10" s="67"/>
      <c r="I10" s="67"/>
      <c r="J10" s="62"/>
      <c r="K10" s="66"/>
    </row>
    <row r="11" spans="1:12">
      <c r="A11" s="65" t="s">
        <v>808</v>
      </c>
      <c r="B11" s="65" t="s">
        <v>279</v>
      </c>
      <c r="C11" s="65" t="s">
        <v>2711</v>
      </c>
      <c r="D11" s="65" t="s">
        <v>964</v>
      </c>
      <c r="E11" s="65" t="s">
        <v>2078</v>
      </c>
      <c r="F11" s="66">
        <v>3.68</v>
      </c>
      <c r="G11" s="424">
        <v>1</v>
      </c>
      <c r="H11" s="67"/>
      <c r="I11" s="67"/>
      <c r="J11" s="62"/>
      <c r="K11" s="66"/>
    </row>
    <row r="12" spans="1:12">
      <c r="A12" s="50"/>
      <c r="B12" s="50"/>
      <c r="C12" s="50"/>
      <c r="D12" s="50"/>
      <c r="E12" s="50"/>
      <c r="F12" s="45" t="s">
        <v>1248</v>
      </c>
      <c r="G12" s="40"/>
      <c r="H12" s="3"/>
      <c r="I12" s="3"/>
      <c r="J12" s="41"/>
      <c r="K12" s="45"/>
    </row>
    <row r="13" spans="1:12">
      <c r="A13" s="43" t="s">
        <v>809</v>
      </c>
      <c r="B13" s="50"/>
      <c r="C13" s="50"/>
      <c r="D13" s="50"/>
      <c r="E13" s="50"/>
      <c r="F13" s="45"/>
      <c r="G13" s="40"/>
      <c r="H13" s="3"/>
      <c r="I13" s="3"/>
      <c r="J13" s="41"/>
      <c r="K13" s="45"/>
    </row>
    <row r="14" spans="1:12">
      <c r="A14" s="65" t="s">
        <v>810</v>
      </c>
      <c r="B14" s="65" t="s">
        <v>851</v>
      </c>
      <c r="C14" s="65" t="s">
        <v>2079</v>
      </c>
      <c r="D14" s="65" t="s">
        <v>1773</v>
      </c>
      <c r="E14" s="65" t="s">
        <v>2131</v>
      </c>
      <c r="F14" s="66">
        <v>0.15</v>
      </c>
      <c r="G14" s="67">
        <v>1</v>
      </c>
      <c r="H14" s="67"/>
      <c r="I14" s="67"/>
      <c r="J14" s="62"/>
      <c r="K14" s="66"/>
      <c r="L14" s="68"/>
    </row>
    <row r="15" spans="1:12">
      <c r="A15" s="65" t="s">
        <v>811</v>
      </c>
      <c r="B15" s="65" t="s">
        <v>1772</v>
      </c>
      <c r="C15" s="65" t="s">
        <v>2079</v>
      </c>
      <c r="D15" s="65" t="s">
        <v>1773</v>
      </c>
      <c r="E15" s="65" t="s">
        <v>2130</v>
      </c>
      <c r="F15" s="66">
        <v>0.15</v>
      </c>
      <c r="G15" s="424">
        <v>1</v>
      </c>
      <c r="H15" s="67"/>
      <c r="I15" s="67"/>
      <c r="J15" s="62"/>
      <c r="K15" s="66"/>
      <c r="L15" s="68"/>
    </row>
    <row r="16" spans="1:12">
      <c r="A16" s="65" t="s">
        <v>179</v>
      </c>
      <c r="B16" s="65" t="s">
        <v>851</v>
      </c>
      <c r="C16" s="65" t="s">
        <v>2080</v>
      </c>
      <c r="D16" s="65" t="s">
        <v>1773</v>
      </c>
      <c r="E16" s="65" t="s">
        <v>2081</v>
      </c>
      <c r="F16" s="66">
        <v>0.38178000000000001</v>
      </c>
      <c r="G16" s="67">
        <v>1</v>
      </c>
      <c r="H16" s="67"/>
      <c r="I16" s="67"/>
      <c r="J16" s="62"/>
      <c r="K16" s="66"/>
      <c r="L16" s="68"/>
    </row>
    <row r="17" spans="1:14">
      <c r="A17" s="65" t="s">
        <v>180</v>
      </c>
      <c r="B17" s="65" t="s">
        <v>1772</v>
      </c>
      <c r="C17" s="65" t="s">
        <v>2080</v>
      </c>
      <c r="D17" s="65" t="s">
        <v>1773</v>
      </c>
      <c r="E17" s="65" t="s">
        <v>2082</v>
      </c>
      <c r="F17" s="66">
        <v>0.378</v>
      </c>
      <c r="G17" s="67">
        <v>1</v>
      </c>
      <c r="H17" s="67"/>
      <c r="I17" s="67"/>
      <c r="J17" s="62"/>
      <c r="K17" s="66"/>
      <c r="L17" s="68"/>
    </row>
    <row r="18" spans="1:14">
      <c r="A18" s="65" t="s">
        <v>181</v>
      </c>
      <c r="B18" s="65" t="s">
        <v>851</v>
      </c>
      <c r="C18" s="65" t="s">
        <v>2083</v>
      </c>
      <c r="D18" s="65" t="s">
        <v>1773</v>
      </c>
      <c r="E18" s="65" t="s">
        <v>2084</v>
      </c>
      <c r="F18" s="66">
        <v>0.40446000000000004</v>
      </c>
      <c r="G18" s="67">
        <v>1</v>
      </c>
      <c r="H18" s="67"/>
      <c r="I18" s="67"/>
      <c r="J18" s="62"/>
      <c r="K18" s="66"/>
      <c r="L18" s="68"/>
    </row>
    <row r="19" spans="1:14">
      <c r="A19" s="65" t="s">
        <v>182</v>
      </c>
      <c r="B19" s="65" t="s">
        <v>1772</v>
      </c>
      <c r="C19" s="65" t="s">
        <v>2083</v>
      </c>
      <c r="D19" s="65" t="s">
        <v>1773</v>
      </c>
      <c r="E19" s="65" t="s">
        <v>2085</v>
      </c>
      <c r="F19" s="66">
        <v>0.40446000000000004</v>
      </c>
      <c r="G19" s="67">
        <v>1</v>
      </c>
      <c r="H19" s="67"/>
      <c r="I19" s="67"/>
      <c r="J19" s="62"/>
      <c r="K19" s="66"/>
      <c r="L19" s="68"/>
    </row>
    <row r="20" spans="1:14">
      <c r="A20" s="65" t="s">
        <v>183</v>
      </c>
      <c r="B20" s="65" t="s">
        <v>851</v>
      </c>
      <c r="C20" s="65" t="s">
        <v>2086</v>
      </c>
      <c r="D20" s="65" t="s">
        <v>1773</v>
      </c>
      <c r="E20" s="65" t="s">
        <v>2087</v>
      </c>
      <c r="F20" s="66">
        <v>0.47950000000000004</v>
      </c>
      <c r="G20" s="67">
        <v>1</v>
      </c>
      <c r="H20" s="67"/>
      <c r="I20" s="67"/>
      <c r="J20" s="62"/>
      <c r="K20" s="66"/>
      <c r="L20" s="68"/>
    </row>
    <row r="21" spans="1:14">
      <c r="A21" s="65" t="s">
        <v>184</v>
      </c>
      <c r="B21" s="65" t="s">
        <v>1772</v>
      </c>
      <c r="C21" s="65" t="s">
        <v>2086</v>
      </c>
      <c r="D21" s="65" t="s">
        <v>1773</v>
      </c>
      <c r="E21" s="65" t="s">
        <v>2088</v>
      </c>
      <c r="F21" s="66">
        <v>0.47249999999999998</v>
      </c>
      <c r="G21" s="67">
        <v>1</v>
      </c>
      <c r="H21" s="67"/>
      <c r="I21" s="67"/>
      <c r="J21" s="62"/>
      <c r="K21" s="66"/>
      <c r="L21" s="68"/>
    </row>
    <row r="22" spans="1:14">
      <c r="A22" s="65" t="s">
        <v>2125</v>
      </c>
      <c r="B22" s="65" t="s">
        <v>851</v>
      </c>
      <c r="C22" s="65" t="s">
        <v>2126</v>
      </c>
      <c r="D22" s="65" t="s">
        <v>1773</v>
      </c>
      <c r="E22" s="65" t="s">
        <v>2127</v>
      </c>
      <c r="F22" s="66">
        <v>0.76</v>
      </c>
      <c r="G22" s="67">
        <v>1</v>
      </c>
      <c r="H22" s="67"/>
      <c r="I22" s="67"/>
      <c r="J22" s="62"/>
      <c r="K22" s="66"/>
      <c r="L22" s="68"/>
    </row>
    <row r="23" spans="1:14">
      <c r="A23" s="65" t="s">
        <v>2128</v>
      </c>
      <c r="B23" s="65" t="s">
        <v>1772</v>
      </c>
      <c r="C23" s="65" t="s">
        <v>2126</v>
      </c>
      <c r="D23" s="65" t="s">
        <v>1773</v>
      </c>
      <c r="E23" s="65" t="s">
        <v>2129</v>
      </c>
      <c r="F23" s="66">
        <v>0.86249999999999993</v>
      </c>
      <c r="G23" s="67">
        <v>1</v>
      </c>
      <c r="H23" s="67"/>
      <c r="I23" s="67"/>
      <c r="J23" s="62"/>
      <c r="K23" s="66"/>
      <c r="L23" s="68"/>
    </row>
    <row r="24" spans="1:14">
      <c r="A24" s="50"/>
      <c r="B24" s="50"/>
      <c r="C24" s="50"/>
      <c r="D24" s="50"/>
      <c r="E24" s="50"/>
      <c r="F24" s="45" t="s">
        <v>1248</v>
      </c>
      <c r="G24" s="3"/>
      <c r="H24" s="3"/>
      <c r="I24" s="3"/>
      <c r="J24" s="41"/>
      <c r="K24" s="45"/>
    </row>
    <row r="25" spans="1:14">
      <c r="A25" s="43" t="s">
        <v>185</v>
      </c>
      <c r="B25" s="50"/>
      <c r="C25" s="50"/>
      <c r="D25" s="50"/>
      <c r="E25" s="50"/>
      <c r="F25" s="45"/>
      <c r="G25" s="3"/>
      <c r="H25" s="3"/>
      <c r="I25" s="3"/>
      <c r="J25" s="41"/>
      <c r="K25" s="45"/>
    </row>
    <row r="26" spans="1:14">
      <c r="A26" s="305" t="s">
        <v>186</v>
      </c>
      <c r="B26" s="305" t="s">
        <v>2906</v>
      </c>
      <c r="C26" s="619" t="s">
        <v>2712</v>
      </c>
      <c r="D26" s="308" t="s">
        <v>883</v>
      </c>
      <c r="E26" s="223" t="s">
        <v>187</v>
      </c>
      <c r="F26" s="224">
        <v>4.3999999999999997E-2</v>
      </c>
      <c r="G26" s="67">
        <v>1</v>
      </c>
      <c r="H26" s="67"/>
      <c r="I26" s="67"/>
      <c r="J26" s="62"/>
      <c r="K26" s="66"/>
      <c r="L26" s="68"/>
    </row>
    <row r="27" spans="1:14">
      <c r="A27" s="305" t="s">
        <v>188</v>
      </c>
      <c r="B27" s="305" t="s">
        <v>2906</v>
      </c>
      <c r="C27" s="619" t="s">
        <v>2713</v>
      </c>
      <c r="D27" s="308" t="s">
        <v>883</v>
      </c>
      <c r="E27" s="223" t="s">
        <v>189</v>
      </c>
      <c r="F27" s="224">
        <v>4.36E-2</v>
      </c>
      <c r="G27" s="67">
        <v>1</v>
      </c>
      <c r="H27" s="67"/>
      <c r="I27" s="67"/>
      <c r="J27" s="62"/>
      <c r="K27" s="66"/>
      <c r="L27" s="68"/>
    </row>
    <row r="28" spans="1:14">
      <c r="A28" s="305" t="s">
        <v>190</v>
      </c>
      <c r="B28" s="305" t="s">
        <v>2907</v>
      </c>
      <c r="C28" s="619" t="s">
        <v>2712</v>
      </c>
      <c r="D28" s="308" t="s">
        <v>883</v>
      </c>
      <c r="E28" s="223" t="s">
        <v>191</v>
      </c>
      <c r="F28" s="224">
        <v>4.4299999999999999E-2</v>
      </c>
      <c r="G28" s="67">
        <v>1</v>
      </c>
      <c r="H28" s="67"/>
      <c r="I28" s="67"/>
      <c r="J28" s="62"/>
      <c r="K28" s="66"/>
      <c r="L28" s="68"/>
    </row>
    <row r="29" spans="1:14">
      <c r="A29" s="305" t="s">
        <v>192</v>
      </c>
      <c r="B29" s="305" t="s">
        <v>2907</v>
      </c>
      <c r="C29" s="619" t="s">
        <v>2713</v>
      </c>
      <c r="D29" s="308" t="s">
        <v>883</v>
      </c>
      <c r="E29" s="223" t="s">
        <v>193</v>
      </c>
      <c r="F29" s="224">
        <v>4.5200000000000004E-2</v>
      </c>
      <c r="G29" s="67">
        <v>1</v>
      </c>
      <c r="H29" s="67"/>
      <c r="I29" s="67"/>
      <c r="J29" s="62"/>
      <c r="K29" s="66"/>
      <c r="L29" s="68"/>
    </row>
    <row r="30" spans="1:14">
      <c r="A30" s="620" t="s">
        <v>438</v>
      </c>
      <c r="B30" s="298" t="s">
        <v>2908</v>
      </c>
      <c r="C30" s="298" t="s">
        <v>2124</v>
      </c>
      <c r="D30" s="299" t="s">
        <v>883</v>
      </c>
      <c r="E30" s="298" t="s">
        <v>2714</v>
      </c>
      <c r="F30" s="300">
        <v>0.23519999999999999</v>
      </c>
      <c r="G30" s="301">
        <v>1</v>
      </c>
      <c r="H30" s="304" t="s">
        <v>441</v>
      </c>
      <c r="I30" s="301"/>
      <c r="J30" s="302"/>
      <c r="K30" s="303"/>
      <c r="L30" s="68"/>
    </row>
    <row r="31" spans="1:14">
      <c r="A31" s="620" t="s">
        <v>439</v>
      </c>
      <c r="B31" s="298" t="s">
        <v>2909</v>
      </c>
      <c r="C31" s="298" t="s">
        <v>2124</v>
      </c>
      <c r="D31" s="299" t="s">
        <v>883</v>
      </c>
      <c r="E31" s="298" t="s">
        <v>440</v>
      </c>
      <c r="F31" s="300">
        <v>0.63919999999999999</v>
      </c>
      <c r="G31" s="301">
        <v>1</v>
      </c>
      <c r="H31" s="304" t="s">
        <v>441</v>
      </c>
      <c r="I31" s="301"/>
      <c r="J31" s="513"/>
      <c r="K31" s="303"/>
      <c r="L31" s="68"/>
    </row>
    <row r="32" spans="1:14" ht="13">
      <c r="A32" s="50"/>
      <c r="B32" s="50"/>
      <c r="C32" s="50"/>
      <c r="D32" s="50"/>
      <c r="E32" s="50"/>
      <c r="F32" s="45" t="s">
        <v>1248</v>
      </c>
      <c r="G32" s="3"/>
      <c r="H32" s="3"/>
      <c r="I32" s="3"/>
      <c r="J32" s="41"/>
      <c r="K32" s="45"/>
      <c r="N32"/>
    </row>
    <row r="33" spans="1:14">
      <c r="A33" s="43" t="s">
        <v>194</v>
      </c>
      <c r="B33" s="50"/>
      <c r="C33" s="50"/>
      <c r="D33" s="50"/>
      <c r="E33" s="50"/>
      <c r="F33" s="45"/>
      <c r="G33" s="3"/>
      <c r="H33" s="3"/>
      <c r="I33" s="3"/>
      <c r="J33" s="41"/>
      <c r="K33" s="45"/>
    </row>
    <row r="34" spans="1:14">
      <c r="A34" s="65" t="s">
        <v>195</v>
      </c>
      <c r="B34" s="65" t="s">
        <v>851</v>
      </c>
      <c r="C34" s="65" t="s">
        <v>2089</v>
      </c>
      <c r="D34" s="65" t="s">
        <v>1773</v>
      </c>
      <c r="E34" s="65" t="s">
        <v>196</v>
      </c>
      <c r="F34" s="66">
        <v>0.49</v>
      </c>
      <c r="G34" s="67">
        <v>1</v>
      </c>
      <c r="H34" s="67"/>
      <c r="I34" s="67"/>
      <c r="J34" s="62"/>
      <c r="K34" s="66"/>
    </row>
    <row r="35" spans="1:14">
      <c r="A35" s="102" t="s">
        <v>197</v>
      </c>
      <c r="B35" s="223" t="s">
        <v>1772</v>
      </c>
      <c r="C35" s="223" t="s">
        <v>2090</v>
      </c>
      <c r="D35" s="103" t="s">
        <v>1773</v>
      </c>
      <c r="E35" s="223" t="s">
        <v>2091</v>
      </c>
      <c r="F35" s="104">
        <v>0.39240000000000003</v>
      </c>
      <c r="G35" s="67">
        <v>1</v>
      </c>
      <c r="H35" s="67"/>
      <c r="I35" s="67"/>
      <c r="J35" s="62"/>
      <c r="K35" s="66"/>
    </row>
    <row r="36" spans="1:14" ht="13">
      <c r="A36" s="65" t="s">
        <v>198</v>
      </c>
      <c r="B36" s="65" t="s">
        <v>851</v>
      </c>
      <c r="C36" s="65" t="s">
        <v>2092</v>
      </c>
      <c r="D36" s="65" t="s">
        <v>1773</v>
      </c>
      <c r="E36" s="65" t="s">
        <v>199</v>
      </c>
      <c r="F36" s="66">
        <v>0.96390000000000009</v>
      </c>
      <c r="G36" s="67">
        <v>1</v>
      </c>
      <c r="H36" s="67"/>
      <c r="I36" s="67"/>
      <c r="J36" s="62"/>
      <c r="K36" s="66"/>
      <c r="N36"/>
    </row>
    <row r="37" spans="1:14">
      <c r="A37" s="65" t="s">
        <v>200</v>
      </c>
      <c r="B37" s="65" t="s">
        <v>1772</v>
      </c>
      <c r="C37" s="65" t="s">
        <v>2093</v>
      </c>
      <c r="D37" s="65" t="s">
        <v>1773</v>
      </c>
      <c r="E37" s="65" t="s">
        <v>201</v>
      </c>
      <c r="F37" s="66">
        <v>0.91854000000000002</v>
      </c>
      <c r="G37" s="67">
        <v>1</v>
      </c>
      <c r="H37" s="67"/>
      <c r="I37" s="67"/>
      <c r="J37" s="62"/>
      <c r="K37" s="66"/>
    </row>
    <row r="38" spans="1:14">
      <c r="A38" s="510"/>
      <c r="B38" s="510"/>
      <c r="C38" s="510"/>
      <c r="D38" s="510"/>
      <c r="E38" s="510"/>
      <c r="F38" s="432"/>
      <c r="G38" s="511"/>
      <c r="H38" s="511"/>
      <c r="I38" s="511"/>
      <c r="J38" s="512"/>
      <c r="K38" s="432"/>
    </row>
    <row r="39" spans="1:14">
      <c r="A39" s="43" t="s">
        <v>2195</v>
      </c>
      <c r="B39" s="510"/>
      <c r="C39" s="510"/>
      <c r="D39" s="510"/>
      <c r="E39" s="510"/>
      <c r="F39" s="432"/>
      <c r="G39" s="511"/>
      <c r="H39" s="511"/>
      <c r="I39" s="511"/>
      <c r="J39" s="512"/>
      <c r="K39" s="432"/>
    </row>
    <row r="40" spans="1:14">
      <c r="A40" s="514" t="s">
        <v>2196</v>
      </c>
      <c r="B40" s="514" t="s">
        <v>1772</v>
      </c>
      <c r="C40" s="515" t="s">
        <v>2162</v>
      </c>
      <c r="D40" s="515" t="s">
        <v>1773</v>
      </c>
      <c r="E40" s="515" t="s">
        <v>2197</v>
      </c>
      <c r="F40" s="518">
        <v>0.52500000000000002</v>
      </c>
      <c r="G40" s="516">
        <v>1</v>
      </c>
      <c r="H40" s="517" t="s">
        <v>2174</v>
      </c>
      <c r="I40" s="519"/>
      <c r="J40" s="62"/>
      <c r="K40" s="526"/>
    </row>
    <row r="41" spans="1:14">
      <c r="A41" s="514" t="s">
        <v>2204</v>
      </c>
      <c r="B41" s="514" t="s">
        <v>851</v>
      </c>
      <c r="C41" s="515" t="s">
        <v>2162</v>
      </c>
      <c r="D41" s="515" t="s">
        <v>1773</v>
      </c>
      <c r="E41" s="515" t="s">
        <v>2203</v>
      </c>
      <c r="F41" s="518">
        <v>0.5</v>
      </c>
      <c r="G41" s="516">
        <v>1</v>
      </c>
      <c r="H41" s="517" t="s">
        <v>2174</v>
      </c>
      <c r="I41" s="519"/>
      <c r="J41" s="62"/>
      <c r="K41" s="66"/>
    </row>
    <row r="42" spans="1:14" ht="10.5" customHeight="1">
      <c r="A42" s="514" t="s">
        <v>2172</v>
      </c>
      <c r="B42" s="514" t="s">
        <v>1772</v>
      </c>
      <c r="C42" s="515" t="s">
        <v>2168</v>
      </c>
      <c r="D42" s="515" t="s">
        <v>1773</v>
      </c>
      <c r="E42" s="515" t="s">
        <v>2173</v>
      </c>
      <c r="F42" s="518">
        <v>0.91</v>
      </c>
      <c r="G42" s="516">
        <v>1</v>
      </c>
      <c r="H42" s="517" t="s">
        <v>2174</v>
      </c>
      <c r="I42" s="519"/>
      <c r="J42" s="62"/>
      <c r="K42" s="526"/>
    </row>
    <row r="43" spans="1:14" ht="10.5" customHeight="1">
      <c r="A43" s="514" t="s">
        <v>2175</v>
      </c>
      <c r="B43" s="514" t="s">
        <v>851</v>
      </c>
      <c r="C43" s="515" t="s">
        <v>2168</v>
      </c>
      <c r="D43" s="515" t="s">
        <v>1773</v>
      </c>
      <c r="E43" s="515" t="s">
        <v>2176</v>
      </c>
      <c r="F43" s="518">
        <v>1.05</v>
      </c>
      <c r="G43" s="516">
        <v>1</v>
      </c>
      <c r="H43" s="517" t="s">
        <v>2174</v>
      </c>
      <c r="I43" s="519"/>
      <c r="J43" s="62"/>
      <c r="K43" s="66"/>
    </row>
    <row r="44" spans="1:14">
      <c r="A44" s="621" t="s">
        <v>2177</v>
      </c>
      <c r="B44" s="621" t="s">
        <v>2910</v>
      </c>
      <c r="C44" s="520" t="s">
        <v>2178</v>
      </c>
      <c r="D44" s="520" t="s">
        <v>883</v>
      </c>
      <c r="E44" s="520" t="s">
        <v>2179</v>
      </c>
      <c r="F44" s="522">
        <v>6.0690000000000001E-2</v>
      </c>
      <c r="G44" s="523">
        <v>1</v>
      </c>
      <c r="H44" s="521" t="s">
        <v>2180</v>
      </c>
      <c r="I44" s="524"/>
      <c r="J44" s="513"/>
      <c r="K44" s="525"/>
    </row>
    <row r="45" spans="1:14">
      <c r="A45" s="685" t="s">
        <v>2181</v>
      </c>
      <c r="B45" s="685" t="s">
        <v>2911</v>
      </c>
      <c r="C45" s="686" t="s">
        <v>2182</v>
      </c>
      <c r="D45" s="686" t="s">
        <v>883</v>
      </c>
      <c r="E45" s="686" t="s">
        <v>2183</v>
      </c>
      <c r="F45" s="687">
        <v>0.12614</v>
      </c>
      <c r="G45" s="688">
        <v>1</v>
      </c>
      <c r="H45" s="689" t="s">
        <v>2180</v>
      </c>
      <c r="I45" s="690"/>
      <c r="J45" s="691"/>
      <c r="K45" s="692"/>
    </row>
    <row r="46" spans="1:14">
      <c r="A46" s="514" t="s">
        <v>2161</v>
      </c>
      <c r="B46" s="514" t="s">
        <v>1772</v>
      </c>
      <c r="C46" s="515" t="s">
        <v>2162</v>
      </c>
      <c r="D46" s="515" t="s">
        <v>1773</v>
      </c>
      <c r="E46" s="514" t="s">
        <v>2163</v>
      </c>
      <c r="F46" s="518">
        <v>0.93298000000000003</v>
      </c>
      <c r="G46" s="516">
        <v>1</v>
      </c>
      <c r="H46" s="517" t="s">
        <v>2164</v>
      </c>
      <c r="I46" s="516"/>
      <c r="J46" s="527"/>
      <c r="K46" s="66"/>
    </row>
    <row r="47" spans="1:14">
      <c r="A47" s="514" t="s">
        <v>2165</v>
      </c>
      <c r="B47" s="514" t="s">
        <v>851</v>
      </c>
      <c r="C47" s="515" t="s">
        <v>2162</v>
      </c>
      <c r="D47" s="515" t="s">
        <v>1773</v>
      </c>
      <c r="E47" s="515" t="s">
        <v>2166</v>
      </c>
      <c r="F47" s="518">
        <v>0.50880000000000003</v>
      </c>
      <c r="G47" s="516">
        <v>1</v>
      </c>
      <c r="H47" s="517" t="s">
        <v>2164</v>
      </c>
      <c r="I47" s="516"/>
      <c r="J47" s="62"/>
      <c r="K47" s="66"/>
    </row>
    <row r="48" spans="1:14">
      <c r="A48" s="514" t="s">
        <v>2167</v>
      </c>
      <c r="B48" s="514" t="s">
        <v>1772</v>
      </c>
      <c r="C48" s="515" t="s">
        <v>2168</v>
      </c>
      <c r="D48" s="515" t="s">
        <v>1773</v>
      </c>
      <c r="E48" s="515" t="s">
        <v>2169</v>
      </c>
      <c r="F48" s="518">
        <v>0.7</v>
      </c>
      <c r="G48" s="516">
        <v>1</v>
      </c>
      <c r="H48" s="517" t="s">
        <v>2164</v>
      </c>
      <c r="I48" s="519"/>
      <c r="J48" s="62"/>
      <c r="K48" s="526"/>
    </row>
    <row r="49" spans="1:23">
      <c r="A49" s="514" t="s">
        <v>2170</v>
      </c>
      <c r="B49" s="514" t="s">
        <v>851</v>
      </c>
      <c r="C49" s="515" t="s">
        <v>2168</v>
      </c>
      <c r="D49" s="515" t="s">
        <v>1773</v>
      </c>
      <c r="E49" s="515" t="s">
        <v>2171</v>
      </c>
      <c r="F49" s="518">
        <v>0.7</v>
      </c>
      <c r="G49" s="516">
        <v>1</v>
      </c>
      <c r="H49" s="517" t="s">
        <v>2164</v>
      </c>
      <c r="I49" s="519"/>
      <c r="J49" s="62"/>
      <c r="K49" s="66"/>
    </row>
    <row r="50" spans="1:23">
      <c r="A50" s="621" t="s">
        <v>2184</v>
      </c>
      <c r="B50" s="621" t="s">
        <v>2908</v>
      </c>
      <c r="C50" s="520" t="s">
        <v>2185</v>
      </c>
      <c r="D50" s="520" t="s">
        <v>883</v>
      </c>
      <c r="E50" s="520" t="s">
        <v>2186</v>
      </c>
      <c r="F50" s="522">
        <v>5.6447999999999998E-2</v>
      </c>
      <c r="G50" s="523">
        <v>1</v>
      </c>
      <c r="H50" s="521" t="s">
        <v>2187</v>
      </c>
      <c r="I50" s="524"/>
      <c r="J50" s="513"/>
      <c r="K50" s="525"/>
    </row>
    <row r="51" spans="1:23">
      <c r="A51" s="621" t="s">
        <v>2188</v>
      </c>
      <c r="B51" s="621" t="s">
        <v>2909</v>
      </c>
      <c r="C51" s="520" t="s">
        <v>2185</v>
      </c>
      <c r="D51" s="520" t="s">
        <v>883</v>
      </c>
      <c r="E51" s="520" t="s">
        <v>2189</v>
      </c>
      <c r="F51" s="522">
        <v>0.14399999999999999</v>
      </c>
      <c r="G51" s="523">
        <v>1</v>
      </c>
      <c r="H51" s="521" t="s">
        <v>2187</v>
      </c>
      <c r="I51" s="524"/>
      <c r="J51" s="513"/>
      <c r="K51" s="525"/>
      <c r="M51" s="680"/>
      <c r="N51" s="680"/>
      <c r="O51" s="680"/>
      <c r="P51" s="680"/>
      <c r="Q51" s="680"/>
      <c r="R51" s="680"/>
      <c r="S51" s="680"/>
      <c r="T51" s="680"/>
      <c r="U51" s="680"/>
      <c r="V51" s="680"/>
      <c r="W51" s="680"/>
    </row>
    <row r="52" spans="1:23">
      <c r="A52" s="621" t="s">
        <v>2190</v>
      </c>
      <c r="B52" s="621" t="s">
        <v>2908</v>
      </c>
      <c r="C52" s="520" t="s">
        <v>2191</v>
      </c>
      <c r="D52" s="520" t="s">
        <v>883</v>
      </c>
      <c r="E52" s="520" t="s">
        <v>2192</v>
      </c>
      <c r="F52" s="522">
        <v>9.6000000000000002E-2</v>
      </c>
      <c r="G52" s="523">
        <v>1</v>
      </c>
      <c r="H52" s="521" t="s">
        <v>2187</v>
      </c>
      <c r="I52" s="524"/>
      <c r="J52" s="513"/>
      <c r="K52" s="525"/>
      <c r="M52" s="680"/>
      <c r="N52" s="680"/>
      <c r="O52" s="680"/>
      <c r="P52" s="680"/>
      <c r="Q52" s="680"/>
      <c r="R52" s="680"/>
      <c r="S52" s="680"/>
      <c r="T52" s="680"/>
      <c r="U52" s="680"/>
      <c r="V52" s="680"/>
      <c r="W52" s="680"/>
    </row>
    <row r="53" spans="1:23">
      <c r="A53" s="621" t="s">
        <v>2193</v>
      </c>
      <c r="B53" s="621" t="s">
        <v>2909</v>
      </c>
      <c r="C53" s="520" t="s">
        <v>2191</v>
      </c>
      <c r="D53" s="520" t="s">
        <v>883</v>
      </c>
      <c r="E53" s="520" t="s">
        <v>2194</v>
      </c>
      <c r="F53" s="522">
        <v>0.2016</v>
      </c>
      <c r="G53" s="523">
        <v>1</v>
      </c>
      <c r="H53" s="521" t="s">
        <v>2187</v>
      </c>
      <c r="I53" s="524"/>
      <c r="J53" s="513"/>
      <c r="K53" s="525"/>
      <c r="M53" s="80"/>
      <c r="N53" s="80"/>
      <c r="O53" s="681"/>
      <c r="P53" s="681"/>
      <c r="Q53" s="681"/>
      <c r="R53" s="682"/>
      <c r="S53" s="542"/>
      <c r="T53" s="683"/>
      <c r="U53" s="684"/>
      <c r="V53" s="512"/>
      <c r="W53" s="680"/>
    </row>
    <row r="54" spans="1:23">
      <c r="A54" s="674" t="s">
        <v>3054</v>
      </c>
      <c r="B54" s="674" t="s">
        <v>1772</v>
      </c>
      <c r="C54" s="674" t="s">
        <v>3055</v>
      </c>
      <c r="D54" s="674" t="s">
        <v>1773</v>
      </c>
      <c r="E54" s="674" t="s">
        <v>3056</v>
      </c>
      <c r="F54" s="526" t="s">
        <v>1248</v>
      </c>
      <c r="G54" s="675"/>
      <c r="H54" s="675"/>
      <c r="I54" s="675"/>
      <c r="J54" s="527"/>
      <c r="K54" s="526"/>
      <c r="M54" s="80"/>
      <c r="N54" s="80"/>
      <c r="O54" s="681"/>
      <c r="P54" s="681"/>
      <c r="Q54" s="681"/>
      <c r="R54" s="682"/>
      <c r="S54" s="542"/>
      <c r="T54" s="683"/>
      <c r="U54" s="684"/>
      <c r="V54" s="512"/>
      <c r="W54" s="680"/>
    </row>
    <row r="55" spans="1:23">
      <c r="A55" s="676" t="s">
        <v>3057</v>
      </c>
      <c r="B55" s="676" t="s">
        <v>3058</v>
      </c>
      <c r="C55" s="693" t="s">
        <v>3060</v>
      </c>
      <c r="D55" s="675" t="s">
        <v>883</v>
      </c>
      <c r="E55" s="677" t="s">
        <v>3059</v>
      </c>
      <c r="F55" s="678" t="s">
        <v>1248</v>
      </c>
      <c r="G55" s="675"/>
      <c r="H55" s="675"/>
      <c r="I55" s="678"/>
      <c r="J55" s="678"/>
      <c r="K55" s="679"/>
      <c r="M55" s="80"/>
      <c r="N55" s="80"/>
      <c r="O55" s="681"/>
      <c r="P55" s="681"/>
      <c r="Q55" s="681"/>
      <c r="R55" s="682"/>
      <c r="S55" s="542"/>
      <c r="T55" s="683"/>
      <c r="U55" s="684"/>
      <c r="V55" s="512"/>
      <c r="W55" s="680"/>
    </row>
    <row r="56" spans="1:23">
      <c r="C56" s="40"/>
      <c r="D56" s="3"/>
      <c r="E56" s="42"/>
      <c r="F56" s="42"/>
      <c r="G56" s="3"/>
      <c r="H56" s="3"/>
      <c r="I56" s="42"/>
      <c r="J56" s="42"/>
      <c r="K56" s="64"/>
      <c r="M56" s="80"/>
      <c r="N56" s="80"/>
      <c r="O56" s="681"/>
      <c r="P56" s="681"/>
      <c r="Q56" s="681"/>
      <c r="R56" s="682"/>
      <c r="S56" s="542"/>
      <c r="T56" s="683"/>
      <c r="U56" s="684"/>
      <c r="V56" s="512"/>
      <c r="W56" s="680"/>
    </row>
    <row r="57" spans="1:23">
      <c r="C57" s="40"/>
      <c r="D57" s="3"/>
      <c r="E57" s="42"/>
      <c r="F57" s="42"/>
      <c r="G57" s="3"/>
      <c r="H57" s="3"/>
      <c r="I57" s="42"/>
      <c r="J57" s="42"/>
      <c r="K57" s="64"/>
      <c r="M57" s="80"/>
      <c r="N57" s="80"/>
      <c r="O57" s="681"/>
      <c r="P57" s="681"/>
      <c r="Q57" s="681"/>
      <c r="R57" s="682"/>
      <c r="S57" s="542"/>
      <c r="T57" s="683"/>
      <c r="U57" s="684"/>
      <c r="V57" s="512"/>
      <c r="W57" s="680"/>
    </row>
    <row r="58" spans="1:23">
      <c r="C58" s="40"/>
      <c r="D58" s="3"/>
      <c r="E58" s="42"/>
      <c r="F58" s="42"/>
      <c r="G58" s="3"/>
      <c r="H58" s="3"/>
      <c r="I58" s="42"/>
      <c r="J58" s="42"/>
      <c r="K58" s="64"/>
      <c r="M58" s="80"/>
      <c r="N58" s="80"/>
      <c r="O58" s="681"/>
      <c r="P58" s="681"/>
      <c r="Q58" s="681"/>
      <c r="R58" s="682"/>
      <c r="S58" s="542"/>
      <c r="T58" s="683"/>
      <c r="U58" s="684"/>
      <c r="V58" s="512"/>
      <c r="W58" s="680"/>
    </row>
    <row r="59" spans="1:23">
      <c r="A59" s="38" t="s">
        <v>202</v>
      </c>
      <c r="C59" s="40"/>
      <c r="D59" s="3"/>
      <c r="E59" s="42"/>
      <c r="F59" s="42"/>
      <c r="G59" s="3"/>
      <c r="H59" s="3"/>
      <c r="I59" s="42"/>
      <c r="J59" s="42"/>
      <c r="K59" s="64"/>
      <c r="M59" s="80"/>
      <c r="N59" s="80"/>
      <c r="O59" s="681"/>
      <c r="P59" s="681"/>
      <c r="Q59" s="681"/>
      <c r="R59" s="682"/>
      <c r="S59" s="542"/>
      <c r="T59" s="683"/>
      <c r="U59" s="684"/>
      <c r="V59" s="512"/>
      <c r="W59" s="680"/>
    </row>
    <row r="60" spans="1:23">
      <c r="A60" s="65" t="s">
        <v>203</v>
      </c>
      <c r="B60" s="65" t="s">
        <v>2094</v>
      </c>
      <c r="C60" s="65" t="s">
        <v>2095</v>
      </c>
      <c r="D60" s="65" t="s">
        <v>1773</v>
      </c>
      <c r="E60" s="65" t="s">
        <v>2096</v>
      </c>
      <c r="F60" s="66">
        <v>0.17</v>
      </c>
      <c r="G60" s="67">
        <v>1</v>
      </c>
      <c r="H60" s="67"/>
      <c r="I60" s="67"/>
      <c r="J60" s="62"/>
      <c r="K60" s="66"/>
      <c r="M60" s="80"/>
      <c r="N60" s="80"/>
      <c r="O60" s="681"/>
      <c r="P60" s="681"/>
      <c r="Q60" s="681"/>
      <c r="R60" s="682"/>
      <c r="S60" s="542"/>
      <c r="T60" s="683"/>
      <c r="U60" s="684"/>
      <c r="V60" s="512"/>
      <c r="W60" s="680"/>
    </row>
    <row r="61" spans="1:23">
      <c r="A61" s="65" t="s">
        <v>204</v>
      </c>
      <c r="B61" s="65" t="s">
        <v>206</v>
      </c>
      <c r="C61" s="65" t="s">
        <v>2097</v>
      </c>
      <c r="D61" s="65" t="s">
        <v>1773</v>
      </c>
      <c r="E61" s="65" t="s">
        <v>2098</v>
      </c>
      <c r="F61" s="66">
        <v>0.10150000000000001</v>
      </c>
      <c r="G61" s="67">
        <v>1</v>
      </c>
      <c r="H61" s="67"/>
      <c r="I61" s="67"/>
      <c r="J61" s="62"/>
      <c r="K61" s="66"/>
      <c r="L61" s="2" t="s">
        <v>8</v>
      </c>
      <c r="M61" s="80"/>
      <c r="N61" s="80"/>
      <c r="O61" s="681"/>
      <c r="P61" s="681"/>
      <c r="Q61" s="681"/>
      <c r="R61" s="682"/>
      <c r="S61" s="542"/>
      <c r="T61" s="683"/>
      <c r="U61" s="684"/>
      <c r="V61" s="512"/>
      <c r="W61" s="680"/>
    </row>
    <row r="62" spans="1:23">
      <c r="A62" s="65" t="s">
        <v>205</v>
      </c>
      <c r="B62" s="65" t="s">
        <v>206</v>
      </c>
      <c r="C62" s="65" t="s">
        <v>2099</v>
      </c>
      <c r="D62" s="65" t="s">
        <v>1773</v>
      </c>
      <c r="E62" s="65" t="s">
        <v>2100</v>
      </c>
      <c r="F62" s="66">
        <v>0.105</v>
      </c>
      <c r="G62" s="67">
        <v>1</v>
      </c>
      <c r="H62" s="67"/>
      <c r="I62" s="67"/>
      <c r="J62" s="62"/>
      <c r="K62" s="66"/>
      <c r="L62" s="2" t="s">
        <v>9</v>
      </c>
      <c r="M62" s="80"/>
      <c r="N62" s="80"/>
      <c r="O62" s="681"/>
      <c r="P62" s="681"/>
      <c r="Q62" s="80"/>
      <c r="R62" s="682"/>
      <c r="S62" s="542"/>
      <c r="T62" s="683"/>
      <c r="U62" s="542"/>
      <c r="V62" s="512"/>
      <c r="W62" s="680"/>
    </row>
    <row r="63" spans="1:23">
      <c r="A63" s="63" t="s">
        <v>2101</v>
      </c>
      <c r="B63" s="63" t="s">
        <v>206</v>
      </c>
      <c r="C63" s="63" t="s">
        <v>566</v>
      </c>
      <c r="D63" s="63" t="s">
        <v>1773</v>
      </c>
      <c r="E63" s="63" t="s">
        <v>1810</v>
      </c>
      <c r="F63" s="66">
        <v>0.22</v>
      </c>
      <c r="G63" s="67">
        <v>1</v>
      </c>
      <c r="H63" s="67"/>
      <c r="I63" s="67"/>
      <c r="J63" s="62"/>
      <c r="K63" s="66"/>
      <c r="L63" s="2" t="s">
        <v>10</v>
      </c>
      <c r="M63" s="80"/>
      <c r="N63" s="80"/>
      <c r="O63" s="681"/>
      <c r="P63" s="681"/>
      <c r="Q63" s="681"/>
      <c r="R63" s="682"/>
      <c r="S63" s="542"/>
      <c r="T63" s="683"/>
      <c r="U63" s="542"/>
      <c r="V63" s="512"/>
      <c r="W63" s="680"/>
    </row>
    <row r="64" spans="1:23">
      <c r="F64" s="2" t="s">
        <v>1248</v>
      </c>
      <c r="M64" s="80"/>
      <c r="N64" s="80"/>
      <c r="O64" s="681"/>
      <c r="P64" s="681"/>
      <c r="Q64" s="681"/>
      <c r="R64" s="682"/>
      <c r="S64" s="542"/>
      <c r="T64" s="683"/>
      <c r="U64" s="684"/>
      <c r="V64" s="512"/>
      <c r="W64" s="680"/>
    </row>
    <row r="65" spans="1:23">
      <c r="F65" s="2" t="s">
        <v>1248</v>
      </c>
      <c r="M65" s="80"/>
      <c r="N65" s="80"/>
      <c r="O65" s="681"/>
      <c r="P65" s="681"/>
      <c r="Q65" s="681"/>
      <c r="R65" s="682"/>
      <c r="S65" s="542"/>
      <c r="T65" s="683"/>
      <c r="U65" s="684"/>
      <c r="V65" s="512"/>
      <c r="W65" s="680"/>
    </row>
    <row r="66" spans="1:23">
      <c r="A66" s="43" t="s">
        <v>207</v>
      </c>
      <c r="M66" s="80"/>
      <c r="N66" s="80"/>
      <c r="O66" s="681"/>
      <c r="P66" s="681"/>
      <c r="Q66" s="681"/>
      <c r="R66" s="682"/>
      <c r="S66" s="542"/>
      <c r="T66" s="683"/>
      <c r="U66" s="684"/>
      <c r="V66" s="512"/>
      <c r="W66" s="680"/>
    </row>
    <row r="67" spans="1:23">
      <c r="A67" s="65" t="s">
        <v>208</v>
      </c>
      <c r="B67" s="65" t="s">
        <v>1772</v>
      </c>
      <c r="C67" s="65" t="s">
        <v>2102</v>
      </c>
      <c r="D67" s="65" t="s">
        <v>1773</v>
      </c>
      <c r="E67" s="65" t="s">
        <v>2103</v>
      </c>
      <c r="F67" s="66">
        <v>0.59399999999999997</v>
      </c>
      <c r="G67" s="67">
        <v>1</v>
      </c>
      <c r="H67" s="67"/>
      <c r="I67" s="67"/>
      <c r="J67" s="62"/>
      <c r="K67" s="66"/>
      <c r="M67" s="80"/>
      <c r="N67" s="80"/>
      <c r="O67" s="681"/>
      <c r="P67" s="681"/>
      <c r="Q67" s="681"/>
      <c r="R67" s="682"/>
      <c r="S67" s="542"/>
      <c r="T67" s="683"/>
      <c r="U67" s="684"/>
      <c r="V67" s="512"/>
      <c r="W67" s="680"/>
    </row>
    <row r="68" spans="1:23">
      <c r="A68" s="30" t="s">
        <v>850</v>
      </c>
      <c r="B68" s="63" t="s">
        <v>851</v>
      </c>
      <c r="C68" s="63" t="s">
        <v>852</v>
      </c>
      <c r="D68" s="63" t="s">
        <v>1773</v>
      </c>
      <c r="E68" s="63" t="s">
        <v>2104</v>
      </c>
      <c r="F68" s="61">
        <v>0.65720000000000001</v>
      </c>
      <c r="G68" s="67">
        <v>1</v>
      </c>
      <c r="H68" s="67"/>
      <c r="I68" s="67"/>
      <c r="J68" s="62"/>
      <c r="K68" s="66"/>
      <c r="M68" s="80"/>
      <c r="N68" s="80"/>
      <c r="O68" s="681"/>
      <c r="P68" s="681"/>
      <c r="Q68" s="681"/>
      <c r="R68" s="682"/>
      <c r="S68" s="542"/>
      <c r="T68" s="683"/>
      <c r="U68" s="684"/>
      <c r="V68" s="512"/>
      <c r="W68" s="680"/>
    </row>
    <row r="69" spans="1:23">
      <c r="A69" s="30" t="s">
        <v>2105</v>
      </c>
      <c r="B69" s="63" t="s">
        <v>851</v>
      </c>
      <c r="C69" s="63" t="s">
        <v>2106</v>
      </c>
      <c r="D69" s="63" t="s">
        <v>1773</v>
      </c>
      <c r="E69" s="63" t="s">
        <v>432</v>
      </c>
      <c r="F69" s="66">
        <v>0.73599999999999999</v>
      </c>
      <c r="G69" s="67">
        <v>1</v>
      </c>
      <c r="H69" s="67"/>
      <c r="I69" s="67"/>
      <c r="J69" s="62"/>
      <c r="K69" s="66"/>
      <c r="M69" s="80"/>
      <c r="N69" s="80"/>
      <c r="O69" s="681"/>
      <c r="P69" s="681"/>
      <c r="Q69" s="681"/>
      <c r="R69" s="682"/>
      <c r="S69" s="542"/>
      <c r="T69" s="683"/>
      <c r="U69" s="684"/>
      <c r="V69" s="512"/>
      <c r="W69" s="680"/>
    </row>
    <row r="70" spans="1:23">
      <c r="A70" s="65" t="s">
        <v>831</v>
      </c>
      <c r="B70" s="65" t="s">
        <v>1772</v>
      </c>
      <c r="C70" s="65" t="s">
        <v>2107</v>
      </c>
      <c r="D70" s="65" t="s">
        <v>1773</v>
      </c>
      <c r="E70" s="65" t="s">
        <v>2715</v>
      </c>
      <c r="F70" s="66">
        <v>0.69176470588235295</v>
      </c>
      <c r="G70" s="67">
        <v>1</v>
      </c>
      <c r="H70" s="67"/>
      <c r="I70" s="67"/>
      <c r="J70" s="62"/>
      <c r="K70" s="66"/>
      <c r="M70" s="680"/>
      <c r="N70" s="680"/>
      <c r="O70" s="680"/>
      <c r="P70" s="680"/>
      <c r="Q70" s="680"/>
      <c r="R70" s="680"/>
      <c r="S70" s="680"/>
      <c r="T70" s="680"/>
      <c r="U70" s="680"/>
      <c r="V70" s="680"/>
      <c r="W70" s="680"/>
    </row>
    <row r="71" spans="1:23">
      <c r="A71" s="65" t="s">
        <v>2110</v>
      </c>
      <c r="B71" s="65" t="s">
        <v>1772</v>
      </c>
      <c r="C71" s="65" t="s">
        <v>2111</v>
      </c>
      <c r="D71" s="65" t="s">
        <v>1773</v>
      </c>
      <c r="E71" s="65" t="s">
        <v>2112</v>
      </c>
      <c r="F71" s="66">
        <v>2.06731</v>
      </c>
      <c r="G71" s="67">
        <v>1</v>
      </c>
      <c r="H71" s="67"/>
      <c r="I71" s="67"/>
      <c r="J71" s="62"/>
      <c r="K71" s="66"/>
      <c r="M71" s="680"/>
      <c r="N71" s="680"/>
      <c r="O71" s="680"/>
      <c r="P71" s="680"/>
      <c r="Q71" s="680"/>
      <c r="R71" s="680"/>
      <c r="S71" s="680"/>
      <c r="T71" s="680"/>
      <c r="U71" s="680"/>
      <c r="V71" s="680"/>
      <c r="W71" s="680"/>
    </row>
    <row r="72" spans="1:23">
      <c r="A72" s="65" t="s">
        <v>820</v>
      </c>
      <c r="B72" s="65" t="s">
        <v>851</v>
      </c>
      <c r="C72" s="65" t="s">
        <v>2108</v>
      </c>
      <c r="D72" s="65" t="s">
        <v>1773</v>
      </c>
      <c r="E72" s="65" t="s">
        <v>2109</v>
      </c>
      <c r="F72" s="66">
        <v>1.0117700000000001</v>
      </c>
      <c r="G72" s="67">
        <v>1</v>
      </c>
      <c r="H72" s="67"/>
      <c r="I72" s="67"/>
      <c r="J72" s="62"/>
      <c r="K72" s="66"/>
    </row>
    <row r="74" spans="1:23">
      <c r="A74" s="427" t="s">
        <v>1931</v>
      </c>
      <c r="B74" s="428"/>
      <c r="C74" s="429"/>
      <c r="D74" s="430"/>
      <c r="E74" s="431"/>
      <c r="F74" s="431"/>
      <c r="G74" s="430"/>
      <c r="H74" s="428"/>
      <c r="I74" s="428"/>
      <c r="J74" s="428"/>
      <c r="K74" s="428"/>
    </row>
    <row r="75" spans="1:23">
      <c r="A75" s="4" t="s">
        <v>1932</v>
      </c>
      <c r="B75" s="50" t="s">
        <v>1933</v>
      </c>
      <c r="C75" s="40" t="s">
        <v>1934</v>
      </c>
      <c r="D75" s="40" t="s">
        <v>1935</v>
      </c>
      <c r="E75" s="40" t="s">
        <v>1936</v>
      </c>
      <c r="F75" s="432">
        <v>1.8535999999999999</v>
      </c>
      <c r="G75" s="3">
        <v>0.01</v>
      </c>
    </row>
  </sheetData>
  <phoneticPr fontId="0" type="noConversion"/>
  <pageMargins left="0.78740157499999996" right="0.78740157499999996" top="0.984251969" bottom="0.984251969" header="0.4921259845" footer="0.4921259845"/>
  <pageSetup paperSize="9" scale="96" orientation="landscape"/>
  <headerFooter alignWithMargins="0">
    <oddHeader>&amp;A</oddHeader>
    <oddFooter>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0"/>
  <dimension ref="A1:Q176"/>
  <sheetViews>
    <sheetView zoomScaleNormal="100" workbookViewId="0">
      <pane ySplit="1" topLeftCell="A2" activePane="bottomLeft" state="frozen"/>
      <selection activeCell="B41" sqref="B41"/>
      <selection pane="bottomLeft" activeCell="F23" sqref="F23"/>
    </sheetView>
  </sheetViews>
  <sheetFormatPr baseColWidth="10" defaultColWidth="11.5" defaultRowHeight="13"/>
  <cols>
    <col min="1" max="1" width="16.5" style="96" customWidth="1"/>
    <col min="2" max="2" width="22.5" style="96" customWidth="1"/>
    <col min="3" max="3" width="23.83203125" style="96" customWidth="1"/>
    <col min="4" max="4" width="8.6640625" style="96" bestFit="1" customWidth="1"/>
    <col min="5" max="5" width="14.1640625" style="96" customWidth="1"/>
    <col min="6" max="16384" width="11.5" style="96"/>
  </cols>
  <sheetData>
    <row r="1" spans="1:17" s="34" customFormat="1" ht="11">
      <c r="A1" s="34" t="s">
        <v>774</v>
      </c>
      <c r="B1" s="92" t="s">
        <v>775</v>
      </c>
      <c r="C1" s="35" t="s">
        <v>776</v>
      </c>
      <c r="D1" s="35" t="s">
        <v>777</v>
      </c>
      <c r="E1" s="35" t="s">
        <v>778</v>
      </c>
      <c r="F1" s="36" t="s">
        <v>779</v>
      </c>
      <c r="G1" s="34" t="s">
        <v>770</v>
      </c>
      <c r="H1" s="34" t="s">
        <v>771</v>
      </c>
      <c r="I1" s="34" t="s">
        <v>772</v>
      </c>
      <c r="J1" s="36" t="s">
        <v>773</v>
      </c>
      <c r="K1" s="36" t="s">
        <v>780</v>
      </c>
      <c r="L1" s="34" t="s">
        <v>786</v>
      </c>
      <c r="M1" s="36" t="s">
        <v>787</v>
      </c>
    </row>
    <row r="2" spans="1:17" s="95" customFormat="1" ht="16">
      <c r="A2" s="93" t="s">
        <v>599</v>
      </c>
      <c r="B2" s="94"/>
      <c r="C2" s="94"/>
      <c r="D2" s="94"/>
      <c r="E2" s="94"/>
    </row>
    <row r="3" spans="1:17">
      <c r="A3" s="83" t="s">
        <v>487</v>
      </c>
      <c r="B3" s="83" t="s">
        <v>599</v>
      </c>
      <c r="C3" s="83" t="s">
        <v>618</v>
      </c>
      <c r="D3" s="84" t="s">
        <v>972</v>
      </c>
      <c r="E3" s="83">
        <v>1609120051</v>
      </c>
      <c r="F3" s="85">
        <v>0.64796200000000004</v>
      </c>
      <c r="G3" s="86">
        <v>1</v>
      </c>
      <c r="H3" s="91">
        <v>1</v>
      </c>
      <c r="I3" s="91">
        <v>1.7</v>
      </c>
      <c r="J3" s="69">
        <f>ROUNDUP(F3*H3*I3,2)</f>
        <v>1.1100000000000001</v>
      </c>
      <c r="K3" s="69">
        <f>ROUNDUP(G3*J3,2)</f>
        <v>1.1100000000000001</v>
      </c>
      <c r="M3" s="415" t="s">
        <v>1348</v>
      </c>
      <c r="N3" s="415"/>
      <c r="O3" s="415"/>
      <c r="P3" s="415"/>
      <c r="Q3" s="415"/>
    </row>
    <row r="4" spans="1:17">
      <c r="A4" s="83" t="s">
        <v>1802</v>
      </c>
      <c r="B4" s="83" t="s">
        <v>599</v>
      </c>
      <c r="C4" s="83" t="s">
        <v>1849</v>
      </c>
      <c r="D4" s="84" t="s">
        <v>972</v>
      </c>
      <c r="E4" s="83">
        <v>1609120050</v>
      </c>
      <c r="F4" s="85">
        <v>0.64058399999999993</v>
      </c>
      <c r="G4" s="86">
        <v>1</v>
      </c>
      <c r="H4" s="91">
        <v>1</v>
      </c>
      <c r="I4" s="91">
        <v>1.7</v>
      </c>
      <c r="J4" s="69">
        <f t="shared" ref="J4:J20" si="0">ROUNDUP(F4*H4*I4,2)</f>
        <v>1.0900000000000001</v>
      </c>
      <c r="K4" s="69">
        <f t="shared" ref="K4:K20" si="1">ROUNDUP(G4*J4,2)</f>
        <v>1.0900000000000001</v>
      </c>
    </row>
    <row r="5" spans="1:17">
      <c r="A5" s="83" t="s">
        <v>1827</v>
      </c>
      <c r="B5" s="83" t="s">
        <v>599</v>
      </c>
      <c r="C5" s="83" t="s">
        <v>620</v>
      </c>
      <c r="D5" s="84" t="s">
        <v>972</v>
      </c>
      <c r="E5" s="83">
        <v>1609160051</v>
      </c>
      <c r="F5" s="85">
        <v>0.69136200000000003</v>
      </c>
      <c r="G5" s="86">
        <v>1</v>
      </c>
      <c r="H5" s="91">
        <v>1</v>
      </c>
      <c r="I5" s="91">
        <v>1.7</v>
      </c>
      <c r="J5" s="69">
        <f t="shared" si="0"/>
        <v>1.18</v>
      </c>
      <c r="K5" s="69">
        <f t="shared" si="1"/>
        <v>1.18</v>
      </c>
    </row>
    <row r="6" spans="1:17">
      <c r="A6" s="83" t="s">
        <v>493</v>
      </c>
      <c r="B6" s="83" t="s">
        <v>599</v>
      </c>
      <c r="C6" s="83" t="s">
        <v>477</v>
      </c>
      <c r="D6" s="84" t="s">
        <v>972</v>
      </c>
      <c r="E6" s="83">
        <v>1609160050</v>
      </c>
      <c r="F6" s="85">
        <v>0.67443600000000004</v>
      </c>
      <c r="G6" s="86">
        <v>1</v>
      </c>
      <c r="H6" s="91">
        <v>1</v>
      </c>
      <c r="I6" s="91">
        <v>1.7</v>
      </c>
      <c r="J6" s="69">
        <f t="shared" si="0"/>
        <v>1.1499999999999999</v>
      </c>
      <c r="K6" s="69">
        <f t="shared" si="1"/>
        <v>1.1499999999999999</v>
      </c>
    </row>
    <row r="7" spans="1:17">
      <c r="A7" s="83" t="s">
        <v>467</v>
      </c>
      <c r="B7" s="83" t="s">
        <v>599</v>
      </c>
      <c r="C7" s="83" t="s">
        <v>622</v>
      </c>
      <c r="D7" s="84" t="s">
        <v>972</v>
      </c>
      <c r="E7" s="83">
        <v>1609161150</v>
      </c>
      <c r="F7" s="85">
        <v>1.3171999999999999</v>
      </c>
      <c r="G7" s="86">
        <v>1</v>
      </c>
      <c r="H7" s="91">
        <v>1</v>
      </c>
      <c r="I7" s="91">
        <v>1.7</v>
      </c>
      <c r="J7" s="69">
        <f t="shared" si="0"/>
        <v>2.2399999999999998</v>
      </c>
      <c r="K7" s="69">
        <f t="shared" si="1"/>
        <v>2.2400000000000002</v>
      </c>
    </row>
    <row r="8" spans="1:17">
      <c r="A8" s="83" t="s">
        <v>501</v>
      </c>
      <c r="B8" s="83" t="s">
        <v>599</v>
      </c>
      <c r="C8" s="83" t="s">
        <v>627</v>
      </c>
      <c r="D8" s="84" t="s">
        <v>972</v>
      </c>
      <c r="E8" s="83">
        <v>1609200051</v>
      </c>
      <c r="F8" s="85">
        <v>0.90141799999999994</v>
      </c>
      <c r="G8" s="86">
        <v>1</v>
      </c>
      <c r="H8" s="91">
        <v>1</v>
      </c>
      <c r="I8" s="91">
        <v>1.7</v>
      </c>
      <c r="J8" s="69">
        <f t="shared" si="0"/>
        <v>1.54</v>
      </c>
      <c r="K8" s="69">
        <f t="shared" si="1"/>
        <v>1.54</v>
      </c>
    </row>
    <row r="9" spans="1:17">
      <c r="A9" s="83" t="s">
        <v>1804</v>
      </c>
      <c r="B9" s="83" t="s">
        <v>599</v>
      </c>
      <c r="C9" s="83" t="s">
        <v>479</v>
      </c>
      <c r="D9" s="84" t="s">
        <v>972</v>
      </c>
      <c r="E9" s="83">
        <v>1609200050</v>
      </c>
      <c r="F9" s="85">
        <v>0.88666200000000006</v>
      </c>
      <c r="G9" s="86">
        <v>1</v>
      </c>
      <c r="H9" s="91">
        <v>1</v>
      </c>
      <c r="I9" s="91">
        <v>1.7</v>
      </c>
      <c r="J9" s="69">
        <f t="shared" si="0"/>
        <v>1.51</v>
      </c>
      <c r="K9" s="69">
        <f t="shared" si="1"/>
        <v>1.51</v>
      </c>
    </row>
    <row r="10" spans="1:17">
      <c r="A10" s="83" t="s">
        <v>496</v>
      </c>
      <c r="B10" s="83" t="s">
        <v>599</v>
      </c>
      <c r="C10" s="83" t="s">
        <v>616</v>
      </c>
      <c r="D10" s="84" t="s">
        <v>972</v>
      </c>
      <c r="E10" s="83">
        <v>1609201650</v>
      </c>
      <c r="F10" s="85">
        <v>2.5838000000000001</v>
      </c>
      <c r="G10" s="86">
        <v>1</v>
      </c>
      <c r="H10" s="91">
        <v>1</v>
      </c>
      <c r="I10" s="91">
        <v>1.7</v>
      </c>
      <c r="J10" s="69">
        <f t="shared" si="0"/>
        <v>4.3999999999999995</v>
      </c>
      <c r="K10" s="69">
        <f t="shared" si="1"/>
        <v>4.4000000000000004</v>
      </c>
    </row>
    <row r="11" spans="1:17">
      <c r="A11" s="83" t="s">
        <v>638</v>
      </c>
      <c r="B11" s="83" t="s">
        <v>599</v>
      </c>
      <c r="C11" s="83" t="s">
        <v>1869</v>
      </c>
      <c r="D11" s="84" t="s">
        <v>972</v>
      </c>
      <c r="E11" s="83">
        <v>1609250051</v>
      </c>
      <c r="F11" s="85">
        <v>1.7090919999999996</v>
      </c>
      <c r="G11" s="86">
        <v>1</v>
      </c>
      <c r="H11" s="91">
        <v>1</v>
      </c>
      <c r="I11" s="91">
        <v>1.7</v>
      </c>
      <c r="J11" s="69">
        <f>ROUNDUP(F11*H11*I11,2)</f>
        <v>2.9099999999999997</v>
      </c>
      <c r="K11" s="69">
        <f>ROUNDUP(G11*J11,2)</f>
        <v>2.91</v>
      </c>
    </row>
    <row r="12" spans="1:17">
      <c r="A12" s="83" t="s">
        <v>538</v>
      </c>
      <c r="B12" s="83" t="s">
        <v>599</v>
      </c>
      <c r="C12" s="83" t="s">
        <v>608</v>
      </c>
      <c r="D12" s="84" t="s">
        <v>972</v>
      </c>
      <c r="E12" s="83">
        <v>1609250050</v>
      </c>
      <c r="F12" s="85">
        <v>1.6860899999999999</v>
      </c>
      <c r="G12" s="86">
        <v>1</v>
      </c>
      <c r="H12" s="91">
        <v>1</v>
      </c>
      <c r="I12" s="91">
        <v>1.7</v>
      </c>
      <c r="J12" s="69">
        <f t="shared" si="0"/>
        <v>2.8699999999999997</v>
      </c>
      <c r="K12" s="69">
        <f t="shared" si="1"/>
        <v>2.87</v>
      </c>
    </row>
    <row r="13" spans="1:17">
      <c r="A13" s="83" t="s">
        <v>466</v>
      </c>
      <c r="B13" s="83" t="s">
        <v>599</v>
      </c>
      <c r="C13" s="83" t="s">
        <v>592</v>
      </c>
      <c r="D13" s="84" t="s">
        <v>972</v>
      </c>
      <c r="E13" s="83">
        <v>1609320051</v>
      </c>
      <c r="F13" s="85">
        <v>4.0411999999999999</v>
      </c>
      <c r="G13" s="86">
        <v>1</v>
      </c>
      <c r="H13" s="91">
        <v>1</v>
      </c>
      <c r="I13" s="91">
        <v>1.7</v>
      </c>
      <c r="J13" s="69">
        <f t="shared" si="0"/>
        <v>6.88</v>
      </c>
      <c r="K13" s="69">
        <f t="shared" si="1"/>
        <v>6.88</v>
      </c>
    </row>
    <row r="14" spans="1:17">
      <c r="A14" s="83" t="s">
        <v>1821</v>
      </c>
      <c r="B14" s="83" t="s">
        <v>599</v>
      </c>
      <c r="C14" s="83" t="s">
        <v>1830</v>
      </c>
      <c r="D14" s="84" t="s">
        <v>972</v>
      </c>
      <c r="E14" s="83">
        <v>1609320050</v>
      </c>
      <c r="F14" s="85">
        <v>2.7276899999999999</v>
      </c>
      <c r="G14" s="86">
        <v>1</v>
      </c>
      <c r="H14" s="91">
        <v>1</v>
      </c>
      <c r="I14" s="91">
        <v>1.7</v>
      </c>
      <c r="J14" s="69">
        <f t="shared" si="0"/>
        <v>4.6399999999999997</v>
      </c>
      <c r="K14" s="69">
        <f t="shared" si="1"/>
        <v>4.6399999999999997</v>
      </c>
    </row>
    <row r="15" spans="1:17">
      <c r="A15" s="83" t="s">
        <v>481</v>
      </c>
      <c r="B15" s="83" t="s">
        <v>599</v>
      </c>
      <c r="C15" s="83" t="s">
        <v>610</v>
      </c>
      <c r="D15" s="84" t="s">
        <v>972</v>
      </c>
      <c r="E15" s="83">
        <v>1609400050</v>
      </c>
      <c r="F15" s="85">
        <v>4.8785939999999997</v>
      </c>
      <c r="G15" s="86">
        <v>1</v>
      </c>
      <c r="H15" s="91">
        <v>1</v>
      </c>
      <c r="I15" s="91">
        <v>1.7</v>
      </c>
      <c r="J15" s="69">
        <f t="shared" si="0"/>
        <v>8.2999999999999989</v>
      </c>
      <c r="K15" s="69">
        <f t="shared" si="1"/>
        <v>8.3000000000000007</v>
      </c>
    </row>
    <row r="16" spans="1:17">
      <c r="A16" s="83" t="s">
        <v>1853</v>
      </c>
      <c r="B16" s="83" t="s">
        <v>599</v>
      </c>
      <c r="C16" s="83" t="s">
        <v>594</v>
      </c>
      <c r="D16" s="84" t="s">
        <v>972</v>
      </c>
      <c r="E16" s="83">
        <v>1609400051</v>
      </c>
      <c r="F16" s="85">
        <v>4.9888300000000001</v>
      </c>
      <c r="G16" s="86">
        <v>1</v>
      </c>
      <c r="H16" s="91">
        <v>1</v>
      </c>
      <c r="I16" s="91">
        <v>1.7</v>
      </c>
      <c r="J16" s="69">
        <f t="shared" si="0"/>
        <v>8.49</v>
      </c>
      <c r="K16" s="69">
        <f t="shared" si="1"/>
        <v>8.49</v>
      </c>
    </row>
    <row r="17" spans="1:12">
      <c r="A17" s="83" t="s">
        <v>1807</v>
      </c>
      <c r="B17" s="83" t="s">
        <v>599</v>
      </c>
      <c r="C17" s="83" t="s">
        <v>596</v>
      </c>
      <c r="D17" s="84" t="s">
        <v>972</v>
      </c>
      <c r="E17" s="83">
        <v>1609500051</v>
      </c>
      <c r="F17" s="85">
        <v>9.7745479999999993</v>
      </c>
      <c r="G17" s="86">
        <v>1</v>
      </c>
      <c r="H17" s="91">
        <v>1</v>
      </c>
      <c r="I17" s="91">
        <v>1.7</v>
      </c>
      <c r="J17" s="69">
        <f t="shared" si="0"/>
        <v>16.62</v>
      </c>
      <c r="K17" s="69">
        <f t="shared" si="1"/>
        <v>16.62</v>
      </c>
    </row>
    <row r="18" spans="1:12">
      <c r="A18" s="83" t="s">
        <v>1813</v>
      </c>
      <c r="B18" s="83" t="s">
        <v>599</v>
      </c>
      <c r="C18" s="83" t="s">
        <v>612</v>
      </c>
      <c r="D18" s="84" t="s">
        <v>972</v>
      </c>
      <c r="E18" s="83">
        <v>1609500050</v>
      </c>
      <c r="F18" s="85">
        <v>9.4039120000000018</v>
      </c>
      <c r="G18" s="86">
        <v>1</v>
      </c>
      <c r="H18" s="91">
        <v>1</v>
      </c>
      <c r="I18" s="91">
        <v>1.7</v>
      </c>
      <c r="J18" s="69">
        <f t="shared" si="0"/>
        <v>15.99</v>
      </c>
      <c r="K18" s="69">
        <f t="shared" si="1"/>
        <v>15.99</v>
      </c>
    </row>
    <row r="19" spans="1:12">
      <c r="A19" s="83" t="s">
        <v>1814</v>
      </c>
      <c r="B19" s="83" t="s">
        <v>599</v>
      </c>
      <c r="C19" s="83" t="s">
        <v>598</v>
      </c>
      <c r="D19" s="84" t="s">
        <v>972</v>
      </c>
      <c r="E19" s="83">
        <v>1609630051</v>
      </c>
      <c r="F19" s="85">
        <v>11.814347999999997</v>
      </c>
      <c r="G19" s="86">
        <v>1</v>
      </c>
      <c r="H19" s="91">
        <v>1</v>
      </c>
      <c r="I19" s="91">
        <v>1.7</v>
      </c>
      <c r="J19" s="69">
        <f t="shared" si="0"/>
        <v>20.09</v>
      </c>
      <c r="K19" s="69">
        <f t="shared" si="1"/>
        <v>20.09</v>
      </c>
    </row>
    <row r="20" spans="1:12">
      <c r="A20" s="83" t="s">
        <v>471</v>
      </c>
      <c r="B20" s="83" t="s">
        <v>599</v>
      </c>
      <c r="C20" s="83" t="s">
        <v>614</v>
      </c>
      <c r="D20" s="84" t="s">
        <v>972</v>
      </c>
      <c r="E20" s="83">
        <v>1609630050</v>
      </c>
      <c r="F20" s="85">
        <v>11.614273999999998</v>
      </c>
      <c r="G20" s="86">
        <v>1</v>
      </c>
      <c r="H20" s="91">
        <v>1</v>
      </c>
      <c r="I20" s="91">
        <v>1.7</v>
      </c>
      <c r="J20" s="69">
        <f t="shared" si="0"/>
        <v>19.75</v>
      </c>
      <c r="K20" s="69">
        <f t="shared" si="1"/>
        <v>19.75</v>
      </c>
    </row>
    <row r="21" spans="1:12" s="24" customFormat="1" ht="11"/>
    <row r="22" spans="1:12" ht="16">
      <c r="A22" s="82" t="s">
        <v>1779</v>
      </c>
      <c r="B22"/>
      <c r="C22"/>
      <c r="D22"/>
      <c r="E22"/>
      <c r="F22"/>
      <c r="G22"/>
      <c r="H22"/>
      <c r="I22"/>
      <c r="J22"/>
      <c r="K22"/>
      <c r="L22" s="97"/>
    </row>
    <row r="23" spans="1:12">
      <c r="A23" s="83" t="s">
        <v>1825</v>
      </c>
      <c r="B23" s="83" t="s">
        <v>498</v>
      </c>
      <c r="C23" s="83" t="s">
        <v>1801</v>
      </c>
      <c r="D23" s="84" t="s">
        <v>972</v>
      </c>
      <c r="E23" s="83">
        <v>1161120050</v>
      </c>
      <c r="F23" s="85">
        <v>4.0590000000000001E-2</v>
      </c>
      <c r="G23" s="86">
        <v>1</v>
      </c>
      <c r="H23" s="91">
        <v>1</v>
      </c>
      <c r="I23" s="91">
        <v>1.7</v>
      </c>
      <c r="J23" s="69">
        <f>ROUNDUP(F23*H23*I23,2)</f>
        <v>6.9999999999999993E-2</v>
      </c>
      <c r="K23" s="69">
        <f>ROUNDUP(G23*J23,2)</f>
        <v>7.0000000000000007E-2</v>
      </c>
      <c r="L23" s="97"/>
    </row>
    <row r="24" spans="1:12">
      <c r="A24" s="83" t="s">
        <v>492</v>
      </c>
      <c r="B24" s="83" t="s">
        <v>498</v>
      </c>
      <c r="C24" s="83" t="s">
        <v>1812</v>
      </c>
      <c r="D24" s="84" t="s">
        <v>972</v>
      </c>
      <c r="E24" s="83">
        <v>1161160050</v>
      </c>
      <c r="F24" s="85">
        <v>5.5800000000000002E-2</v>
      </c>
      <c r="G24" s="86">
        <v>1</v>
      </c>
      <c r="H24" s="91">
        <v>1</v>
      </c>
      <c r="I24" s="91">
        <v>1.7</v>
      </c>
      <c r="J24" s="69">
        <f t="shared" ref="J24:J30" si="2">ROUNDUP(F24*H24*I24,2)</f>
        <v>9.9999999999999992E-2</v>
      </c>
      <c r="K24" s="69">
        <f t="shared" ref="K24:K30" si="3">ROUNDUP(G24*J24,2)</f>
        <v>0.1</v>
      </c>
      <c r="L24" s="97"/>
    </row>
    <row r="25" spans="1:12">
      <c r="A25" s="83" t="s">
        <v>1817</v>
      </c>
      <c r="B25" s="83" t="s">
        <v>498</v>
      </c>
      <c r="C25" s="83" t="s">
        <v>474</v>
      </c>
      <c r="D25" s="84" t="s">
        <v>972</v>
      </c>
      <c r="E25" s="83">
        <v>1161200050</v>
      </c>
      <c r="F25" s="85">
        <v>6.7299999999999999E-2</v>
      </c>
      <c r="G25" s="86">
        <v>1</v>
      </c>
      <c r="H25" s="91">
        <v>1</v>
      </c>
      <c r="I25" s="91">
        <v>1.7</v>
      </c>
      <c r="J25" s="69">
        <f t="shared" si="2"/>
        <v>0.12</v>
      </c>
      <c r="K25" s="69">
        <f t="shared" si="3"/>
        <v>0.12</v>
      </c>
      <c r="L25" s="97"/>
    </row>
    <row r="26" spans="1:12">
      <c r="A26" s="83" t="s">
        <v>478</v>
      </c>
      <c r="B26" s="83" t="s">
        <v>498</v>
      </c>
      <c r="C26" s="83" t="s">
        <v>472</v>
      </c>
      <c r="D26" s="84" t="s">
        <v>972</v>
      </c>
      <c r="E26" s="83">
        <v>1161250050</v>
      </c>
      <c r="F26" s="85">
        <v>0.12119999999999999</v>
      </c>
      <c r="G26" s="86">
        <v>1</v>
      </c>
      <c r="H26" s="91">
        <v>1</v>
      </c>
      <c r="I26" s="91">
        <v>1.7</v>
      </c>
      <c r="J26" s="69">
        <f t="shared" si="2"/>
        <v>0.21000000000000002</v>
      </c>
      <c r="K26" s="69">
        <f t="shared" si="3"/>
        <v>0.21</v>
      </c>
      <c r="L26" s="97"/>
    </row>
    <row r="27" spans="1:12">
      <c r="A27" s="83" t="s">
        <v>1829</v>
      </c>
      <c r="B27" s="83" t="s">
        <v>498</v>
      </c>
      <c r="C27" s="83" t="s">
        <v>490</v>
      </c>
      <c r="D27" s="84" t="s">
        <v>972</v>
      </c>
      <c r="E27" s="83">
        <v>1161320050</v>
      </c>
      <c r="F27" s="85">
        <v>0.154</v>
      </c>
      <c r="G27" s="86">
        <v>1</v>
      </c>
      <c r="H27" s="91">
        <v>1</v>
      </c>
      <c r="I27" s="91">
        <v>1.7</v>
      </c>
      <c r="J27" s="69">
        <f t="shared" si="2"/>
        <v>0.27</v>
      </c>
      <c r="K27" s="69">
        <f t="shared" si="3"/>
        <v>0.27</v>
      </c>
      <c r="L27" s="97"/>
    </row>
    <row r="28" spans="1:12">
      <c r="A28" s="83" t="s">
        <v>465</v>
      </c>
      <c r="B28" s="83" t="s">
        <v>498</v>
      </c>
      <c r="C28" s="83" t="s">
        <v>1824</v>
      </c>
      <c r="D28" s="84" t="s">
        <v>972</v>
      </c>
      <c r="E28" s="83">
        <v>1161400050</v>
      </c>
      <c r="F28" s="85">
        <v>0.27679999999999999</v>
      </c>
      <c r="G28" s="86">
        <v>1</v>
      </c>
      <c r="H28" s="91">
        <v>1</v>
      </c>
      <c r="I28" s="91">
        <v>1.7</v>
      </c>
      <c r="J28" s="69">
        <f t="shared" si="2"/>
        <v>0.48</v>
      </c>
      <c r="K28" s="69">
        <f t="shared" si="3"/>
        <v>0.48</v>
      </c>
      <c r="L28" s="97"/>
    </row>
    <row r="29" spans="1:12">
      <c r="A29" s="83" t="s">
        <v>500</v>
      </c>
      <c r="B29" s="83" t="s">
        <v>498</v>
      </c>
      <c r="C29" s="83" t="s">
        <v>495</v>
      </c>
      <c r="D29" s="84" t="s">
        <v>972</v>
      </c>
      <c r="E29" s="83">
        <v>1161500050</v>
      </c>
      <c r="F29" s="85">
        <v>0.66639999999999999</v>
      </c>
      <c r="G29" s="86">
        <v>1</v>
      </c>
      <c r="H29" s="91">
        <v>1</v>
      </c>
      <c r="I29" s="91">
        <v>1.7</v>
      </c>
      <c r="J29" s="69">
        <f t="shared" si="2"/>
        <v>1.1399999999999999</v>
      </c>
      <c r="K29" s="69">
        <f t="shared" si="3"/>
        <v>1.1399999999999999</v>
      </c>
      <c r="L29" s="97"/>
    </row>
    <row r="30" spans="1:12">
      <c r="A30" s="83" t="s">
        <v>1803</v>
      </c>
      <c r="B30" s="83" t="s">
        <v>498</v>
      </c>
      <c r="C30" s="83" t="s">
        <v>1845</v>
      </c>
      <c r="D30" s="84" t="s">
        <v>972</v>
      </c>
      <c r="E30" s="83">
        <v>1161630050</v>
      </c>
      <c r="F30" s="85">
        <v>0.54647999999999997</v>
      </c>
      <c r="G30" s="86">
        <v>1</v>
      </c>
      <c r="H30" s="91">
        <v>1</v>
      </c>
      <c r="I30" s="91">
        <v>1.7</v>
      </c>
      <c r="J30" s="69">
        <f t="shared" si="2"/>
        <v>0.93</v>
      </c>
      <c r="K30" s="69">
        <f t="shared" si="3"/>
        <v>0.93</v>
      </c>
      <c r="L30" s="97"/>
    </row>
    <row r="31" spans="1:12" s="99" customFormat="1" ht="11">
      <c r="A31" s="87"/>
      <c r="B31" s="87"/>
      <c r="C31" s="87"/>
      <c r="D31" s="88"/>
      <c r="E31" s="87"/>
      <c r="F31" s="89"/>
      <c r="G31" s="49"/>
      <c r="H31" s="48"/>
      <c r="I31" s="48"/>
      <c r="J31" s="47"/>
      <c r="K31" s="47"/>
      <c r="L31" s="98"/>
    </row>
    <row r="32" spans="1:12" ht="16">
      <c r="A32" s="82" t="s">
        <v>1848</v>
      </c>
      <c r="B32"/>
      <c r="C32"/>
      <c r="D32"/>
      <c r="E32"/>
    </row>
    <row r="33" spans="1:11">
      <c r="A33" s="83" t="s">
        <v>1847</v>
      </c>
      <c r="B33" s="83" t="s">
        <v>1848</v>
      </c>
      <c r="C33" s="83" t="s">
        <v>1849</v>
      </c>
      <c r="D33" s="84" t="s">
        <v>972</v>
      </c>
      <c r="E33" s="83">
        <v>1209120050</v>
      </c>
      <c r="F33" s="85">
        <v>0.19020000000000001</v>
      </c>
      <c r="G33" s="86">
        <v>1</v>
      </c>
      <c r="H33" s="91">
        <v>1</v>
      </c>
      <c r="I33" s="91">
        <v>1.7</v>
      </c>
      <c r="J33" s="69">
        <f>ROUNDUP(F33*H33*I33,2)</f>
        <v>0.33</v>
      </c>
      <c r="K33" s="69">
        <f>ROUNDUP(G33*J33,2)</f>
        <v>0.33</v>
      </c>
    </row>
    <row r="34" spans="1:11">
      <c r="A34" s="83" t="s">
        <v>617</v>
      </c>
      <c r="B34" s="83" t="s">
        <v>1848</v>
      </c>
      <c r="C34" s="83" t="s">
        <v>618</v>
      </c>
      <c r="D34" s="84" t="s">
        <v>972</v>
      </c>
      <c r="E34" s="83">
        <v>1209120051</v>
      </c>
      <c r="F34" s="85">
        <v>0.1946</v>
      </c>
      <c r="G34" s="86">
        <v>1</v>
      </c>
      <c r="H34" s="91">
        <v>1</v>
      </c>
      <c r="I34" s="91">
        <v>1.7</v>
      </c>
      <c r="J34" s="69">
        <f t="shared" ref="J34:J50" si="4">ROUNDUP(F34*H34*I34,2)</f>
        <v>0.34</v>
      </c>
      <c r="K34" s="69">
        <f t="shared" ref="K34:K50" si="5">ROUNDUP(G34*J34,2)</f>
        <v>0.34</v>
      </c>
    </row>
    <row r="35" spans="1:11">
      <c r="A35" s="83" t="s">
        <v>619</v>
      </c>
      <c r="B35" s="83" t="s">
        <v>1848</v>
      </c>
      <c r="C35" s="83" t="s">
        <v>620</v>
      </c>
      <c r="D35" s="84" t="s">
        <v>972</v>
      </c>
      <c r="E35" s="83">
        <v>1209160051</v>
      </c>
      <c r="F35" s="85">
        <v>0.20399999999999999</v>
      </c>
      <c r="G35" s="86">
        <v>1</v>
      </c>
      <c r="H35" s="91">
        <v>1</v>
      </c>
      <c r="I35" s="91">
        <v>1.7</v>
      </c>
      <c r="J35" s="69">
        <f t="shared" si="4"/>
        <v>0.35000000000000003</v>
      </c>
      <c r="K35" s="69">
        <f t="shared" si="5"/>
        <v>0.35</v>
      </c>
    </row>
    <row r="36" spans="1:11">
      <c r="A36" s="83" t="s">
        <v>1850</v>
      </c>
      <c r="B36" s="83" t="s">
        <v>1848</v>
      </c>
      <c r="C36" s="83" t="s">
        <v>1851</v>
      </c>
      <c r="D36" s="84" t="s">
        <v>972</v>
      </c>
      <c r="E36" s="83">
        <v>1209160050</v>
      </c>
      <c r="F36" s="85">
        <v>0.19219999999999998</v>
      </c>
      <c r="G36" s="86">
        <v>1</v>
      </c>
      <c r="H36" s="91">
        <v>1</v>
      </c>
      <c r="I36" s="91">
        <v>1.7</v>
      </c>
      <c r="J36" s="69">
        <f t="shared" si="4"/>
        <v>0.33</v>
      </c>
      <c r="K36" s="69">
        <f t="shared" si="5"/>
        <v>0.33</v>
      </c>
    </row>
    <row r="37" spans="1:11">
      <c r="A37" s="83" t="s">
        <v>621</v>
      </c>
      <c r="B37" s="83" t="s">
        <v>1848</v>
      </c>
      <c r="C37" s="83" t="s">
        <v>622</v>
      </c>
      <c r="D37" s="84" t="s">
        <v>972</v>
      </c>
      <c r="E37" s="83">
        <v>1219160050</v>
      </c>
      <c r="F37" s="85">
        <v>0.33840000000000003</v>
      </c>
      <c r="G37" s="86">
        <v>1</v>
      </c>
      <c r="H37" s="91">
        <v>1</v>
      </c>
      <c r="I37" s="91">
        <v>1.7</v>
      </c>
      <c r="J37" s="69">
        <f t="shared" si="4"/>
        <v>0.57999999999999996</v>
      </c>
      <c r="K37" s="69">
        <f t="shared" si="5"/>
        <v>0.57999999999999996</v>
      </c>
    </row>
    <row r="38" spans="1:11">
      <c r="A38" s="83" t="s">
        <v>623</v>
      </c>
      <c r="B38" s="83" t="s">
        <v>1848</v>
      </c>
      <c r="C38" s="83" t="s">
        <v>627</v>
      </c>
      <c r="D38" s="84" t="s">
        <v>972</v>
      </c>
      <c r="E38" s="83">
        <v>1209200051</v>
      </c>
      <c r="F38" s="85">
        <v>0.27279999999999999</v>
      </c>
      <c r="G38" s="86">
        <v>1</v>
      </c>
      <c r="H38" s="91">
        <v>1</v>
      </c>
      <c r="I38" s="91">
        <v>1.7</v>
      </c>
      <c r="J38" s="69">
        <f t="shared" si="4"/>
        <v>0.47000000000000003</v>
      </c>
      <c r="K38" s="69">
        <f t="shared" si="5"/>
        <v>0.47</v>
      </c>
    </row>
    <row r="39" spans="1:11">
      <c r="A39" s="83" t="s">
        <v>2113</v>
      </c>
      <c r="B39" s="83" t="s">
        <v>1848</v>
      </c>
      <c r="C39" s="83" t="s">
        <v>1861</v>
      </c>
      <c r="D39" s="84" t="s">
        <v>972</v>
      </c>
      <c r="E39" s="83">
        <v>1209200050</v>
      </c>
      <c r="F39" s="85">
        <v>0.26100000000000001</v>
      </c>
      <c r="G39" s="86">
        <v>1</v>
      </c>
      <c r="H39" s="91">
        <v>1</v>
      </c>
      <c r="I39" s="91">
        <v>1.7</v>
      </c>
      <c r="J39" s="69">
        <f>ROUNDUP(F39*H39*I39,2)</f>
        <v>0.45</v>
      </c>
      <c r="K39" s="69">
        <f>ROUNDUP(G39*J39,2)</f>
        <v>0.45</v>
      </c>
    </row>
    <row r="40" spans="1:11">
      <c r="A40" s="83" t="s">
        <v>615</v>
      </c>
      <c r="B40" s="83" t="s">
        <v>1848</v>
      </c>
      <c r="C40" s="83" t="s">
        <v>616</v>
      </c>
      <c r="D40" s="84" t="s">
        <v>972</v>
      </c>
      <c r="E40" s="83">
        <v>1219200050</v>
      </c>
      <c r="F40" s="85">
        <v>0.38900000000000001</v>
      </c>
      <c r="G40" s="86">
        <v>1</v>
      </c>
      <c r="H40" s="91">
        <v>1</v>
      </c>
      <c r="I40" s="91">
        <v>1.7</v>
      </c>
      <c r="J40" s="69">
        <f t="shared" si="4"/>
        <v>0.67</v>
      </c>
      <c r="K40" s="69">
        <f t="shared" si="5"/>
        <v>0.67</v>
      </c>
    </row>
    <row r="41" spans="1:11">
      <c r="A41" s="83" t="s">
        <v>628</v>
      </c>
      <c r="B41" s="83" t="s">
        <v>1848</v>
      </c>
      <c r="C41" s="83" t="s">
        <v>629</v>
      </c>
      <c r="D41" s="84" t="s">
        <v>972</v>
      </c>
      <c r="E41" s="83">
        <v>1209250051</v>
      </c>
      <c r="F41" s="85">
        <v>0.43020000000000003</v>
      </c>
      <c r="G41" s="86">
        <v>1</v>
      </c>
      <c r="H41" s="91">
        <v>1</v>
      </c>
      <c r="I41" s="91">
        <v>1.7</v>
      </c>
      <c r="J41" s="69">
        <f t="shared" si="4"/>
        <v>0.74</v>
      </c>
      <c r="K41" s="69">
        <f t="shared" si="5"/>
        <v>0.74</v>
      </c>
    </row>
    <row r="42" spans="1:11">
      <c r="A42" s="83" t="s">
        <v>1852</v>
      </c>
      <c r="B42" s="83" t="s">
        <v>1848</v>
      </c>
      <c r="C42" s="83" t="s">
        <v>608</v>
      </c>
      <c r="D42" s="84" t="s">
        <v>972</v>
      </c>
      <c r="E42" s="83">
        <v>1209250050</v>
      </c>
      <c r="F42" s="85">
        <v>0.41439999999999999</v>
      </c>
      <c r="G42" s="86">
        <v>1</v>
      </c>
      <c r="H42" s="91">
        <v>1</v>
      </c>
      <c r="I42" s="91">
        <v>1.7</v>
      </c>
      <c r="J42" s="69">
        <f t="shared" si="4"/>
        <v>0.71</v>
      </c>
      <c r="K42" s="69">
        <f t="shared" si="5"/>
        <v>0.71</v>
      </c>
    </row>
    <row r="43" spans="1:11">
      <c r="A43" s="83" t="s">
        <v>630</v>
      </c>
      <c r="B43" s="83" t="s">
        <v>1848</v>
      </c>
      <c r="C43" s="83" t="s">
        <v>592</v>
      </c>
      <c r="D43" s="84" t="s">
        <v>972</v>
      </c>
      <c r="E43" s="83">
        <v>1209320051</v>
      </c>
      <c r="F43" s="85">
        <v>0.82120000000000004</v>
      </c>
      <c r="G43" s="86">
        <v>1</v>
      </c>
      <c r="H43" s="91">
        <v>1</v>
      </c>
      <c r="I43" s="91">
        <v>1.7</v>
      </c>
      <c r="J43" s="69">
        <f t="shared" si="4"/>
        <v>1.4</v>
      </c>
      <c r="K43" s="69">
        <f t="shared" si="5"/>
        <v>1.4</v>
      </c>
    </row>
    <row r="44" spans="1:11">
      <c r="A44" s="83" t="s">
        <v>1867</v>
      </c>
      <c r="B44" s="83" t="s">
        <v>1848</v>
      </c>
      <c r="C44" s="83" t="s">
        <v>1830</v>
      </c>
      <c r="D44" s="84" t="s">
        <v>972</v>
      </c>
      <c r="E44" s="83">
        <v>1209320050</v>
      </c>
      <c r="F44" s="85">
        <v>0.81519999999999992</v>
      </c>
      <c r="G44" s="86">
        <v>1</v>
      </c>
      <c r="H44" s="91">
        <v>1</v>
      </c>
      <c r="I44" s="91">
        <v>1.7</v>
      </c>
      <c r="J44" s="69">
        <f>ROUNDUP(F44*H44*I44,2)</f>
        <v>1.39</v>
      </c>
      <c r="K44" s="69">
        <f>ROUNDUP(G44*J44,2)</f>
        <v>1.39</v>
      </c>
    </row>
    <row r="45" spans="1:11">
      <c r="A45" s="83" t="s">
        <v>593</v>
      </c>
      <c r="B45" s="83" t="s">
        <v>1848</v>
      </c>
      <c r="C45" s="83" t="s">
        <v>594</v>
      </c>
      <c r="D45" s="84" t="s">
        <v>972</v>
      </c>
      <c r="E45" s="83">
        <v>1209400051</v>
      </c>
      <c r="F45" s="85">
        <v>2.9621</v>
      </c>
      <c r="G45" s="86">
        <v>1</v>
      </c>
      <c r="H45" s="91">
        <v>1</v>
      </c>
      <c r="I45" s="91">
        <v>1.7</v>
      </c>
      <c r="J45" s="69">
        <f t="shared" si="4"/>
        <v>5.04</v>
      </c>
      <c r="K45" s="69">
        <f t="shared" si="5"/>
        <v>5.04</v>
      </c>
    </row>
    <row r="46" spans="1:11">
      <c r="A46" s="83" t="s">
        <v>609</v>
      </c>
      <c r="B46" s="83" t="s">
        <v>1848</v>
      </c>
      <c r="C46" s="83" t="s">
        <v>610</v>
      </c>
      <c r="D46" s="84" t="s">
        <v>972</v>
      </c>
      <c r="E46" s="83">
        <v>1209400050</v>
      </c>
      <c r="F46" s="85">
        <v>2.9560000000000004</v>
      </c>
      <c r="G46" s="86">
        <v>1</v>
      </c>
      <c r="H46" s="91">
        <v>1</v>
      </c>
      <c r="I46" s="91">
        <v>1.7</v>
      </c>
      <c r="J46" s="69">
        <f t="shared" si="4"/>
        <v>5.0299999999999994</v>
      </c>
      <c r="K46" s="69">
        <f t="shared" si="5"/>
        <v>5.03</v>
      </c>
    </row>
    <row r="47" spans="1:11">
      <c r="A47" s="83" t="s">
        <v>595</v>
      </c>
      <c r="B47" s="83" t="s">
        <v>1848</v>
      </c>
      <c r="C47" s="83" t="s">
        <v>596</v>
      </c>
      <c r="D47" s="84" t="s">
        <v>972</v>
      </c>
      <c r="E47" s="83">
        <v>1209500051</v>
      </c>
      <c r="F47" s="85">
        <v>5.0919999999999996</v>
      </c>
      <c r="G47" s="86">
        <v>1</v>
      </c>
      <c r="H47" s="91">
        <v>1</v>
      </c>
      <c r="I47" s="91">
        <v>1.7</v>
      </c>
      <c r="J47" s="69">
        <f t="shared" si="4"/>
        <v>8.66</v>
      </c>
      <c r="K47" s="69">
        <f t="shared" si="5"/>
        <v>8.66</v>
      </c>
    </row>
    <row r="48" spans="1:11">
      <c r="A48" s="83" t="s">
        <v>611</v>
      </c>
      <c r="B48" s="83" t="s">
        <v>1848</v>
      </c>
      <c r="C48" s="83" t="s">
        <v>612</v>
      </c>
      <c r="D48" s="84" t="s">
        <v>972</v>
      </c>
      <c r="E48" s="83">
        <v>1209500050</v>
      </c>
      <c r="F48" s="85">
        <v>4.944</v>
      </c>
      <c r="G48" s="86">
        <v>1</v>
      </c>
      <c r="H48" s="91">
        <v>1</v>
      </c>
      <c r="I48" s="91">
        <v>1.7</v>
      </c>
      <c r="J48" s="69">
        <f t="shared" si="4"/>
        <v>8.41</v>
      </c>
      <c r="K48" s="69">
        <f t="shared" si="5"/>
        <v>8.41</v>
      </c>
    </row>
    <row r="49" spans="1:12">
      <c r="A49" s="83" t="s">
        <v>597</v>
      </c>
      <c r="B49" s="83" t="s">
        <v>1848</v>
      </c>
      <c r="C49" s="83" t="s">
        <v>598</v>
      </c>
      <c r="D49" s="84" t="s">
        <v>972</v>
      </c>
      <c r="E49" s="83">
        <v>1209630051</v>
      </c>
      <c r="F49" s="85">
        <v>5.4346000000000005</v>
      </c>
      <c r="G49" s="86">
        <v>1</v>
      </c>
      <c r="H49" s="91">
        <v>1</v>
      </c>
      <c r="I49" s="91">
        <v>1.7</v>
      </c>
      <c r="J49" s="69">
        <f t="shared" si="4"/>
        <v>9.24</v>
      </c>
      <c r="K49" s="69">
        <f t="shared" si="5"/>
        <v>9.24</v>
      </c>
    </row>
    <row r="50" spans="1:12">
      <c r="A50" s="83" t="s">
        <v>613</v>
      </c>
      <c r="B50" s="83" t="s">
        <v>1848</v>
      </c>
      <c r="C50" s="83" t="s">
        <v>614</v>
      </c>
      <c r="D50" s="84" t="s">
        <v>972</v>
      </c>
      <c r="E50" s="83">
        <v>1209630050</v>
      </c>
      <c r="F50" s="85">
        <v>5.444</v>
      </c>
      <c r="G50" s="86">
        <v>1</v>
      </c>
      <c r="H50" s="91">
        <v>1</v>
      </c>
      <c r="I50" s="91">
        <v>1.7</v>
      </c>
      <c r="J50" s="69">
        <f t="shared" si="4"/>
        <v>9.26</v>
      </c>
      <c r="K50" s="69">
        <f t="shared" si="5"/>
        <v>9.26</v>
      </c>
    </row>
    <row r="51" spans="1:12" s="100" customFormat="1" ht="11">
      <c r="A51" s="87"/>
      <c r="B51" s="87"/>
      <c r="C51" s="87"/>
      <c r="D51" s="88"/>
      <c r="E51" s="87"/>
    </row>
    <row r="52" spans="1:12" ht="16">
      <c r="A52" s="90" t="s">
        <v>1781</v>
      </c>
      <c r="B52"/>
      <c r="C52"/>
      <c r="D52"/>
      <c r="E52"/>
      <c r="F52"/>
      <c r="G52"/>
      <c r="H52"/>
      <c r="I52"/>
      <c r="J52"/>
      <c r="K52"/>
      <c r="L52" s="97"/>
    </row>
    <row r="53" spans="1:12">
      <c r="A53" s="83" t="s">
        <v>1834</v>
      </c>
      <c r="B53" s="83" t="s">
        <v>476</v>
      </c>
      <c r="C53" s="83" t="s">
        <v>1816</v>
      </c>
      <c r="D53" s="84" t="s">
        <v>972</v>
      </c>
      <c r="E53" s="83">
        <v>1262120050</v>
      </c>
      <c r="F53" s="85">
        <v>2.7099999999999999E-2</v>
      </c>
      <c r="G53" s="86">
        <v>1</v>
      </c>
      <c r="H53" s="91">
        <v>1</v>
      </c>
      <c r="I53" s="91">
        <v>1.7</v>
      </c>
      <c r="J53" s="69">
        <f>ROUNDUP(F53*H53*I53,2)</f>
        <v>0.05</v>
      </c>
      <c r="K53" s="69">
        <f>ROUNDUP(G53*J53,2)</f>
        <v>0.05</v>
      </c>
      <c r="L53" s="97"/>
    </row>
    <row r="54" spans="1:12">
      <c r="A54" s="83" t="s">
        <v>483</v>
      </c>
      <c r="B54" s="83" t="s">
        <v>476</v>
      </c>
      <c r="C54" s="83" t="s">
        <v>480</v>
      </c>
      <c r="D54" s="84" t="s">
        <v>972</v>
      </c>
      <c r="E54" s="83">
        <v>1262160050</v>
      </c>
      <c r="F54" s="85">
        <v>3.1600000000000003E-2</v>
      </c>
      <c r="G54" s="86">
        <v>1</v>
      </c>
      <c r="H54" s="91">
        <v>1</v>
      </c>
      <c r="I54" s="91">
        <v>1.7</v>
      </c>
      <c r="J54" s="69">
        <f t="shared" ref="J54:J60" si="6">ROUNDUP(F54*H54*I54,2)</f>
        <v>6.0000000000000005E-2</v>
      </c>
      <c r="K54" s="69">
        <f t="shared" ref="K54:K60" si="7">ROUNDUP(G54*J54,2)</f>
        <v>0.06</v>
      </c>
      <c r="L54" s="97"/>
    </row>
    <row r="55" spans="1:12">
      <c r="A55" s="83" t="s">
        <v>1823</v>
      </c>
      <c r="B55" s="83" t="s">
        <v>476</v>
      </c>
      <c r="C55" s="83" t="s">
        <v>1833</v>
      </c>
      <c r="D55" s="84" t="s">
        <v>972</v>
      </c>
      <c r="E55" s="83">
        <v>1262200050</v>
      </c>
      <c r="F55" s="85">
        <v>5.79E-2</v>
      </c>
      <c r="G55" s="86">
        <v>1</v>
      </c>
      <c r="H55" s="91">
        <v>1</v>
      </c>
      <c r="I55" s="91">
        <v>1.7</v>
      </c>
      <c r="J55" s="69">
        <f t="shared" si="6"/>
        <v>9.9999999999999992E-2</v>
      </c>
      <c r="K55" s="69">
        <f t="shared" si="7"/>
        <v>0.1</v>
      </c>
      <c r="L55" s="97"/>
    </row>
    <row r="56" spans="1:12">
      <c r="A56" s="83" t="s">
        <v>2114</v>
      </c>
      <c r="B56" s="83" t="s">
        <v>2115</v>
      </c>
      <c r="C56" s="83" t="s">
        <v>1248</v>
      </c>
      <c r="D56" s="84" t="s">
        <v>972</v>
      </c>
      <c r="E56" s="83">
        <v>1262250050</v>
      </c>
      <c r="F56" s="85">
        <v>8.2599999999999993E-2</v>
      </c>
      <c r="G56" s="86">
        <v>1</v>
      </c>
      <c r="H56" s="91">
        <v>1</v>
      </c>
      <c r="I56" s="91">
        <v>1.7</v>
      </c>
      <c r="J56" s="69">
        <f t="shared" si="6"/>
        <v>0.15000000000000002</v>
      </c>
      <c r="K56" s="69">
        <f t="shared" si="7"/>
        <v>0.15</v>
      </c>
      <c r="L56" s="97"/>
    </row>
    <row r="57" spans="1:12">
      <c r="A57" s="83" t="s">
        <v>2116</v>
      </c>
      <c r="B57" s="83" t="s">
        <v>2117</v>
      </c>
      <c r="C57" s="83" t="s">
        <v>2118</v>
      </c>
      <c r="D57" s="84" t="s">
        <v>972</v>
      </c>
      <c r="E57" s="83">
        <v>1262320050</v>
      </c>
      <c r="F57" s="85">
        <v>0.1898</v>
      </c>
      <c r="G57" s="86">
        <v>1</v>
      </c>
      <c r="H57" s="91">
        <v>1</v>
      </c>
      <c r="I57" s="91">
        <v>1.7</v>
      </c>
      <c r="J57" s="69">
        <f t="shared" si="6"/>
        <v>0.33</v>
      </c>
      <c r="K57" s="69">
        <f t="shared" si="7"/>
        <v>0.33</v>
      </c>
      <c r="L57" s="97"/>
    </row>
    <row r="58" spans="1:12">
      <c r="A58" s="83" t="s">
        <v>2119</v>
      </c>
      <c r="B58" s="83" t="s">
        <v>2120</v>
      </c>
      <c r="C58" s="83" t="s">
        <v>1248</v>
      </c>
      <c r="D58" s="84" t="s">
        <v>972</v>
      </c>
      <c r="E58" s="83">
        <v>1262400050</v>
      </c>
      <c r="F58" s="85">
        <v>0.34992000000000006</v>
      </c>
      <c r="G58" s="86">
        <v>1</v>
      </c>
      <c r="H58" s="91">
        <v>1</v>
      </c>
      <c r="I58" s="91">
        <v>1.7</v>
      </c>
      <c r="J58" s="69">
        <f t="shared" si="6"/>
        <v>0.6</v>
      </c>
      <c r="K58" s="69">
        <f t="shared" si="7"/>
        <v>0.6</v>
      </c>
      <c r="L58" s="97"/>
    </row>
    <row r="59" spans="1:12">
      <c r="A59" s="83" t="s">
        <v>1826</v>
      </c>
      <c r="B59" s="83" t="s">
        <v>476</v>
      </c>
      <c r="C59" s="83" t="s">
        <v>1815</v>
      </c>
      <c r="D59" s="84" t="s">
        <v>972</v>
      </c>
      <c r="E59" s="83">
        <v>1262500050</v>
      </c>
      <c r="F59" s="85">
        <v>0.40212000000000003</v>
      </c>
      <c r="G59" s="86">
        <v>1</v>
      </c>
      <c r="H59" s="91">
        <v>1</v>
      </c>
      <c r="I59" s="91">
        <v>1.7</v>
      </c>
      <c r="J59" s="69">
        <f t="shared" si="6"/>
        <v>0.69000000000000006</v>
      </c>
      <c r="K59" s="69">
        <f t="shared" si="7"/>
        <v>0.69</v>
      </c>
      <c r="L59" s="97"/>
    </row>
    <row r="60" spans="1:12">
      <c r="A60" s="83" t="s">
        <v>486</v>
      </c>
      <c r="B60" s="83" t="s">
        <v>476</v>
      </c>
      <c r="C60" s="83" t="s">
        <v>1778</v>
      </c>
      <c r="D60" s="84" t="s">
        <v>972</v>
      </c>
      <c r="E60" s="83">
        <v>1262630050</v>
      </c>
      <c r="F60" s="85">
        <v>0.47840000000000005</v>
      </c>
      <c r="G60" s="86">
        <v>1</v>
      </c>
      <c r="H60" s="91">
        <v>1</v>
      </c>
      <c r="I60" s="91">
        <v>1.7</v>
      </c>
      <c r="J60" s="69">
        <f t="shared" si="6"/>
        <v>0.82000000000000006</v>
      </c>
      <c r="K60" s="69">
        <f t="shared" si="7"/>
        <v>0.82</v>
      </c>
      <c r="L60" s="97"/>
    </row>
    <row r="61" spans="1:12" s="99" customFormat="1" ht="11">
      <c r="A61" s="87"/>
      <c r="B61" s="87"/>
      <c r="C61" s="87"/>
      <c r="D61" s="88"/>
      <c r="E61" s="87"/>
      <c r="F61" s="89"/>
      <c r="G61" s="49"/>
      <c r="H61" s="48"/>
      <c r="I61" s="48"/>
      <c r="J61" s="47"/>
      <c r="K61" s="47"/>
      <c r="L61" s="98"/>
    </row>
    <row r="62" spans="1:12" ht="16">
      <c r="A62" s="82" t="s">
        <v>1800</v>
      </c>
      <c r="B62"/>
      <c r="C62"/>
      <c r="D62"/>
      <c r="E62"/>
    </row>
    <row r="63" spans="1:12">
      <c r="A63" s="83" t="s">
        <v>463</v>
      </c>
      <c r="B63" s="83" t="s">
        <v>1800</v>
      </c>
      <c r="C63" s="83" t="s">
        <v>618</v>
      </c>
      <c r="D63" s="84" t="s">
        <v>972</v>
      </c>
      <c r="E63" s="83">
        <v>1691120051</v>
      </c>
      <c r="F63" s="85">
        <v>1.3840200000000003</v>
      </c>
      <c r="G63" s="86">
        <v>1</v>
      </c>
      <c r="H63" s="91">
        <v>1</v>
      </c>
      <c r="I63" s="91">
        <v>1.7</v>
      </c>
      <c r="J63" s="69">
        <f>ROUNDUP(F63*H63*I63,2)</f>
        <v>2.36</v>
      </c>
      <c r="K63" s="69">
        <f>ROUNDUP(G63*J63,2)</f>
        <v>2.36</v>
      </c>
    </row>
    <row r="64" spans="1:12">
      <c r="A64" s="83" t="s">
        <v>1846</v>
      </c>
      <c r="B64" s="83" t="s">
        <v>1800</v>
      </c>
      <c r="C64" s="83" t="s">
        <v>1849</v>
      </c>
      <c r="D64" s="84" t="s">
        <v>972</v>
      </c>
      <c r="E64" s="83">
        <v>1691120050</v>
      </c>
      <c r="F64" s="85">
        <v>1.7986000000000002</v>
      </c>
      <c r="G64" s="86">
        <v>1</v>
      </c>
      <c r="H64" s="91">
        <v>1</v>
      </c>
      <c r="I64" s="91">
        <v>1.7</v>
      </c>
      <c r="J64" s="69">
        <f t="shared" ref="J64:J78" si="8">ROUNDUP(F64*H64*I64,2)</f>
        <v>3.0599999999999996</v>
      </c>
      <c r="K64" s="69">
        <f t="shared" ref="K64:K78" si="9">ROUNDUP(G64*J64,2)</f>
        <v>3.06</v>
      </c>
    </row>
    <row r="65" spans="1:12">
      <c r="A65" s="83" t="s">
        <v>491</v>
      </c>
      <c r="B65" s="83" t="s">
        <v>1800</v>
      </c>
      <c r="C65" s="83" t="s">
        <v>484</v>
      </c>
      <c r="D65" s="84" t="s">
        <v>972</v>
      </c>
      <c r="E65" s="83">
        <v>1691160051</v>
      </c>
      <c r="F65" s="85">
        <v>2.2296</v>
      </c>
      <c r="G65" s="86">
        <v>1</v>
      </c>
      <c r="H65" s="91">
        <v>1</v>
      </c>
      <c r="I65" s="91">
        <v>1.7</v>
      </c>
      <c r="J65" s="69">
        <f t="shared" si="8"/>
        <v>3.8</v>
      </c>
      <c r="K65" s="69">
        <f t="shared" si="9"/>
        <v>3.8</v>
      </c>
    </row>
    <row r="66" spans="1:12">
      <c r="A66" s="83" t="s">
        <v>494</v>
      </c>
      <c r="B66" s="83" t="s">
        <v>1800</v>
      </c>
      <c r="C66" s="83" t="s">
        <v>1818</v>
      </c>
      <c r="D66" s="84" t="s">
        <v>972</v>
      </c>
      <c r="E66" s="83">
        <v>1691160050</v>
      </c>
      <c r="F66" s="85">
        <v>2.2065999999999999</v>
      </c>
      <c r="G66" s="86">
        <v>1</v>
      </c>
      <c r="H66" s="91">
        <v>1</v>
      </c>
      <c r="I66" s="91">
        <v>1.7</v>
      </c>
      <c r="J66" s="69">
        <f t="shared" si="8"/>
        <v>3.76</v>
      </c>
      <c r="K66" s="69">
        <f t="shared" si="9"/>
        <v>3.76</v>
      </c>
    </row>
    <row r="67" spans="1:12">
      <c r="A67" s="83" t="s">
        <v>1808</v>
      </c>
      <c r="B67" s="83" t="s">
        <v>1800</v>
      </c>
      <c r="C67" s="83" t="s">
        <v>485</v>
      </c>
      <c r="D67" s="84" t="s">
        <v>972</v>
      </c>
      <c r="E67" s="83">
        <v>1691200051</v>
      </c>
      <c r="F67" s="85">
        <v>2.5877999999999997</v>
      </c>
      <c r="G67" s="86">
        <v>1</v>
      </c>
      <c r="H67" s="91">
        <v>1</v>
      </c>
      <c r="I67" s="91">
        <v>1.7</v>
      </c>
      <c r="J67" s="69">
        <f t="shared" si="8"/>
        <v>4.3999999999999995</v>
      </c>
      <c r="K67" s="69">
        <f t="shared" si="9"/>
        <v>4.4000000000000004</v>
      </c>
    </row>
    <row r="68" spans="1:12">
      <c r="A68" s="83" t="s">
        <v>1811</v>
      </c>
      <c r="B68" s="83" t="s">
        <v>1800</v>
      </c>
      <c r="C68" s="83" t="s">
        <v>616</v>
      </c>
      <c r="D68" s="84" t="s">
        <v>972</v>
      </c>
      <c r="E68" s="83">
        <v>1691200050</v>
      </c>
      <c r="F68" s="85">
        <v>2.5575999999999999</v>
      </c>
      <c r="G68" s="86">
        <v>1</v>
      </c>
      <c r="H68" s="91">
        <v>1</v>
      </c>
      <c r="I68" s="91">
        <v>1.7</v>
      </c>
      <c r="J68" s="69">
        <f t="shared" si="8"/>
        <v>4.3499999999999996</v>
      </c>
      <c r="K68" s="69">
        <f t="shared" si="9"/>
        <v>4.3499999999999996</v>
      </c>
    </row>
    <row r="69" spans="1:12">
      <c r="A69" s="83" t="s">
        <v>499</v>
      </c>
      <c r="B69" s="83" t="s">
        <v>1800</v>
      </c>
      <c r="C69" s="83" t="s">
        <v>629</v>
      </c>
      <c r="D69" s="84" t="s">
        <v>972</v>
      </c>
      <c r="E69" s="83">
        <v>1691250051</v>
      </c>
      <c r="F69" s="85">
        <v>3.71</v>
      </c>
      <c r="G69" s="86">
        <v>1</v>
      </c>
      <c r="H69" s="91">
        <v>1</v>
      </c>
      <c r="I69" s="91">
        <v>1.7</v>
      </c>
      <c r="J69" s="69">
        <f t="shared" si="8"/>
        <v>6.31</v>
      </c>
      <c r="K69" s="69">
        <f t="shared" si="9"/>
        <v>6.31</v>
      </c>
    </row>
    <row r="70" spans="1:12">
      <c r="A70" s="83" t="s">
        <v>1805</v>
      </c>
      <c r="B70" s="83" t="s">
        <v>1800</v>
      </c>
      <c r="C70" s="83" t="s">
        <v>608</v>
      </c>
      <c r="D70" s="84" t="s">
        <v>972</v>
      </c>
      <c r="E70" s="83">
        <v>1691250050</v>
      </c>
      <c r="F70" s="85">
        <v>3.6772000000000005</v>
      </c>
      <c r="G70" s="86">
        <v>1</v>
      </c>
      <c r="H70" s="91">
        <v>1</v>
      </c>
      <c r="I70" s="91">
        <v>1.7</v>
      </c>
      <c r="J70" s="69">
        <f t="shared" si="8"/>
        <v>6.26</v>
      </c>
      <c r="K70" s="69">
        <f t="shared" si="9"/>
        <v>6.26</v>
      </c>
    </row>
    <row r="71" spans="1:12">
      <c r="A71" s="83" t="s">
        <v>1822</v>
      </c>
      <c r="B71" s="83" t="s">
        <v>1800</v>
      </c>
      <c r="C71" s="83" t="s">
        <v>592</v>
      </c>
      <c r="D71" s="84" t="s">
        <v>972</v>
      </c>
      <c r="E71" s="83">
        <v>1691320051</v>
      </c>
      <c r="F71" s="85">
        <v>5.7039999999999997</v>
      </c>
      <c r="G71" s="86">
        <v>1</v>
      </c>
      <c r="H71" s="91">
        <v>1</v>
      </c>
      <c r="I71" s="91">
        <v>1.7</v>
      </c>
      <c r="J71" s="69">
        <f t="shared" si="8"/>
        <v>9.6999999999999993</v>
      </c>
      <c r="K71" s="69">
        <f t="shared" si="9"/>
        <v>9.6999999999999993</v>
      </c>
    </row>
    <row r="72" spans="1:12">
      <c r="A72" s="83" t="s">
        <v>1819</v>
      </c>
      <c r="B72" s="83" t="s">
        <v>1800</v>
      </c>
      <c r="C72" s="83" t="s">
        <v>1830</v>
      </c>
      <c r="D72" s="84" t="s">
        <v>972</v>
      </c>
      <c r="E72" s="83">
        <v>1691320050</v>
      </c>
      <c r="F72" s="85">
        <v>5.6867999999999999</v>
      </c>
      <c r="G72" s="86">
        <v>1</v>
      </c>
      <c r="H72" s="91">
        <v>1</v>
      </c>
      <c r="I72" s="91">
        <v>1.7</v>
      </c>
      <c r="J72" s="69">
        <f t="shared" si="8"/>
        <v>9.67</v>
      </c>
      <c r="K72" s="69">
        <f t="shared" si="9"/>
        <v>9.67</v>
      </c>
    </row>
    <row r="73" spans="1:12">
      <c r="A73" s="83" t="s">
        <v>497</v>
      </c>
      <c r="B73" s="83" t="s">
        <v>1800</v>
      </c>
      <c r="C73" s="83" t="s">
        <v>594</v>
      </c>
      <c r="D73" s="84" t="s">
        <v>972</v>
      </c>
      <c r="E73" s="83">
        <v>1691400051</v>
      </c>
      <c r="F73" s="85">
        <v>9.39</v>
      </c>
      <c r="G73" s="86">
        <v>1</v>
      </c>
      <c r="H73" s="91">
        <v>1</v>
      </c>
      <c r="I73" s="91">
        <v>1.7</v>
      </c>
      <c r="J73" s="69">
        <f t="shared" si="8"/>
        <v>15.97</v>
      </c>
      <c r="K73" s="69">
        <f t="shared" si="9"/>
        <v>15.97</v>
      </c>
    </row>
    <row r="74" spans="1:12">
      <c r="A74" s="83" t="s">
        <v>468</v>
      </c>
      <c r="B74" s="83" t="s">
        <v>1800</v>
      </c>
      <c r="C74" s="83" t="s">
        <v>610</v>
      </c>
      <c r="D74" s="84" t="s">
        <v>972</v>
      </c>
      <c r="E74" s="83">
        <v>1691400050</v>
      </c>
      <c r="F74" s="85">
        <v>9.1760000000000002</v>
      </c>
      <c r="G74" s="86">
        <v>1</v>
      </c>
      <c r="H74" s="91">
        <v>1</v>
      </c>
      <c r="I74" s="91">
        <v>1.7</v>
      </c>
      <c r="J74" s="69">
        <f t="shared" si="8"/>
        <v>15.6</v>
      </c>
      <c r="K74" s="69">
        <f t="shared" si="9"/>
        <v>15.6</v>
      </c>
    </row>
    <row r="75" spans="1:12">
      <c r="A75" s="83" t="s">
        <v>489</v>
      </c>
      <c r="B75" s="83" t="s">
        <v>1800</v>
      </c>
      <c r="C75" s="83" t="s">
        <v>612</v>
      </c>
      <c r="D75" s="84" t="s">
        <v>972</v>
      </c>
      <c r="E75" s="83">
        <v>1691500050</v>
      </c>
      <c r="F75" s="85">
        <v>17.274000000000001</v>
      </c>
      <c r="G75" s="86">
        <v>1</v>
      </c>
      <c r="H75" s="91">
        <v>1</v>
      </c>
      <c r="I75" s="91">
        <v>1.7</v>
      </c>
      <c r="J75" s="69">
        <f t="shared" si="8"/>
        <v>29.37</v>
      </c>
      <c r="K75" s="69">
        <f t="shared" si="9"/>
        <v>29.37</v>
      </c>
    </row>
    <row r="76" spans="1:12">
      <c r="A76" s="83" t="s">
        <v>1831</v>
      </c>
      <c r="B76" s="83" t="s">
        <v>1800</v>
      </c>
      <c r="C76" s="83" t="s">
        <v>596</v>
      </c>
      <c r="D76" s="84" t="s">
        <v>972</v>
      </c>
      <c r="E76" s="83">
        <v>1691500051</v>
      </c>
      <c r="F76" s="85">
        <v>17.574000000000002</v>
      </c>
      <c r="G76" s="86">
        <v>1</v>
      </c>
      <c r="H76" s="91">
        <v>1</v>
      </c>
      <c r="I76" s="91">
        <v>1.7</v>
      </c>
      <c r="J76" s="69">
        <f t="shared" si="8"/>
        <v>29.880000000000003</v>
      </c>
      <c r="K76" s="69">
        <f t="shared" si="9"/>
        <v>29.88</v>
      </c>
    </row>
    <row r="77" spans="1:12">
      <c r="A77" s="83" t="s">
        <v>469</v>
      </c>
      <c r="B77" s="83" t="s">
        <v>1800</v>
      </c>
      <c r="C77" s="83" t="s">
        <v>598</v>
      </c>
      <c r="D77" s="84" t="s">
        <v>972</v>
      </c>
      <c r="E77" s="83">
        <v>1691630051</v>
      </c>
      <c r="F77" s="85">
        <v>20.875999999999998</v>
      </c>
      <c r="G77" s="86">
        <v>1</v>
      </c>
      <c r="H77" s="91">
        <v>1</v>
      </c>
      <c r="I77" s="91">
        <v>1.7</v>
      </c>
      <c r="J77" s="69">
        <f t="shared" si="8"/>
        <v>35.489999999999995</v>
      </c>
      <c r="K77" s="69">
        <f t="shared" si="9"/>
        <v>35.49</v>
      </c>
    </row>
    <row r="78" spans="1:12">
      <c r="A78" s="83" t="s">
        <v>1809</v>
      </c>
      <c r="B78" s="83" t="s">
        <v>1800</v>
      </c>
      <c r="C78" s="83" t="s">
        <v>614</v>
      </c>
      <c r="D78" s="84" t="s">
        <v>972</v>
      </c>
      <c r="E78" s="83">
        <v>1691630050</v>
      </c>
      <c r="F78" s="85">
        <v>15.766245</v>
      </c>
      <c r="G78" s="86">
        <v>1</v>
      </c>
      <c r="H78" s="91">
        <v>1</v>
      </c>
      <c r="I78" s="91">
        <v>1.7</v>
      </c>
      <c r="J78" s="69">
        <f t="shared" si="8"/>
        <v>26.810000000000002</v>
      </c>
      <c r="K78" s="69">
        <f t="shared" si="9"/>
        <v>26.81</v>
      </c>
    </row>
    <row r="79" spans="1:12" s="24" customFormat="1" ht="11">
      <c r="A79" s="87"/>
      <c r="B79" s="87"/>
      <c r="C79" s="87"/>
      <c r="D79" s="88"/>
      <c r="E79" s="87"/>
    </row>
    <row r="80" spans="1:12" ht="16">
      <c r="A80" s="82" t="s">
        <v>1780</v>
      </c>
      <c r="B80"/>
      <c r="C80"/>
      <c r="D80"/>
      <c r="E80"/>
      <c r="F80"/>
      <c r="G80"/>
      <c r="H80"/>
      <c r="I80"/>
      <c r="J80"/>
      <c r="K80"/>
      <c r="L80" s="97"/>
    </row>
    <row r="81" spans="1:12">
      <c r="A81" s="83" t="s">
        <v>539</v>
      </c>
      <c r="B81" s="83" t="s">
        <v>464</v>
      </c>
      <c r="C81" s="83" t="s">
        <v>1816</v>
      </c>
      <c r="D81" s="84" t="s">
        <v>972</v>
      </c>
      <c r="E81" s="83">
        <v>1167120050</v>
      </c>
      <c r="F81" s="85">
        <v>0.4365</v>
      </c>
      <c r="G81" s="86">
        <v>1</v>
      </c>
      <c r="H81" s="91">
        <v>1</v>
      </c>
      <c r="I81" s="91">
        <v>1.7</v>
      </c>
      <c r="J81" s="69">
        <f>ROUNDUP(F81*H81*I81,2)</f>
        <v>0.75</v>
      </c>
      <c r="K81" s="69">
        <f>ROUNDUP(G81*J81,2)</f>
        <v>0.75</v>
      </c>
      <c r="L81" s="97"/>
    </row>
    <row r="82" spans="1:12">
      <c r="A82" s="83" t="s">
        <v>1806</v>
      </c>
      <c r="B82" s="83" t="s">
        <v>464</v>
      </c>
      <c r="C82" s="83" t="s">
        <v>480</v>
      </c>
      <c r="D82" s="84" t="s">
        <v>972</v>
      </c>
      <c r="E82" s="83">
        <v>1167160050</v>
      </c>
      <c r="F82" s="85">
        <v>0.45990000000000003</v>
      </c>
      <c r="G82" s="86">
        <v>1</v>
      </c>
      <c r="H82" s="91">
        <v>1</v>
      </c>
      <c r="I82" s="91">
        <v>1.7</v>
      </c>
      <c r="J82" s="69">
        <f t="shared" ref="J82:J88" si="10">ROUNDUP(F82*H82*I82,2)</f>
        <v>0.79</v>
      </c>
      <c r="K82" s="69">
        <f t="shared" ref="K82:K88" si="11">ROUNDUP(G82*J82,2)</f>
        <v>0.79</v>
      </c>
      <c r="L82" s="97"/>
    </row>
    <row r="83" spans="1:12">
      <c r="A83" s="83" t="s">
        <v>1820</v>
      </c>
      <c r="B83" s="83" t="s">
        <v>464</v>
      </c>
      <c r="C83" s="83" t="s">
        <v>1833</v>
      </c>
      <c r="D83" s="84" t="s">
        <v>972</v>
      </c>
      <c r="E83" s="83">
        <v>1167200050</v>
      </c>
      <c r="F83" s="85">
        <v>0.76419999999999999</v>
      </c>
      <c r="G83" s="86">
        <v>1</v>
      </c>
      <c r="H83" s="91">
        <v>1</v>
      </c>
      <c r="I83" s="91">
        <v>1.7</v>
      </c>
      <c r="J83" s="69">
        <f t="shared" si="10"/>
        <v>1.3</v>
      </c>
      <c r="K83" s="69">
        <f t="shared" si="11"/>
        <v>1.3</v>
      </c>
      <c r="L83" s="97"/>
    </row>
    <row r="84" spans="1:12">
      <c r="A84" s="83" t="s">
        <v>475</v>
      </c>
      <c r="B84" s="83" t="s">
        <v>464</v>
      </c>
      <c r="C84" s="83" t="s">
        <v>1828</v>
      </c>
      <c r="D84" s="84" t="s">
        <v>972</v>
      </c>
      <c r="E84" s="83">
        <v>1167250050</v>
      </c>
      <c r="F84" s="85">
        <v>1.0292000000000001</v>
      </c>
      <c r="G84" s="86">
        <v>1</v>
      </c>
      <c r="H84" s="91">
        <v>1</v>
      </c>
      <c r="I84" s="91">
        <v>1.7</v>
      </c>
      <c r="J84" s="69">
        <f t="shared" si="10"/>
        <v>1.75</v>
      </c>
      <c r="K84" s="69">
        <f t="shared" si="11"/>
        <v>1.75</v>
      </c>
      <c r="L84" s="97"/>
    </row>
    <row r="85" spans="1:12">
      <c r="A85" s="83" t="s">
        <v>473</v>
      </c>
      <c r="B85" s="83" t="s">
        <v>464</v>
      </c>
      <c r="C85" s="83" t="s">
        <v>470</v>
      </c>
      <c r="D85" s="84" t="s">
        <v>972</v>
      </c>
      <c r="E85" s="83">
        <v>1167320050</v>
      </c>
      <c r="F85" s="85">
        <v>1.4487999999999999</v>
      </c>
      <c r="G85" s="86">
        <v>1</v>
      </c>
      <c r="H85" s="91">
        <v>1</v>
      </c>
      <c r="I85" s="91">
        <v>1.7</v>
      </c>
      <c r="J85" s="69">
        <f t="shared" si="10"/>
        <v>2.4699999999999998</v>
      </c>
      <c r="K85" s="69">
        <f t="shared" si="11"/>
        <v>2.4700000000000002</v>
      </c>
      <c r="L85" s="97"/>
    </row>
    <row r="86" spans="1:12">
      <c r="A86" s="83" t="s">
        <v>1832</v>
      </c>
      <c r="B86" s="83" t="s">
        <v>464</v>
      </c>
      <c r="C86" s="83" t="s">
        <v>488</v>
      </c>
      <c r="D86" s="84" t="s">
        <v>972</v>
      </c>
      <c r="E86" s="83">
        <v>1167400050</v>
      </c>
      <c r="F86" s="85">
        <v>1.1488500000000001</v>
      </c>
      <c r="G86" s="86">
        <v>1</v>
      </c>
      <c r="H86" s="91">
        <v>1</v>
      </c>
      <c r="I86" s="91">
        <v>1.7</v>
      </c>
      <c r="J86" s="69">
        <f t="shared" si="10"/>
        <v>1.96</v>
      </c>
      <c r="K86" s="69">
        <f t="shared" si="11"/>
        <v>1.96</v>
      </c>
      <c r="L86" s="97"/>
    </row>
    <row r="87" spans="1:12">
      <c r="A87" s="83" t="s">
        <v>482</v>
      </c>
      <c r="B87" s="83" t="s">
        <v>464</v>
      </c>
      <c r="C87" s="83" t="s">
        <v>1815</v>
      </c>
      <c r="D87" s="84" t="s">
        <v>972</v>
      </c>
      <c r="E87" s="83">
        <v>1167500050</v>
      </c>
      <c r="F87" s="85">
        <v>3.0145499999999998</v>
      </c>
      <c r="G87" s="86">
        <v>1</v>
      </c>
      <c r="H87" s="91">
        <v>1</v>
      </c>
      <c r="I87" s="91">
        <v>1.7</v>
      </c>
      <c r="J87" s="69">
        <f t="shared" si="10"/>
        <v>5.13</v>
      </c>
      <c r="K87" s="69">
        <f t="shared" si="11"/>
        <v>5.13</v>
      </c>
      <c r="L87" s="97"/>
    </row>
    <row r="88" spans="1:12">
      <c r="A88" s="83" t="s">
        <v>600</v>
      </c>
      <c r="B88" s="83" t="s">
        <v>464</v>
      </c>
      <c r="C88" s="83" t="s">
        <v>1778</v>
      </c>
      <c r="D88" s="84" t="s">
        <v>972</v>
      </c>
      <c r="E88" s="83">
        <v>1167630050</v>
      </c>
      <c r="F88" s="85">
        <v>3.8691000000000004</v>
      </c>
      <c r="G88" s="86">
        <v>1</v>
      </c>
      <c r="H88" s="91">
        <v>1</v>
      </c>
      <c r="I88" s="91">
        <v>1.7</v>
      </c>
      <c r="J88" s="69">
        <f t="shared" si="10"/>
        <v>6.58</v>
      </c>
      <c r="K88" s="69">
        <f t="shared" si="11"/>
        <v>6.58</v>
      </c>
      <c r="L88" s="97"/>
    </row>
    <row r="89" spans="1:12" s="99" customFormat="1" ht="11">
      <c r="A89" s="87"/>
      <c r="B89" s="87"/>
      <c r="C89" s="87"/>
      <c r="D89" s="88"/>
      <c r="E89" s="87"/>
      <c r="F89" s="89"/>
      <c r="G89" s="49"/>
      <c r="H89" s="48"/>
      <c r="I89" s="48"/>
      <c r="J89" s="47"/>
      <c r="K89" s="47"/>
      <c r="L89" s="98"/>
    </row>
    <row r="90" spans="1:12" ht="16">
      <c r="A90" s="90" t="s">
        <v>1862</v>
      </c>
      <c r="B90"/>
      <c r="C90"/>
      <c r="D90"/>
      <c r="E90"/>
    </row>
    <row r="91" spans="1:12">
      <c r="A91" s="83" t="s">
        <v>1863</v>
      </c>
      <c r="B91" s="83" t="s">
        <v>1862</v>
      </c>
      <c r="C91" s="83" t="s">
        <v>1849</v>
      </c>
      <c r="D91" s="84" t="s">
        <v>972</v>
      </c>
      <c r="E91" s="83">
        <v>1631120050</v>
      </c>
      <c r="F91" s="85">
        <v>2.0444399999999998</v>
      </c>
      <c r="G91" s="86">
        <v>1</v>
      </c>
      <c r="H91" s="91">
        <v>1</v>
      </c>
      <c r="I91" s="91">
        <v>1.7</v>
      </c>
      <c r="J91" s="69">
        <f>ROUNDUP(F91*H91*I91,2)</f>
        <v>3.48</v>
      </c>
      <c r="K91" s="69">
        <f>ROUNDUP(G91*J91,2)</f>
        <v>3.48</v>
      </c>
    </row>
    <row r="92" spans="1:12">
      <c r="A92" s="83" t="s">
        <v>635</v>
      </c>
      <c r="B92" s="83" t="s">
        <v>1862</v>
      </c>
      <c r="C92" s="83" t="s">
        <v>1818</v>
      </c>
      <c r="D92" s="84" t="s">
        <v>972</v>
      </c>
      <c r="E92" s="83">
        <v>1631160050</v>
      </c>
      <c r="F92" s="85">
        <v>3.9794</v>
      </c>
      <c r="G92" s="86">
        <v>1</v>
      </c>
      <c r="H92" s="91">
        <v>1</v>
      </c>
      <c r="I92" s="91">
        <v>1.7</v>
      </c>
      <c r="J92" s="69">
        <f t="shared" ref="J92:J98" si="12">ROUNDUP(F92*H92*I92,2)</f>
        <v>6.77</v>
      </c>
      <c r="K92" s="69">
        <f t="shared" ref="K92:K98" si="13">ROUNDUP(G92*J92,2)</f>
        <v>6.77</v>
      </c>
    </row>
    <row r="93" spans="1:12">
      <c r="A93" s="83" t="s">
        <v>1865</v>
      </c>
      <c r="B93" s="83" t="s">
        <v>1862</v>
      </c>
      <c r="C93" s="83" t="s">
        <v>616</v>
      </c>
      <c r="D93" s="84" t="s">
        <v>972</v>
      </c>
      <c r="E93" s="83">
        <v>1631200050</v>
      </c>
      <c r="F93" s="85">
        <v>4.6223999999999998</v>
      </c>
      <c r="G93" s="86">
        <v>1</v>
      </c>
      <c r="H93" s="91">
        <v>1</v>
      </c>
      <c r="I93" s="91">
        <v>1.7</v>
      </c>
      <c r="J93" s="69">
        <f t="shared" si="12"/>
        <v>7.8599999999999994</v>
      </c>
      <c r="K93" s="69">
        <f t="shared" si="13"/>
        <v>7.86</v>
      </c>
    </row>
    <row r="94" spans="1:12">
      <c r="A94" s="83" t="s">
        <v>636</v>
      </c>
      <c r="B94" s="83" t="s">
        <v>1862</v>
      </c>
      <c r="C94" s="83" t="s">
        <v>608</v>
      </c>
      <c r="D94" s="84" t="s">
        <v>972</v>
      </c>
      <c r="E94" s="83">
        <v>1631250050</v>
      </c>
      <c r="F94" s="85">
        <v>6.76</v>
      </c>
      <c r="G94" s="86">
        <v>1</v>
      </c>
      <c r="H94" s="91">
        <v>1</v>
      </c>
      <c r="I94" s="91">
        <v>1.7</v>
      </c>
      <c r="J94" s="69">
        <f t="shared" si="12"/>
        <v>11.5</v>
      </c>
      <c r="K94" s="69">
        <f t="shared" si="13"/>
        <v>11.5</v>
      </c>
    </row>
    <row r="95" spans="1:12">
      <c r="A95" s="83" t="s">
        <v>1866</v>
      </c>
      <c r="B95" s="83" t="s">
        <v>1862</v>
      </c>
      <c r="C95" s="83" t="s">
        <v>1830</v>
      </c>
      <c r="D95" s="84" t="s">
        <v>972</v>
      </c>
      <c r="E95" s="83">
        <v>1631320050</v>
      </c>
      <c r="F95" s="85">
        <v>9.7497000000000007</v>
      </c>
      <c r="G95" s="86">
        <v>1</v>
      </c>
      <c r="H95" s="91">
        <v>1</v>
      </c>
      <c r="I95" s="91">
        <v>1.7</v>
      </c>
      <c r="J95" s="69">
        <f t="shared" si="12"/>
        <v>16.580000000000002</v>
      </c>
      <c r="K95" s="69">
        <f t="shared" si="13"/>
        <v>16.579999999999998</v>
      </c>
    </row>
    <row r="96" spans="1:12">
      <c r="A96" s="83" t="s">
        <v>637</v>
      </c>
      <c r="B96" s="83" t="s">
        <v>1862</v>
      </c>
      <c r="C96" s="83" t="s">
        <v>1860</v>
      </c>
      <c r="D96" s="84" t="s">
        <v>972</v>
      </c>
      <c r="E96" s="83">
        <v>1631400050</v>
      </c>
      <c r="F96" s="85">
        <v>20.02158</v>
      </c>
      <c r="G96" s="86">
        <v>1</v>
      </c>
      <c r="H96" s="91">
        <v>1</v>
      </c>
      <c r="I96" s="91">
        <v>1.7</v>
      </c>
      <c r="J96" s="69">
        <f t="shared" si="12"/>
        <v>34.04</v>
      </c>
      <c r="K96" s="69">
        <f t="shared" si="13"/>
        <v>34.04</v>
      </c>
    </row>
    <row r="97" spans="1:12">
      <c r="A97" s="83" t="s">
        <v>1864</v>
      </c>
      <c r="B97" s="83" t="s">
        <v>1862</v>
      </c>
      <c r="C97" s="83" t="s">
        <v>612</v>
      </c>
      <c r="D97" s="84" t="s">
        <v>972</v>
      </c>
      <c r="E97" s="83">
        <v>1631500050</v>
      </c>
      <c r="F97" s="85">
        <v>25.237439999999996</v>
      </c>
      <c r="G97" s="86">
        <v>1</v>
      </c>
      <c r="H97" s="91">
        <v>1</v>
      </c>
      <c r="I97" s="91">
        <v>1.7</v>
      </c>
      <c r="J97" s="69">
        <f t="shared" si="12"/>
        <v>42.91</v>
      </c>
      <c r="K97" s="69">
        <f t="shared" si="13"/>
        <v>42.91</v>
      </c>
    </row>
    <row r="98" spans="1:12">
      <c r="A98" s="83" t="s">
        <v>1868</v>
      </c>
      <c r="B98" s="83" t="s">
        <v>1862</v>
      </c>
      <c r="C98" s="83" t="s">
        <v>614</v>
      </c>
      <c r="D98" s="84" t="s">
        <v>972</v>
      </c>
      <c r="E98" s="83">
        <v>1631630050</v>
      </c>
      <c r="F98" s="85">
        <v>32.17698</v>
      </c>
      <c r="G98" s="86">
        <v>1</v>
      </c>
      <c r="H98" s="91">
        <v>1</v>
      </c>
      <c r="I98" s="91">
        <v>1.7</v>
      </c>
      <c r="J98" s="69">
        <f t="shared" si="12"/>
        <v>54.71</v>
      </c>
      <c r="K98" s="69">
        <f t="shared" si="13"/>
        <v>54.71</v>
      </c>
    </row>
    <row r="101" spans="1:12" ht="16">
      <c r="A101" s="90" t="s">
        <v>1347</v>
      </c>
      <c r="B101"/>
      <c r="C101"/>
      <c r="D101"/>
      <c r="E101"/>
    </row>
    <row r="102" spans="1:12">
      <c r="A102" s="396" t="s">
        <v>1216</v>
      </c>
      <c r="B102" s="396" t="s">
        <v>1206</v>
      </c>
      <c r="C102" s="396" t="s">
        <v>1217</v>
      </c>
      <c r="D102" s="397" t="s">
        <v>972</v>
      </c>
      <c r="E102" s="396">
        <v>1033121650</v>
      </c>
      <c r="F102" s="398">
        <v>0.32889599999999997</v>
      </c>
      <c r="G102" s="399">
        <v>1</v>
      </c>
      <c r="H102" s="400">
        <v>1</v>
      </c>
      <c r="I102" s="400">
        <v>1.7</v>
      </c>
      <c r="J102" s="401">
        <f t="shared" ref="J102:J110" si="14">ROUNDUP(F102*H102*I102,2)</f>
        <v>0.56000000000000005</v>
      </c>
      <c r="K102" s="401">
        <f t="shared" ref="K102:K110" si="15">ROUNDUP(G102*J102,2)</f>
        <v>0.56000000000000005</v>
      </c>
      <c r="L102" s="96" t="s">
        <v>1238</v>
      </c>
    </row>
    <row r="103" spans="1:12">
      <c r="A103" s="396" t="s">
        <v>1210</v>
      </c>
      <c r="B103" s="396" t="s">
        <v>1211</v>
      </c>
      <c r="C103" s="396" t="s">
        <v>1212</v>
      </c>
      <c r="D103" s="397" t="s">
        <v>972</v>
      </c>
      <c r="E103" s="396">
        <v>1033162050</v>
      </c>
      <c r="F103" s="398">
        <v>0.345024</v>
      </c>
      <c r="G103" s="399">
        <v>1</v>
      </c>
      <c r="H103" s="400">
        <v>1</v>
      </c>
      <c r="I103" s="400">
        <v>1.7</v>
      </c>
      <c r="J103" s="401">
        <f t="shared" si="14"/>
        <v>0.59</v>
      </c>
      <c r="K103" s="401">
        <f t="shared" si="15"/>
        <v>0.59</v>
      </c>
    </row>
    <row r="104" spans="1:12">
      <c r="A104" s="396" t="s">
        <v>1205</v>
      </c>
      <c r="B104" s="396" t="s">
        <v>1206</v>
      </c>
      <c r="C104" s="396" t="s">
        <v>1207</v>
      </c>
      <c r="D104" s="397" t="s">
        <v>972</v>
      </c>
      <c r="E104" s="396">
        <v>1033202550</v>
      </c>
      <c r="F104" s="398">
        <v>0.90749999999999997</v>
      </c>
      <c r="G104" s="399">
        <v>1</v>
      </c>
      <c r="H104" s="400">
        <v>1</v>
      </c>
      <c r="I104" s="400">
        <v>1.7</v>
      </c>
      <c r="J104" s="401">
        <f t="shared" si="14"/>
        <v>1.55</v>
      </c>
      <c r="K104" s="401">
        <f t="shared" si="15"/>
        <v>1.55</v>
      </c>
    </row>
    <row r="105" spans="1:12">
      <c r="A105" s="396" t="s">
        <v>1224</v>
      </c>
      <c r="B105" s="396" t="s">
        <v>1225</v>
      </c>
      <c r="C105" s="396" t="s">
        <v>1226</v>
      </c>
      <c r="D105" s="397" t="s">
        <v>972</v>
      </c>
      <c r="E105" s="396" t="s">
        <v>1227</v>
      </c>
      <c r="F105" s="398">
        <v>0.71379999999999999</v>
      </c>
      <c r="G105" s="399">
        <v>1</v>
      </c>
      <c r="H105" s="400">
        <v>1</v>
      </c>
      <c r="I105" s="400">
        <v>1.7</v>
      </c>
      <c r="J105" s="401">
        <f t="shared" si="14"/>
        <v>1.22</v>
      </c>
      <c r="K105" s="401">
        <f t="shared" si="15"/>
        <v>1.22</v>
      </c>
    </row>
    <row r="106" spans="1:12">
      <c r="A106" s="396" t="s">
        <v>1309</v>
      </c>
      <c r="B106" s="396" t="s">
        <v>1310</v>
      </c>
      <c r="C106" s="396" t="s">
        <v>1248</v>
      </c>
      <c r="D106" s="397" t="s">
        <v>972</v>
      </c>
      <c r="E106" s="396" t="s">
        <v>1311</v>
      </c>
      <c r="F106" s="398">
        <v>1.1200000000000001</v>
      </c>
      <c r="G106" s="399">
        <v>1</v>
      </c>
      <c r="H106" s="400">
        <v>1</v>
      </c>
      <c r="I106" s="400">
        <v>1.7</v>
      </c>
      <c r="J106" s="401">
        <f>ROUNDUP(F106*H106*I106,2)</f>
        <v>1.91</v>
      </c>
      <c r="K106" s="401">
        <f>ROUNDUP(G106*J106,2)</f>
        <v>1.91</v>
      </c>
    </row>
    <row r="107" spans="1:12">
      <c r="A107" s="396" t="s">
        <v>1218</v>
      </c>
      <c r="B107" s="396" t="s">
        <v>1206</v>
      </c>
      <c r="C107" s="396" t="s">
        <v>1219</v>
      </c>
      <c r="D107" s="397" t="s">
        <v>972</v>
      </c>
      <c r="E107" s="396" t="s">
        <v>1220</v>
      </c>
      <c r="F107" s="398">
        <v>2.6579999999999999</v>
      </c>
      <c r="G107" s="399">
        <v>1</v>
      </c>
      <c r="H107" s="400">
        <v>1</v>
      </c>
      <c r="I107" s="400">
        <v>1.7</v>
      </c>
      <c r="J107" s="401">
        <f t="shared" si="14"/>
        <v>4.5199999999999996</v>
      </c>
      <c r="K107" s="401">
        <f t="shared" si="15"/>
        <v>4.5199999999999996</v>
      </c>
    </row>
    <row r="108" spans="1:12">
      <c r="A108" s="396" t="s">
        <v>1221</v>
      </c>
      <c r="B108" s="396" t="s">
        <v>1206</v>
      </c>
      <c r="C108" s="396" t="s">
        <v>1222</v>
      </c>
      <c r="D108" s="397" t="s">
        <v>972</v>
      </c>
      <c r="E108" s="396" t="s">
        <v>1223</v>
      </c>
      <c r="F108" s="398">
        <v>10.63</v>
      </c>
      <c r="G108" s="399">
        <v>1</v>
      </c>
      <c r="H108" s="400">
        <v>1</v>
      </c>
      <c r="I108" s="400">
        <v>1.7</v>
      </c>
      <c r="J108" s="401">
        <f t="shared" si="14"/>
        <v>18.080000000000002</v>
      </c>
      <c r="K108" s="401">
        <f t="shared" si="15"/>
        <v>18.079999999999998</v>
      </c>
    </row>
    <row r="109" spans="1:12">
      <c r="A109" s="396" t="s">
        <v>1208</v>
      </c>
      <c r="B109" s="396" t="s">
        <v>1206</v>
      </c>
      <c r="C109" s="396" t="s">
        <v>1209</v>
      </c>
      <c r="D109" s="397" t="s">
        <v>972</v>
      </c>
      <c r="E109" s="396">
        <v>1033405050</v>
      </c>
      <c r="F109" s="402">
        <v>3.6579999999999999</v>
      </c>
      <c r="G109" s="399">
        <v>1</v>
      </c>
      <c r="H109" s="400">
        <v>1</v>
      </c>
      <c r="I109" s="400">
        <v>1.7</v>
      </c>
      <c r="J109" s="401">
        <f t="shared" si="14"/>
        <v>6.22</v>
      </c>
      <c r="K109" s="401">
        <f t="shared" si="15"/>
        <v>6.22</v>
      </c>
    </row>
    <row r="110" spans="1:12">
      <c r="A110" s="403" t="s">
        <v>1213</v>
      </c>
      <c r="B110" s="403" t="s">
        <v>1206</v>
      </c>
      <c r="C110" s="403" t="s">
        <v>1214</v>
      </c>
      <c r="D110" s="404" t="s">
        <v>972</v>
      </c>
      <c r="E110" s="403" t="s">
        <v>1215</v>
      </c>
      <c r="F110" s="405">
        <v>6.3360000000000003</v>
      </c>
      <c r="G110" s="406">
        <v>1</v>
      </c>
      <c r="H110" s="407">
        <v>1</v>
      </c>
      <c r="I110" s="407">
        <v>1.7</v>
      </c>
      <c r="J110" s="408">
        <f t="shared" si="14"/>
        <v>10.78</v>
      </c>
      <c r="K110" s="408">
        <f t="shared" si="15"/>
        <v>10.78</v>
      </c>
    </row>
    <row r="111" spans="1:12">
      <c r="A111" s="396" t="s">
        <v>1336</v>
      </c>
      <c r="B111" s="396" t="s">
        <v>1206</v>
      </c>
      <c r="C111" s="396" t="s">
        <v>1337</v>
      </c>
      <c r="D111" s="397" t="s">
        <v>972</v>
      </c>
      <c r="E111" s="396">
        <v>1033091101</v>
      </c>
      <c r="F111" s="402">
        <v>0.24537600000000001</v>
      </c>
      <c r="G111" s="399">
        <v>1</v>
      </c>
      <c r="H111" s="400">
        <v>1</v>
      </c>
      <c r="I111" s="400">
        <v>1.7</v>
      </c>
      <c r="J111" s="401">
        <v>0.56000000000000005</v>
      </c>
      <c r="K111" s="401">
        <v>0.56000000000000005</v>
      </c>
      <c r="L111" s="96" t="s">
        <v>1239</v>
      </c>
    </row>
    <row r="112" spans="1:12">
      <c r="A112" s="396" t="s">
        <v>1297</v>
      </c>
      <c r="B112" s="396" t="s">
        <v>1206</v>
      </c>
      <c r="C112" s="396" t="s">
        <v>1298</v>
      </c>
      <c r="D112" s="397" t="s">
        <v>972</v>
      </c>
      <c r="E112" s="396" t="s">
        <v>2716</v>
      </c>
      <c r="F112" s="402">
        <v>0.31850000000000001</v>
      </c>
      <c r="G112" s="399">
        <v>1</v>
      </c>
      <c r="H112" s="400">
        <v>1</v>
      </c>
      <c r="I112" s="400">
        <v>1.7</v>
      </c>
      <c r="J112" s="401">
        <v>0.56000000000000005</v>
      </c>
      <c r="K112" s="401">
        <v>0.56000000000000005</v>
      </c>
    </row>
    <row r="113" spans="1:12">
      <c r="A113" s="396" t="s">
        <v>1314</v>
      </c>
      <c r="B113" s="396" t="s">
        <v>1206</v>
      </c>
      <c r="C113" s="396" t="s">
        <v>1315</v>
      </c>
      <c r="D113" s="397" t="s">
        <v>972</v>
      </c>
      <c r="E113" s="396" t="s">
        <v>2717</v>
      </c>
      <c r="F113" s="402">
        <v>0.38</v>
      </c>
      <c r="G113" s="399">
        <v>1</v>
      </c>
      <c r="H113" s="400">
        <v>1</v>
      </c>
      <c r="I113" s="400">
        <v>1.7</v>
      </c>
      <c r="J113" s="401">
        <v>0.56000000000000005</v>
      </c>
      <c r="K113" s="401">
        <v>0.56000000000000005</v>
      </c>
    </row>
    <row r="114" spans="1:12">
      <c r="A114" s="396" t="s">
        <v>1312</v>
      </c>
      <c r="B114" s="396" t="s">
        <v>1206</v>
      </c>
      <c r="C114" s="396" t="s">
        <v>1313</v>
      </c>
      <c r="D114" s="397" t="s">
        <v>972</v>
      </c>
      <c r="E114" s="396" t="s">
        <v>2718</v>
      </c>
      <c r="F114" s="402">
        <v>1.08</v>
      </c>
      <c r="G114" s="399">
        <v>1</v>
      </c>
      <c r="H114" s="400">
        <v>1</v>
      </c>
      <c r="I114" s="400">
        <v>1.7</v>
      </c>
      <c r="J114" s="401">
        <v>0.56000000000000005</v>
      </c>
      <c r="K114" s="401">
        <v>0.56000000000000005</v>
      </c>
    </row>
    <row r="115" spans="1:12">
      <c r="A115" s="396" t="s">
        <v>1295</v>
      </c>
      <c r="B115" s="396" t="s">
        <v>1206</v>
      </c>
      <c r="C115" s="396" t="s">
        <v>1296</v>
      </c>
      <c r="D115" s="397" t="s">
        <v>972</v>
      </c>
      <c r="E115" s="396" t="s">
        <v>2121</v>
      </c>
      <c r="F115" s="402">
        <v>1.0107999999999999</v>
      </c>
      <c r="G115" s="399">
        <v>1</v>
      </c>
      <c r="H115" s="400">
        <v>1</v>
      </c>
      <c r="I115" s="400">
        <v>1.7</v>
      </c>
      <c r="J115" s="401">
        <v>0.56000000000000005</v>
      </c>
      <c r="K115" s="401">
        <v>0.56000000000000005</v>
      </c>
    </row>
    <row r="116" spans="1:12">
      <c r="A116" s="396" t="s">
        <v>1301</v>
      </c>
      <c r="B116" s="396" t="s">
        <v>1206</v>
      </c>
      <c r="C116" s="396" t="s">
        <v>1302</v>
      </c>
      <c r="D116" s="397" t="s">
        <v>972</v>
      </c>
      <c r="E116" s="396" t="s">
        <v>2719</v>
      </c>
      <c r="F116" s="402">
        <v>0.27350000000000002</v>
      </c>
      <c r="G116" s="399">
        <v>1</v>
      </c>
      <c r="H116" s="400">
        <v>1</v>
      </c>
      <c r="I116" s="400">
        <v>1.7</v>
      </c>
      <c r="J116" s="401">
        <v>0.59</v>
      </c>
      <c r="K116" s="401">
        <v>0.59</v>
      </c>
    </row>
    <row r="117" spans="1:12">
      <c r="A117" s="396" t="s">
        <v>1299</v>
      </c>
      <c r="B117" s="396" t="s">
        <v>1206</v>
      </c>
      <c r="C117" s="396" t="s">
        <v>1300</v>
      </c>
      <c r="D117" s="397" t="s">
        <v>972</v>
      </c>
      <c r="E117" s="396" t="s">
        <v>2720</v>
      </c>
      <c r="F117" s="402">
        <v>1.83</v>
      </c>
      <c r="G117" s="399">
        <v>1</v>
      </c>
      <c r="H117" s="400">
        <v>1</v>
      </c>
      <c r="I117" s="400">
        <v>1.7</v>
      </c>
      <c r="J117" s="401">
        <v>0.59</v>
      </c>
      <c r="K117" s="401">
        <v>0.59</v>
      </c>
    </row>
    <row r="118" spans="1:12">
      <c r="A118" s="409" t="s">
        <v>1305</v>
      </c>
      <c r="B118" s="396" t="s">
        <v>1206</v>
      </c>
      <c r="C118" s="396" t="s">
        <v>1306</v>
      </c>
      <c r="D118" s="397" t="s">
        <v>972</v>
      </c>
      <c r="E118" s="396" t="s">
        <v>2721</v>
      </c>
      <c r="F118" s="402">
        <v>1.35</v>
      </c>
      <c r="G118" s="399">
        <v>1</v>
      </c>
      <c r="H118" s="400">
        <v>1</v>
      </c>
      <c r="I118" s="400">
        <v>1.7</v>
      </c>
      <c r="J118" s="401">
        <v>0.59</v>
      </c>
      <c r="K118" s="401">
        <v>0.59</v>
      </c>
    </row>
    <row r="119" spans="1:12">
      <c r="A119" s="396" t="s">
        <v>1303</v>
      </c>
      <c r="B119" s="396" t="s">
        <v>1206</v>
      </c>
      <c r="C119" s="396" t="s">
        <v>1304</v>
      </c>
      <c r="D119" s="397" t="s">
        <v>972</v>
      </c>
      <c r="E119" s="396" t="s">
        <v>2722</v>
      </c>
      <c r="F119" s="402">
        <v>1.73</v>
      </c>
      <c r="G119" s="399">
        <v>1</v>
      </c>
      <c r="H119" s="400">
        <v>1</v>
      </c>
      <c r="I119" s="400">
        <v>1.7</v>
      </c>
      <c r="J119" s="401">
        <v>0.59</v>
      </c>
      <c r="K119" s="401">
        <v>0.59</v>
      </c>
    </row>
    <row r="120" spans="1:12">
      <c r="A120" s="396" t="s">
        <v>1338</v>
      </c>
      <c r="B120" s="396" t="s">
        <v>1206</v>
      </c>
      <c r="C120" s="396" t="s">
        <v>1339</v>
      </c>
      <c r="D120" s="397" t="s">
        <v>972</v>
      </c>
      <c r="E120" s="396" t="s">
        <v>2723</v>
      </c>
      <c r="F120" s="402">
        <v>1.6039625000000002</v>
      </c>
      <c r="G120" s="399">
        <v>1</v>
      </c>
      <c r="H120" s="400">
        <v>1</v>
      </c>
      <c r="I120" s="400">
        <v>1.7</v>
      </c>
      <c r="J120" s="401">
        <v>0.59</v>
      </c>
      <c r="K120" s="401">
        <v>0.59</v>
      </c>
    </row>
    <row r="121" spans="1:12">
      <c r="A121" s="396" t="s">
        <v>1307</v>
      </c>
      <c r="B121" s="396" t="s">
        <v>1206</v>
      </c>
      <c r="C121" s="396" t="s">
        <v>1308</v>
      </c>
      <c r="D121" s="397" t="s">
        <v>972</v>
      </c>
      <c r="E121" s="396" t="s">
        <v>2724</v>
      </c>
      <c r="F121" s="402">
        <v>2.2999999999999998</v>
      </c>
      <c r="G121" s="399">
        <v>1</v>
      </c>
      <c r="H121" s="400">
        <v>1</v>
      </c>
      <c r="I121" s="400">
        <v>1.7</v>
      </c>
      <c r="J121" s="401">
        <v>0.59</v>
      </c>
      <c r="K121" s="401">
        <v>0.59</v>
      </c>
    </row>
    <row r="122" spans="1:12">
      <c r="A122" s="396" t="s">
        <v>1343</v>
      </c>
      <c r="B122" s="396" t="s">
        <v>1206</v>
      </c>
      <c r="C122" s="396" t="s">
        <v>1344</v>
      </c>
      <c r="D122" s="397" t="s">
        <v>972</v>
      </c>
      <c r="E122" s="396" t="s">
        <v>1345</v>
      </c>
      <c r="F122" s="402">
        <v>5.9060000000000006</v>
      </c>
      <c r="G122" s="399">
        <v>1</v>
      </c>
      <c r="H122" s="400">
        <v>1</v>
      </c>
      <c r="I122" s="400">
        <v>1.7</v>
      </c>
      <c r="J122" s="401">
        <v>0.59</v>
      </c>
      <c r="K122" s="401">
        <v>0.59</v>
      </c>
    </row>
    <row r="125" spans="1:12" ht="16">
      <c r="A125" s="90" t="s">
        <v>1346</v>
      </c>
      <c r="B125"/>
      <c r="C125"/>
      <c r="D125"/>
      <c r="E125"/>
    </row>
    <row r="126" spans="1:12">
      <c r="A126" s="396" t="s">
        <v>1264</v>
      </c>
      <c r="B126" s="396" t="s">
        <v>1200</v>
      </c>
      <c r="C126" s="396" t="s">
        <v>1265</v>
      </c>
      <c r="D126" s="397" t="s">
        <v>972</v>
      </c>
      <c r="E126" s="396">
        <v>1076161250</v>
      </c>
      <c r="F126" s="398">
        <v>0.23499999999999999</v>
      </c>
      <c r="G126" s="399">
        <v>1</v>
      </c>
      <c r="H126" s="400">
        <v>1</v>
      </c>
      <c r="I126" s="400">
        <v>1.7</v>
      </c>
      <c r="J126" s="401">
        <f t="shared" ref="J126:J131" si="16">ROUNDUP(F126*H126*I126,2)</f>
        <v>0.4</v>
      </c>
      <c r="K126" s="401">
        <f t="shared" ref="K126:K131" si="17">ROUNDUP(G126*J126,2)</f>
        <v>0.4</v>
      </c>
      <c r="L126" s="96" t="s">
        <v>1238</v>
      </c>
    </row>
    <row r="127" spans="1:12">
      <c r="A127" s="396" t="s">
        <v>1196</v>
      </c>
      <c r="B127" s="396" t="s">
        <v>1197</v>
      </c>
      <c r="C127" s="396" t="s">
        <v>1198</v>
      </c>
      <c r="D127" s="397" t="s">
        <v>972</v>
      </c>
      <c r="E127" s="396">
        <v>1077252050</v>
      </c>
      <c r="F127" s="398">
        <v>0.71299999999999997</v>
      </c>
      <c r="G127" s="399">
        <v>1</v>
      </c>
      <c r="H127" s="400">
        <v>1</v>
      </c>
      <c r="I127" s="400">
        <v>1.7</v>
      </c>
      <c r="J127" s="401">
        <f t="shared" si="16"/>
        <v>1.22</v>
      </c>
      <c r="K127" s="401">
        <f t="shared" si="17"/>
        <v>1.22</v>
      </c>
    </row>
    <row r="128" spans="1:12">
      <c r="A128" s="396" t="s">
        <v>1202</v>
      </c>
      <c r="B128" s="396" t="s">
        <v>1200</v>
      </c>
      <c r="C128" s="396" t="s">
        <v>1203</v>
      </c>
      <c r="D128" s="397" t="s">
        <v>972</v>
      </c>
      <c r="E128" s="396" t="s">
        <v>1204</v>
      </c>
      <c r="F128" s="398">
        <v>1.1912</v>
      </c>
      <c r="G128" s="399">
        <v>1</v>
      </c>
      <c r="H128" s="400">
        <v>1</v>
      </c>
      <c r="I128" s="400">
        <v>1.7</v>
      </c>
      <c r="J128" s="401">
        <f t="shared" si="16"/>
        <v>2.0299999999999998</v>
      </c>
      <c r="K128" s="401">
        <f t="shared" si="17"/>
        <v>2.0299999999999998</v>
      </c>
    </row>
    <row r="129" spans="1:12">
      <c r="A129" s="396" t="s">
        <v>1246</v>
      </c>
      <c r="B129" s="409" t="s">
        <v>1247</v>
      </c>
      <c r="C129" s="396" t="s">
        <v>1248</v>
      </c>
      <c r="D129" s="397" t="s">
        <v>972</v>
      </c>
      <c r="E129" s="396">
        <v>1076322050</v>
      </c>
      <c r="F129" s="398">
        <v>1.5819999999999999</v>
      </c>
      <c r="G129" s="399">
        <v>1</v>
      </c>
      <c r="H129" s="400">
        <v>1</v>
      </c>
      <c r="I129" s="400">
        <v>1.7</v>
      </c>
      <c r="J129" s="401">
        <f t="shared" si="16"/>
        <v>2.69</v>
      </c>
      <c r="K129" s="401">
        <f t="shared" si="17"/>
        <v>2.69</v>
      </c>
    </row>
    <row r="130" spans="1:12">
      <c r="A130" s="411" t="s">
        <v>1199</v>
      </c>
      <c r="B130" s="411" t="s">
        <v>1200</v>
      </c>
      <c r="C130" s="411" t="s">
        <v>1201</v>
      </c>
      <c r="D130" s="412" t="s">
        <v>972</v>
      </c>
      <c r="E130" s="411" t="s">
        <v>2725</v>
      </c>
      <c r="F130" s="413">
        <v>1.8663999999999998</v>
      </c>
      <c r="G130" s="399">
        <v>1</v>
      </c>
      <c r="H130" s="400">
        <v>1</v>
      </c>
      <c r="I130" s="400">
        <v>1.7</v>
      </c>
      <c r="J130" s="401">
        <f t="shared" si="16"/>
        <v>3.1799999999999997</v>
      </c>
      <c r="K130" s="401">
        <f t="shared" si="17"/>
        <v>3.18</v>
      </c>
    </row>
    <row r="131" spans="1:12">
      <c r="A131" s="396" t="s">
        <v>1240</v>
      </c>
      <c r="B131" s="396" t="s">
        <v>2726</v>
      </c>
      <c r="C131" s="396" t="s">
        <v>2727</v>
      </c>
      <c r="D131" s="397" t="s">
        <v>296</v>
      </c>
      <c r="E131" s="396" t="s">
        <v>2728</v>
      </c>
      <c r="F131" s="402">
        <v>1.2800000000000001E-2</v>
      </c>
      <c r="G131" s="399">
        <v>1</v>
      </c>
      <c r="H131" s="400">
        <v>1</v>
      </c>
      <c r="I131" s="400">
        <v>1.7</v>
      </c>
      <c r="J131" s="401">
        <f t="shared" si="16"/>
        <v>0.03</v>
      </c>
      <c r="K131" s="401">
        <f t="shared" si="17"/>
        <v>0.03</v>
      </c>
    </row>
    <row r="132" spans="1:12">
      <c r="A132" s="411" t="s">
        <v>1288</v>
      </c>
      <c r="B132" s="411" t="s">
        <v>1289</v>
      </c>
      <c r="C132" s="411" t="s">
        <v>1290</v>
      </c>
      <c r="D132" s="412" t="s">
        <v>972</v>
      </c>
      <c r="E132" s="411">
        <v>1097403250</v>
      </c>
      <c r="F132" s="414">
        <v>12.8596</v>
      </c>
      <c r="G132" s="399">
        <v>1</v>
      </c>
      <c r="H132" s="400">
        <v>1</v>
      </c>
      <c r="I132" s="400">
        <v>1.7</v>
      </c>
      <c r="J132" s="401">
        <f t="shared" ref="J132:J142" si="18">ROUNDUP(F132*H132*I132,2)</f>
        <v>21.87</v>
      </c>
      <c r="K132" s="401">
        <f t="shared" ref="K132:K142" si="19">ROUNDUP(G132*J132,2)</f>
        <v>21.87</v>
      </c>
    </row>
    <row r="133" spans="1:12">
      <c r="A133" s="403" t="s">
        <v>1266</v>
      </c>
      <c r="B133" s="403" t="s">
        <v>1200</v>
      </c>
      <c r="C133" s="403" t="s">
        <v>1267</v>
      </c>
      <c r="D133" s="404" t="s">
        <v>972</v>
      </c>
      <c r="E133" s="403">
        <v>1076635050</v>
      </c>
      <c r="F133" s="410">
        <v>2.4251400000000003</v>
      </c>
      <c r="G133" s="406">
        <v>1</v>
      </c>
      <c r="H133" s="407">
        <v>1</v>
      </c>
      <c r="I133" s="407">
        <v>1.7</v>
      </c>
      <c r="J133" s="408">
        <f t="shared" si="18"/>
        <v>4.13</v>
      </c>
      <c r="K133" s="408">
        <f t="shared" si="19"/>
        <v>4.13</v>
      </c>
    </row>
    <row r="134" spans="1:12">
      <c r="A134" s="396" t="s">
        <v>1232</v>
      </c>
      <c r="B134" s="396" t="s">
        <v>1200</v>
      </c>
      <c r="C134" s="396" t="s">
        <v>1233</v>
      </c>
      <c r="D134" s="397" t="s">
        <v>972</v>
      </c>
      <c r="E134" s="396" t="s">
        <v>2729</v>
      </c>
      <c r="F134" s="402">
        <v>0.51070000000000004</v>
      </c>
      <c r="G134" s="399">
        <v>1</v>
      </c>
      <c r="H134" s="400">
        <v>1</v>
      </c>
      <c r="I134" s="400">
        <v>1.7</v>
      </c>
      <c r="J134" s="401">
        <f t="shared" si="18"/>
        <v>0.87</v>
      </c>
      <c r="K134" s="401">
        <f t="shared" si="19"/>
        <v>0.87</v>
      </c>
      <c r="L134" s="96" t="s">
        <v>1239</v>
      </c>
    </row>
    <row r="135" spans="1:12">
      <c r="A135" s="396" t="s">
        <v>1291</v>
      </c>
      <c r="B135" s="396" t="s">
        <v>1200</v>
      </c>
      <c r="C135" s="396" t="s">
        <v>1292</v>
      </c>
      <c r="D135" s="397" t="s">
        <v>972</v>
      </c>
      <c r="E135" s="396" t="s">
        <v>2730</v>
      </c>
      <c r="F135" s="402">
        <v>0.32939999999999997</v>
      </c>
      <c r="G135" s="399">
        <v>1</v>
      </c>
      <c r="H135" s="400">
        <v>1</v>
      </c>
      <c r="I135" s="400">
        <v>1.7</v>
      </c>
      <c r="J135" s="401">
        <f t="shared" si="18"/>
        <v>0.56000000000000005</v>
      </c>
      <c r="K135" s="401">
        <f t="shared" si="19"/>
        <v>0.56000000000000005</v>
      </c>
    </row>
    <row r="136" spans="1:12">
      <c r="A136" s="396" t="s">
        <v>1230</v>
      </c>
      <c r="B136" s="396" t="s">
        <v>1200</v>
      </c>
      <c r="C136" s="396" t="s">
        <v>1231</v>
      </c>
      <c r="D136" s="397" t="s">
        <v>972</v>
      </c>
      <c r="E136" s="396" t="s">
        <v>2731</v>
      </c>
      <c r="F136" s="402">
        <v>1.0444444444444443</v>
      </c>
      <c r="G136" s="399">
        <v>1</v>
      </c>
      <c r="H136" s="400">
        <v>1</v>
      </c>
      <c r="I136" s="400">
        <v>1.7</v>
      </c>
      <c r="J136" s="401">
        <f t="shared" si="18"/>
        <v>1.78</v>
      </c>
      <c r="K136" s="401">
        <f t="shared" si="19"/>
        <v>1.78</v>
      </c>
    </row>
    <row r="137" spans="1:12">
      <c r="A137" s="396" t="s">
        <v>1293</v>
      </c>
      <c r="B137" s="396" t="s">
        <v>1200</v>
      </c>
      <c r="C137" s="396" t="s">
        <v>1294</v>
      </c>
      <c r="D137" s="397" t="s">
        <v>972</v>
      </c>
      <c r="E137" s="396" t="s">
        <v>2732</v>
      </c>
      <c r="F137" s="402">
        <v>0.98790000000000011</v>
      </c>
      <c r="G137" s="399">
        <v>1</v>
      </c>
      <c r="H137" s="400">
        <v>1</v>
      </c>
      <c r="I137" s="400">
        <v>1.7</v>
      </c>
      <c r="J137" s="401">
        <f t="shared" si="18"/>
        <v>1.68</v>
      </c>
      <c r="K137" s="401">
        <f t="shared" si="19"/>
        <v>1.68</v>
      </c>
    </row>
    <row r="138" spans="1:12">
      <c r="A138" s="396" t="s">
        <v>1285</v>
      </c>
      <c r="B138" s="396" t="s">
        <v>1200</v>
      </c>
      <c r="C138" s="396" t="s">
        <v>1286</v>
      </c>
      <c r="D138" s="397" t="s">
        <v>972</v>
      </c>
      <c r="E138" s="396" t="s">
        <v>1287</v>
      </c>
      <c r="F138" s="402">
        <v>1.1480399999999999</v>
      </c>
      <c r="G138" s="399">
        <v>1</v>
      </c>
      <c r="H138" s="400">
        <v>1</v>
      </c>
      <c r="I138" s="400">
        <v>1.7</v>
      </c>
      <c r="J138" s="401">
        <f t="shared" si="18"/>
        <v>1.96</v>
      </c>
      <c r="K138" s="401">
        <f t="shared" si="19"/>
        <v>1.96</v>
      </c>
    </row>
    <row r="139" spans="1:12">
      <c r="A139" s="396" t="s">
        <v>1270</v>
      </c>
      <c r="B139" s="396" t="s">
        <v>1200</v>
      </c>
      <c r="C139" s="396" t="s">
        <v>1271</v>
      </c>
      <c r="D139" s="397" t="s">
        <v>972</v>
      </c>
      <c r="E139" s="396" t="s">
        <v>1272</v>
      </c>
      <c r="F139" s="402">
        <v>1.1194</v>
      </c>
      <c r="G139" s="399">
        <v>1</v>
      </c>
      <c r="H139" s="400">
        <v>1</v>
      </c>
      <c r="I139" s="400">
        <v>1.7</v>
      </c>
      <c r="J139" s="401">
        <f t="shared" si="18"/>
        <v>1.91</v>
      </c>
      <c r="K139" s="401">
        <f t="shared" si="19"/>
        <v>1.91</v>
      </c>
    </row>
    <row r="140" spans="1:12">
      <c r="A140" s="396" t="s">
        <v>1236</v>
      </c>
      <c r="B140" s="396" t="s">
        <v>1200</v>
      </c>
      <c r="C140" s="396" t="s">
        <v>1237</v>
      </c>
      <c r="D140" s="397" t="s">
        <v>972</v>
      </c>
      <c r="E140" s="396" t="s">
        <v>2733</v>
      </c>
      <c r="F140" s="402">
        <v>0.83340000000000003</v>
      </c>
      <c r="G140" s="399">
        <v>1</v>
      </c>
      <c r="H140" s="400">
        <v>1</v>
      </c>
      <c r="I140" s="400">
        <v>1.7</v>
      </c>
      <c r="J140" s="401">
        <f t="shared" si="18"/>
        <v>1.42</v>
      </c>
      <c r="K140" s="401">
        <f t="shared" si="19"/>
        <v>1.42</v>
      </c>
    </row>
    <row r="141" spans="1:12">
      <c r="A141" s="396" t="s">
        <v>1228</v>
      </c>
      <c r="B141" s="396" t="s">
        <v>1200</v>
      </c>
      <c r="C141" s="396" t="s">
        <v>1229</v>
      </c>
      <c r="D141" s="397" t="s">
        <v>972</v>
      </c>
      <c r="E141" s="396" t="s">
        <v>2734</v>
      </c>
      <c r="F141" s="402">
        <v>2.27</v>
      </c>
      <c r="G141" s="399">
        <v>1</v>
      </c>
      <c r="H141" s="400">
        <v>1</v>
      </c>
      <c r="I141" s="400">
        <v>1.7</v>
      </c>
      <c r="J141" s="401">
        <f t="shared" si="18"/>
        <v>3.86</v>
      </c>
      <c r="K141" s="401">
        <f t="shared" si="19"/>
        <v>3.86</v>
      </c>
    </row>
    <row r="142" spans="1:12">
      <c r="A142" s="396" t="s">
        <v>1234</v>
      </c>
      <c r="B142" s="396" t="s">
        <v>1200</v>
      </c>
      <c r="C142" s="396" t="s">
        <v>1235</v>
      </c>
      <c r="D142" s="397" t="s">
        <v>972</v>
      </c>
      <c r="E142" s="396" t="s">
        <v>2735</v>
      </c>
      <c r="F142" s="402">
        <v>1.72</v>
      </c>
      <c r="G142" s="399">
        <v>1</v>
      </c>
      <c r="H142" s="400">
        <v>1</v>
      </c>
      <c r="I142" s="400">
        <v>1.7</v>
      </c>
      <c r="J142" s="401">
        <f t="shared" si="18"/>
        <v>2.9299999999999997</v>
      </c>
      <c r="K142" s="401">
        <f t="shared" si="19"/>
        <v>2.93</v>
      </c>
    </row>
    <row r="145" spans="1:12" ht="16">
      <c r="A145" s="90" t="s">
        <v>1241</v>
      </c>
      <c r="B145"/>
      <c r="C145"/>
      <c r="D145"/>
      <c r="E145"/>
    </row>
    <row r="146" spans="1:12">
      <c r="A146" s="396" t="s">
        <v>1323</v>
      </c>
      <c r="B146" s="396" t="s">
        <v>1206</v>
      </c>
      <c r="C146" s="396" t="s">
        <v>1324</v>
      </c>
      <c r="D146" s="397" t="s">
        <v>972</v>
      </c>
      <c r="E146" s="396">
        <v>1239121650</v>
      </c>
      <c r="F146" s="398">
        <v>1.2438</v>
      </c>
      <c r="G146" s="399">
        <v>1</v>
      </c>
      <c r="H146" s="400">
        <v>1</v>
      </c>
      <c r="I146" s="400">
        <v>1.7</v>
      </c>
      <c r="J146" s="401">
        <f>ROUNDUP(F146*H146*I146,2)</f>
        <v>2.1199999999999997</v>
      </c>
      <c r="K146" s="401">
        <f>ROUNDUP(G146*J146,2)</f>
        <v>2.12</v>
      </c>
      <c r="L146" s="96" t="s">
        <v>1238</v>
      </c>
    </row>
    <row r="147" spans="1:12">
      <c r="A147" s="396" t="s">
        <v>1331</v>
      </c>
      <c r="B147" s="396" t="s">
        <v>1206</v>
      </c>
      <c r="C147" s="396" t="s">
        <v>1332</v>
      </c>
      <c r="D147" s="397" t="s">
        <v>972</v>
      </c>
      <c r="E147" s="396" t="s">
        <v>1333</v>
      </c>
      <c r="F147" s="398">
        <v>0.31940000000000002</v>
      </c>
      <c r="G147" s="399">
        <v>1</v>
      </c>
      <c r="H147" s="400">
        <v>1</v>
      </c>
      <c r="I147" s="400">
        <v>1.7</v>
      </c>
      <c r="J147" s="401">
        <f>ROUNDUP(F147*H147*I147,2)</f>
        <v>0.55000000000000004</v>
      </c>
      <c r="K147" s="401">
        <f>ROUNDUP(G147*J147,2)</f>
        <v>0.55000000000000004</v>
      </c>
    </row>
    <row r="148" spans="1:12">
      <c r="A148" s="396" t="s">
        <v>1325</v>
      </c>
      <c r="B148" s="396" t="s">
        <v>1206</v>
      </c>
      <c r="C148" s="396" t="s">
        <v>1326</v>
      </c>
      <c r="D148" s="397" t="s">
        <v>972</v>
      </c>
      <c r="E148" s="396">
        <v>1239162050</v>
      </c>
      <c r="F148" s="398">
        <v>1.3221000000000001</v>
      </c>
      <c r="G148" s="399">
        <v>1</v>
      </c>
      <c r="H148" s="400">
        <v>1</v>
      </c>
      <c r="I148" s="400">
        <v>1.7</v>
      </c>
      <c r="J148" s="401">
        <f>ROUNDUP(F148*H148*I148,2)</f>
        <v>2.25</v>
      </c>
      <c r="K148" s="401">
        <f>ROUNDUP(G148*J148,2)</f>
        <v>2.25</v>
      </c>
    </row>
    <row r="149" spans="1:12">
      <c r="A149" s="396" t="s">
        <v>1210</v>
      </c>
      <c r="B149" s="396" t="s">
        <v>1211</v>
      </c>
      <c r="C149" s="396" t="s">
        <v>1212</v>
      </c>
      <c r="D149" s="397" t="s">
        <v>972</v>
      </c>
      <c r="E149" s="396">
        <v>1033162050</v>
      </c>
      <c r="F149" s="398">
        <v>0.345024</v>
      </c>
      <c r="G149" s="399">
        <v>1</v>
      </c>
      <c r="H149" s="400">
        <v>1</v>
      </c>
      <c r="I149" s="400">
        <v>1.7</v>
      </c>
      <c r="J149" s="401">
        <f t="shared" ref="J149:J157" si="20">ROUNDUP(F149*H149*I149,2)</f>
        <v>0.59</v>
      </c>
      <c r="K149" s="401">
        <f t="shared" ref="K149:K157" si="21">ROUNDUP(G149*J149,2)</f>
        <v>0.59</v>
      </c>
    </row>
    <row r="150" spans="1:12">
      <c r="A150" s="396" t="s">
        <v>1316</v>
      </c>
      <c r="B150" s="396" t="s">
        <v>1206</v>
      </c>
      <c r="C150" s="396" t="s">
        <v>1317</v>
      </c>
      <c r="D150" s="397" t="s">
        <v>972</v>
      </c>
      <c r="E150" s="396">
        <v>1239202550</v>
      </c>
      <c r="F150" s="398">
        <v>1.4755500000000001</v>
      </c>
      <c r="G150" s="399">
        <v>1</v>
      </c>
      <c r="H150" s="400">
        <v>1</v>
      </c>
      <c r="I150" s="400">
        <v>1.7</v>
      </c>
      <c r="J150" s="401">
        <f>ROUNDUP(F150*H150*I150,2)</f>
        <v>2.5099999999999998</v>
      </c>
      <c r="K150" s="401">
        <f>ROUNDUP(G150*J150,2)</f>
        <v>2.5099999999999998</v>
      </c>
    </row>
    <row r="151" spans="1:12">
      <c r="A151" s="396" t="s">
        <v>1318</v>
      </c>
      <c r="B151" s="396" t="s">
        <v>1319</v>
      </c>
      <c r="C151" s="396" t="s">
        <v>1248</v>
      </c>
      <c r="D151" s="397" t="s">
        <v>972</v>
      </c>
      <c r="E151" s="396" t="s">
        <v>1320</v>
      </c>
      <c r="F151" s="398">
        <v>0.89819999999999989</v>
      </c>
      <c r="G151" s="399">
        <v>1</v>
      </c>
      <c r="H151" s="400">
        <v>1</v>
      </c>
      <c r="I151" s="400">
        <v>1.7</v>
      </c>
      <c r="J151" s="401">
        <f t="shared" si="20"/>
        <v>1.53</v>
      </c>
      <c r="K151" s="401">
        <f t="shared" si="21"/>
        <v>1.53</v>
      </c>
    </row>
    <row r="152" spans="1:12">
      <c r="A152" s="396" t="s">
        <v>1340</v>
      </c>
      <c r="B152" s="396" t="s">
        <v>1206</v>
      </c>
      <c r="C152" s="396" t="s">
        <v>1341</v>
      </c>
      <c r="D152" s="397" t="s">
        <v>972</v>
      </c>
      <c r="E152" s="396" t="s">
        <v>1342</v>
      </c>
      <c r="F152" s="398">
        <v>1.52</v>
      </c>
      <c r="G152" s="399">
        <v>1</v>
      </c>
      <c r="H152" s="400">
        <v>1</v>
      </c>
      <c r="I152" s="400">
        <v>1.7</v>
      </c>
      <c r="J152" s="401">
        <f>ROUNDUP(F152*H152*I152,2)</f>
        <v>2.59</v>
      </c>
      <c r="K152" s="401">
        <f>ROUNDUP(G152*J152,2)</f>
        <v>2.59</v>
      </c>
    </row>
    <row r="153" spans="1:12">
      <c r="A153" s="396" t="s">
        <v>1329</v>
      </c>
      <c r="B153" s="396" t="s">
        <v>1206</v>
      </c>
      <c r="C153" s="396" t="s">
        <v>1330</v>
      </c>
      <c r="D153" s="397" t="s">
        <v>972</v>
      </c>
      <c r="E153" s="396">
        <v>1239405050</v>
      </c>
      <c r="F153" s="398">
        <v>11.8872</v>
      </c>
      <c r="G153" s="399">
        <v>1</v>
      </c>
      <c r="H153" s="400">
        <v>1</v>
      </c>
      <c r="I153" s="400">
        <v>1.7</v>
      </c>
      <c r="J153" s="401">
        <f t="shared" si="20"/>
        <v>20.21</v>
      </c>
      <c r="K153" s="401">
        <f t="shared" si="21"/>
        <v>20.21</v>
      </c>
    </row>
    <row r="154" spans="1:12">
      <c r="A154" s="396" t="s">
        <v>1213</v>
      </c>
      <c r="B154" s="396" t="s">
        <v>1206</v>
      </c>
      <c r="C154" s="396" t="s">
        <v>1214</v>
      </c>
      <c r="D154" s="397" t="s">
        <v>972</v>
      </c>
      <c r="E154" s="396" t="s">
        <v>1215</v>
      </c>
      <c r="F154" s="398">
        <v>6.3360000000000003</v>
      </c>
      <c r="G154" s="399">
        <v>1</v>
      </c>
      <c r="H154" s="400">
        <v>1</v>
      </c>
      <c r="I154" s="400">
        <v>1.7</v>
      </c>
      <c r="J154" s="401">
        <f>ROUNDUP(F154*H154*I154,2)</f>
        <v>10.78</v>
      </c>
      <c r="K154" s="401">
        <f>ROUNDUP(G154*J154,2)</f>
        <v>10.78</v>
      </c>
    </row>
    <row r="155" spans="1:12">
      <c r="A155" s="403" t="s">
        <v>1327</v>
      </c>
      <c r="B155" s="403" t="s">
        <v>1206</v>
      </c>
      <c r="C155" s="403" t="s">
        <v>1328</v>
      </c>
      <c r="D155" s="404" t="s">
        <v>972</v>
      </c>
      <c r="E155" s="403">
        <v>1239506350</v>
      </c>
      <c r="F155" s="410">
        <v>14.191649999999999</v>
      </c>
      <c r="G155" s="406">
        <v>1</v>
      </c>
      <c r="H155" s="407">
        <v>1</v>
      </c>
      <c r="I155" s="407">
        <v>1.7</v>
      </c>
      <c r="J155" s="408">
        <f t="shared" si="20"/>
        <v>24.130000000000003</v>
      </c>
      <c r="K155" s="408">
        <f t="shared" si="21"/>
        <v>24.13</v>
      </c>
    </row>
    <row r="156" spans="1:12">
      <c r="A156" s="396" t="s">
        <v>1334</v>
      </c>
      <c r="B156" s="396" t="s">
        <v>1206</v>
      </c>
      <c r="C156" s="396" t="s">
        <v>1335</v>
      </c>
      <c r="D156" s="397" t="s">
        <v>972</v>
      </c>
      <c r="E156" s="396">
        <v>1239112011</v>
      </c>
      <c r="F156" s="398">
        <v>2.27475</v>
      </c>
      <c r="G156" s="399">
        <v>1</v>
      </c>
      <c r="H156" s="400">
        <v>1</v>
      </c>
      <c r="I156" s="400">
        <v>1.7</v>
      </c>
      <c r="J156" s="401">
        <f>ROUNDUP(F156*H156*I156,2)</f>
        <v>3.8699999999999997</v>
      </c>
      <c r="K156" s="401">
        <f>ROUNDUP(G156*J156,2)</f>
        <v>3.87</v>
      </c>
      <c r="L156" s="96" t="s">
        <v>1239</v>
      </c>
    </row>
    <row r="157" spans="1:12">
      <c r="A157" s="396" t="s">
        <v>1321</v>
      </c>
      <c r="B157" s="396" t="s">
        <v>1206</v>
      </c>
      <c r="C157" s="396" t="s">
        <v>1322</v>
      </c>
      <c r="D157" s="397" t="s">
        <v>972</v>
      </c>
      <c r="E157" s="396" t="s">
        <v>2736</v>
      </c>
      <c r="F157" s="398">
        <v>0.92799999999999994</v>
      </c>
      <c r="G157" s="399">
        <v>1</v>
      </c>
      <c r="H157" s="400">
        <v>1</v>
      </c>
      <c r="I157" s="400">
        <v>1.7</v>
      </c>
      <c r="J157" s="401">
        <f t="shared" si="20"/>
        <v>1.58</v>
      </c>
      <c r="K157" s="401">
        <f t="shared" si="21"/>
        <v>1.58</v>
      </c>
    </row>
    <row r="160" spans="1:12" ht="16">
      <c r="A160" s="90" t="s">
        <v>1243</v>
      </c>
      <c r="B160"/>
      <c r="C160"/>
      <c r="D160"/>
      <c r="E160"/>
    </row>
    <row r="161" spans="1:12">
      <c r="A161" s="396" t="s">
        <v>1258</v>
      </c>
      <c r="B161" s="396" t="s">
        <v>1200</v>
      </c>
      <c r="C161" s="396" t="s">
        <v>1259</v>
      </c>
      <c r="D161" s="397" t="s">
        <v>972</v>
      </c>
      <c r="E161" s="396">
        <v>1272161250</v>
      </c>
      <c r="F161" s="398">
        <v>0.78854400000000013</v>
      </c>
      <c r="G161" s="399">
        <v>1</v>
      </c>
      <c r="H161" s="400">
        <v>1</v>
      </c>
      <c r="I161" s="400">
        <v>1.7</v>
      </c>
      <c r="J161" s="401">
        <f t="shared" ref="J161:J172" si="22">ROUNDUP(F161*H161*I161,2)</f>
        <v>1.35</v>
      </c>
      <c r="K161" s="401">
        <f t="shared" ref="K161:K172" si="23">ROUNDUP(G161*J161,2)</f>
        <v>1.35</v>
      </c>
      <c r="L161" s="96" t="s">
        <v>1238</v>
      </c>
    </row>
    <row r="162" spans="1:12">
      <c r="A162" s="396" t="s">
        <v>1249</v>
      </c>
      <c r="B162" s="396" t="s">
        <v>1200</v>
      </c>
      <c r="C162" s="396" t="s">
        <v>1250</v>
      </c>
      <c r="D162" s="397" t="s">
        <v>972</v>
      </c>
      <c r="E162" s="396" t="s">
        <v>1251</v>
      </c>
      <c r="F162" s="398">
        <v>0.32929999999999998</v>
      </c>
      <c r="G162" s="399">
        <v>1</v>
      </c>
      <c r="H162" s="400">
        <v>1</v>
      </c>
      <c r="I162" s="400">
        <v>1.7</v>
      </c>
      <c r="J162" s="401">
        <f t="shared" si="22"/>
        <v>0.56000000000000005</v>
      </c>
      <c r="K162" s="401">
        <f t="shared" si="23"/>
        <v>0.56000000000000005</v>
      </c>
    </row>
    <row r="163" spans="1:12">
      <c r="A163" s="396" t="s">
        <v>1244</v>
      </c>
      <c r="B163" s="396" t="s">
        <v>1200</v>
      </c>
      <c r="C163" s="396" t="s">
        <v>2737</v>
      </c>
      <c r="D163" s="397" t="s">
        <v>972</v>
      </c>
      <c r="E163" s="396" t="s">
        <v>1245</v>
      </c>
      <c r="F163" s="398">
        <v>0.34360000000000002</v>
      </c>
      <c r="G163" s="399">
        <v>1</v>
      </c>
      <c r="H163" s="400">
        <v>1</v>
      </c>
      <c r="I163" s="400">
        <v>1.7</v>
      </c>
      <c r="J163" s="401">
        <f>ROUNDUP(F163*H163*I163,2)</f>
        <v>0.59</v>
      </c>
      <c r="K163" s="401">
        <f>ROUNDUP(G163*J163,2)</f>
        <v>0.59</v>
      </c>
    </row>
    <row r="164" spans="1:12">
      <c r="A164" s="396" t="s">
        <v>1252</v>
      </c>
      <c r="B164" s="396" t="s">
        <v>1200</v>
      </c>
      <c r="C164" s="396" t="s">
        <v>1253</v>
      </c>
      <c r="D164" s="397" t="s">
        <v>972</v>
      </c>
      <c r="E164" s="396" t="s">
        <v>1254</v>
      </c>
      <c r="F164" s="398">
        <v>1.21</v>
      </c>
      <c r="G164" s="399">
        <v>1</v>
      </c>
      <c r="H164" s="400">
        <v>1</v>
      </c>
      <c r="I164" s="400">
        <v>1.7</v>
      </c>
      <c r="J164" s="401">
        <f t="shared" si="22"/>
        <v>2.0599999999999996</v>
      </c>
      <c r="K164" s="401">
        <f t="shared" si="23"/>
        <v>2.06</v>
      </c>
    </row>
    <row r="165" spans="1:12">
      <c r="A165" s="396" t="s">
        <v>1268</v>
      </c>
      <c r="B165" s="396" t="s">
        <v>1200</v>
      </c>
      <c r="C165" s="396" t="s">
        <v>1269</v>
      </c>
      <c r="D165" s="397" t="s">
        <v>972</v>
      </c>
      <c r="E165" s="396"/>
      <c r="F165" s="398">
        <v>5.76</v>
      </c>
      <c r="G165" s="399">
        <v>1</v>
      </c>
      <c r="H165" s="400">
        <v>1</v>
      </c>
      <c r="I165" s="400">
        <v>1.7</v>
      </c>
      <c r="J165" s="401">
        <f t="shared" si="22"/>
        <v>9.7999999999999989</v>
      </c>
      <c r="K165" s="401">
        <f t="shared" si="23"/>
        <v>9.8000000000000007</v>
      </c>
    </row>
    <row r="166" spans="1:12">
      <c r="A166" s="396" t="s">
        <v>1260</v>
      </c>
      <c r="B166" s="396" t="s">
        <v>1200</v>
      </c>
      <c r="C166" s="396" t="s">
        <v>1261</v>
      </c>
      <c r="D166" s="397" t="s">
        <v>972</v>
      </c>
      <c r="E166" s="396">
        <v>1272504050</v>
      </c>
      <c r="F166" s="398">
        <v>5.7818880000000004</v>
      </c>
      <c r="G166" s="399">
        <v>1</v>
      </c>
      <c r="H166" s="400">
        <v>1</v>
      </c>
      <c r="I166" s="400">
        <v>1.7</v>
      </c>
      <c r="J166" s="401">
        <f>ROUNDUP(F166*H166*I166,2)</f>
        <v>9.83</v>
      </c>
      <c r="K166" s="401">
        <f>ROUNDUP(G166*J166,2)</f>
        <v>9.83</v>
      </c>
    </row>
    <row r="167" spans="1:12">
      <c r="A167" s="403" t="s">
        <v>1262</v>
      </c>
      <c r="B167" s="403" t="s">
        <v>1200</v>
      </c>
      <c r="C167" s="403" t="s">
        <v>1263</v>
      </c>
      <c r="D167" s="404" t="s">
        <v>972</v>
      </c>
      <c r="E167" s="403">
        <v>1272635050</v>
      </c>
      <c r="F167" s="410">
        <v>7.3607039999999992</v>
      </c>
      <c r="G167" s="406">
        <v>1</v>
      </c>
      <c r="H167" s="407">
        <v>1</v>
      </c>
      <c r="I167" s="407">
        <v>1.7</v>
      </c>
      <c r="J167" s="408">
        <f t="shared" si="22"/>
        <v>12.52</v>
      </c>
      <c r="K167" s="408">
        <f t="shared" si="23"/>
        <v>12.52</v>
      </c>
    </row>
    <row r="168" spans="1:12">
      <c r="A168" s="396" t="s">
        <v>1282</v>
      </c>
      <c r="B168" s="396" t="s">
        <v>1200</v>
      </c>
      <c r="C168" s="396" t="s">
        <v>1283</v>
      </c>
      <c r="D168" s="397" t="s">
        <v>972</v>
      </c>
      <c r="E168" s="396" t="s">
        <v>1284</v>
      </c>
      <c r="F168" s="398">
        <v>0.36057600000000001</v>
      </c>
      <c r="G168" s="399">
        <v>1</v>
      </c>
      <c r="H168" s="400">
        <v>1</v>
      </c>
      <c r="I168" s="400">
        <v>1.7</v>
      </c>
      <c r="J168" s="401">
        <f>ROUNDUP(F168*H168*I168,2)</f>
        <v>0.62</v>
      </c>
      <c r="K168" s="401">
        <f>ROUNDUP(G168*J168,2)</f>
        <v>0.62</v>
      </c>
      <c r="L168" s="96" t="s">
        <v>1239</v>
      </c>
    </row>
    <row r="169" spans="1:12">
      <c r="A169" s="396" t="s">
        <v>1276</v>
      </c>
      <c r="B169" s="396" t="s">
        <v>1200</v>
      </c>
      <c r="C169" s="396" t="s">
        <v>1277</v>
      </c>
      <c r="D169" s="397" t="s">
        <v>972</v>
      </c>
      <c r="E169" s="396" t="s">
        <v>1278</v>
      </c>
      <c r="F169" s="398">
        <v>0.01</v>
      </c>
      <c r="G169" s="399">
        <v>1</v>
      </c>
      <c r="H169" s="400">
        <v>1</v>
      </c>
      <c r="I169" s="400">
        <v>1.7</v>
      </c>
      <c r="J169" s="401">
        <f t="shared" si="22"/>
        <v>0.02</v>
      </c>
      <c r="K169" s="401">
        <f t="shared" si="23"/>
        <v>0.02</v>
      </c>
    </row>
    <row r="170" spans="1:12">
      <c r="A170" s="396" t="s">
        <v>1273</v>
      </c>
      <c r="B170" s="396" t="s">
        <v>1200</v>
      </c>
      <c r="C170" s="396" t="s">
        <v>1274</v>
      </c>
      <c r="D170" s="397" t="s">
        <v>972</v>
      </c>
      <c r="E170" s="396" t="s">
        <v>1275</v>
      </c>
      <c r="F170" s="398">
        <v>0.01</v>
      </c>
      <c r="G170" s="399">
        <v>1</v>
      </c>
      <c r="H170" s="400">
        <v>1</v>
      </c>
      <c r="I170" s="400">
        <v>1.7</v>
      </c>
      <c r="J170" s="401">
        <f t="shared" si="22"/>
        <v>0.02</v>
      </c>
      <c r="K170" s="401">
        <f t="shared" si="23"/>
        <v>0.02</v>
      </c>
    </row>
    <row r="171" spans="1:12">
      <c r="A171" s="396" t="s">
        <v>1279</v>
      </c>
      <c r="B171" s="396" t="s">
        <v>1200</v>
      </c>
      <c r="C171" s="396" t="s">
        <v>1280</v>
      </c>
      <c r="D171" s="397" t="s">
        <v>972</v>
      </c>
      <c r="E171" s="396" t="s">
        <v>1281</v>
      </c>
      <c r="F171" s="398">
        <v>0.01</v>
      </c>
      <c r="G171" s="399">
        <v>1</v>
      </c>
      <c r="H171" s="400">
        <v>1</v>
      </c>
      <c r="I171" s="400">
        <v>1.7</v>
      </c>
      <c r="J171" s="401">
        <f>ROUNDUP(F171*H171*I171,2)</f>
        <v>0.02</v>
      </c>
      <c r="K171" s="401">
        <f>ROUNDUP(G171*J171,2)</f>
        <v>0.02</v>
      </c>
    </row>
    <row r="172" spans="1:12">
      <c r="A172" s="396" t="s">
        <v>1255</v>
      </c>
      <c r="B172" s="396" t="s">
        <v>1242</v>
      </c>
      <c r="C172" s="396" t="s">
        <v>1256</v>
      </c>
      <c r="D172" s="397" t="s">
        <v>972</v>
      </c>
      <c r="E172" s="396" t="s">
        <v>1257</v>
      </c>
      <c r="F172" s="398">
        <v>1.1539999999999999</v>
      </c>
      <c r="G172" s="399">
        <v>1</v>
      </c>
      <c r="H172" s="400">
        <v>1</v>
      </c>
      <c r="I172" s="400">
        <v>1.7</v>
      </c>
      <c r="J172" s="401">
        <f t="shared" si="22"/>
        <v>1.97</v>
      </c>
      <c r="K172" s="401">
        <f t="shared" si="23"/>
        <v>1.97</v>
      </c>
    </row>
    <row r="175" spans="1:12">
      <c r="A175" s="393"/>
      <c r="B175" s="273"/>
      <c r="C175" s="281"/>
      <c r="D175" s="178"/>
      <c r="E175" s="394"/>
      <c r="F175" s="395"/>
    </row>
    <row r="176" spans="1:12">
      <c r="A176" s="393"/>
      <c r="B176" s="273"/>
      <c r="C176" s="281"/>
      <c r="D176" s="178"/>
      <c r="E176" s="394"/>
      <c r="F176" s="395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Kalkulation</vt:lpstr>
      <vt:lpstr>Data</vt:lpstr>
      <vt:lpstr>Kalk. RJ45+Messsystem</vt:lpstr>
      <vt:lpstr>Kabelmarkierer</vt:lpstr>
      <vt:lpstr>Stecker</vt:lpstr>
      <vt:lpstr>Hyb.-Stecker</vt:lpstr>
      <vt:lpstr>M17</vt:lpstr>
      <vt:lpstr>Sub-D</vt:lpstr>
      <vt:lpstr>Verschraubung</vt:lpstr>
      <vt:lpstr>Schrumpfschl.</vt:lpstr>
      <vt:lpstr>Aderend.</vt:lpstr>
      <vt:lpstr>Kabelschuh</vt:lpstr>
      <vt:lpstr>Flachsteckhülse</vt:lpstr>
      <vt:lpstr>Kartons</vt:lpstr>
      <vt:lpstr>Paletten</vt:lpstr>
      <vt:lpstr>Änderungen</vt:lpstr>
      <vt:lpstr>Details</vt:lpstr>
      <vt:lpstr>DEL-Notiz</vt:lpstr>
      <vt:lpstr>'DEL-Notiz'!market_d</vt:lpstr>
      <vt:lpstr>Details!Print_Area</vt:lpstr>
      <vt:lpstr>'Kalk. RJ45+Messsystem'!Print_Area</vt:lpstr>
      <vt:lpstr>Kalkulation!Print_Area</vt:lpstr>
    </vt:vector>
  </TitlesOfParts>
  <Company>igus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Jablonski</dc:creator>
  <cp:lastModifiedBy>Microsoft Office User</cp:lastModifiedBy>
  <cp:lastPrinted>2018-04-23T12:41:05Z</cp:lastPrinted>
  <dcterms:created xsi:type="dcterms:W3CDTF">1999-08-04T09:47:50Z</dcterms:created>
  <dcterms:modified xsi:type="dcterms:W3CDTF">2022-09-27T08:28:56Z</dcterms:modified>
</cp:coreProperties>
</file>