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ThisWorkbook"/>
  <mc:AlternateContent xmlns:mc="http://schemas.openxmlformats.org/markup-compatibility/2006">
    <mc:Choice Requires="x15">
      <x15ac:absPath xmlns:x15ac="http://schemas.microsoft.com/office/spreadsheetml/2010/11/ac" url="C:\Users\Usuario\OneDrive - mct-esco.com\Respaldo OneDrive Personal\Respaldo PC DELL\IMC\Urufarma\2025\Asistente\static\docs\"/>
    </mc:Choice>
  </mc:AlternateContent>
  <xr:revisionPtr revIDLastSave="0" documentId="8_{A9B05B7F-03C9-497D-9EC9-2BE2665A1F75}" xr6:coauthVersionLast="47" xr6:coauthVersionMax="47" xr10:uidLastSave="{00000000-0000-0000-0000-000000000000}"/>
  <bookViews>
    <workbookView xWindow="-120" yWindow="-120" windowWidth="29040" windowHeight="15720" activeTab="1" xr2:uid="{00000000-000D-0000-FFFF-FFFF00000000}"/>
  </bookViews>
  <sheets>
    <sheet name="Electrical" sheetId="11" r:id="rId1"/>
    <sheet name="Heatpump 1" sheetId="1" r:id="rId2"/>
  </sheets>
  <definedNames>
    <definedName name="__xlnm.Print_Titles_1">'Heatpump 1'!$2:$12</definedName>
    <definedName name="_xlnm.Print_Titles" localSheetId="1">'Heatpump 1'!$1:$10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 l="1"/>
  <c r="E7" i="1"/>
  <c r="E6" i="1"/>
  <c r="E5" i="1"/>
  <c r="E4" i="1"/>
  <c r="B7" i="1"/>
  <c r="B6" i="1"/>
  <c r="B5" i="1"/>
  <c r="B4" i="1"/>
  <c r="N155" i="1" l="1"/>
  <c r="K155" i="1"/>
  <c r="J155" i="1"/>
  <c r="I155" i="1"/>
  <c r="N154" i="1"/>
  <c r="K154" i="1"/>
  <c r="J154" i="1"/>
  <c r="I154" i="1"/>
  <c r="N153" i="1"/>
  <c r="K153" i="1"/>
  <c r="J153" i="1"/>
  <c r="I153" i="1"/>
  <c r="N152" i="1"/>
  <c r="K152" i="1"/>
  <c r="J152" i="1"/>
  <c r="I152" i="1"/>
  <c r="N151" i="1"/>
  <c r="K151" i="1"/>
  <c r="J151" i="1"/>
  <c r="I151" i="1"/>
  <c r="N150" i="1"/>
  <c r="K150" i="1"/>
  <c r="J150" i="1"/>
  <c r="I150" i="1"/>
  <c r="N149" i="1"/>
  <c r="K149" i="1"/>
  <c r="J149" i="1"/>
  <c r="I149" i="1"/>
  <c r="N148" i="1"/>
  <c r="K148" i="1"/>
  <c r="J148" i="1"/>
  <c r="I148" i="1"/>
  <c r="N147" i="1"/>
  <c r="K147" i="1"/>
  <c r="J147" i="1"/>
  <c r="I147" i="1"/>
  <c r="N146" i="1"/>
  <c r="K146" i="1"/>
  <c r="J146" i="1"/>
  <c r="I146" i="1"/>
  <c r="N145" i="1"/>
  <c r="K145" i="1"/>
  <c r="J145" i="1"/>
  <c r="I145" i="1"/>
  <c r="N144" i="1"/>
  <c r="K144" i="1"/>
  <c r="J144" i="1"/>
  <c r="I144" i="1"/>
  <c r="N143" i="1"/>
  <c r="K143" i="1"/>
  <c r="J143" i="1"/>
  <c r="I143" i="1"/>
  <c r="N142" i="1"/>
  <c r="K142" i="1"/>
  <c r="J142" i="1"/>
  <c r="I142" i="1"/>
  <c r="N141" i="1"/>
  <c r="K141" i="1"/>
  <c r="J141" i="1"/>
  <c r="I141" i="1"/>
  <c r="N140" i="1"/>
  <c r="K140" i="1"/>
  <c r="J140" i="1"/>
  <c r="I140" i="1"/>
  <c r="J139" i="1"/>
  <c r="I139" i="1"/>
  <c r="N138" i="1"/>
  <c r="M138" i="1"/>
  <c r="L138" i="1"/>
  <c r="J138" i="1"/>
  <c r="I138" i="1"/>
  <c r="N137" i="1"/>
  <c r="M137" i="1"/>
  <c r="L137" i="1"/>
  <c r="J137" i="1"/>
  <c r="I137" i="1"/>
  <c r="N136" i="1"/>
  <c r="M136" i="1"/>
  <c r="L136" i="1"/>
  <c r="J136" i="1"/>
  <c r="I136" i="1"/>
  <c r="N135" i="1"/>
  <c r="M135" i="1"/>
  <c r="L135" i="1"/>
  <c r="J135" i="1"/>
  <c r="I135" i="1"/>
  <c r="N134" i="1"/>
  <c r="M134" i="1"/>
  <c r="L134" i="1"/>
  <c r="J134" i="1"/>
  <c r="I134" i="1"/>
  <c r="N133" i="1"/>
  <c r="M133" i="1"/>
  <c r="L133" i="1"/>
  <c r="J133" i="1"/>
  <c r="I133" i="1"/>
  <c r="N132" i="1"/>
  <c r="M132" i="1"/>
  <c r="L132" i="1"/>
  <c r="J132" i="1"/>
  <c r="I132" i="1"/>
  <c r="N131" i="1"/>
  <c r="M131" i="1"/>
  <c r="L131" i="1"/>
  <c r="J131" i="1"/>
  <c r="I131" i="1"/>
  <c r="N130" i="1"/>
  <c r="M130" i="1"/>
  <c r="L130" i="1"/>
  <c r="J130" i="1"/>
  <c r="I130" i="1"/>
  <c r="N129" i="1"/>
  <c r="M129" i="1"/>
  <c r="L129" i="1"/>
  <c r="J129" i="1"/>
  <c r="I129" i="1"/>
  <c r="N128" i="1"/>
  <c r="M128" i="1"/>
  <c r="L128" i="1"/>
  <c r="J128" i="1"/>
  <c r="I128" i="1"/>
  <c r="N127" i="1"/>
  <c r="M127" i="1"/>
  <c r="L127" i="1"/>
  <c r="J127" i="1"/>
  <c r="I127" i="1"/>
  <c r="N126" i="1"/>
  <c r="M126" i="1"/>
  <c r="L126" i="1"/>
  <c r="J126" i="1"/>
  <c r="I126" i="1"/>
  <c r="N125" i="1"/>
  <c r="M125" i="1"/>
  <c r="L125" i="1"/>
  <c r="J125" i="1"/>
  <c r="I125" i="1"/>
  <c r="N124" i="1"/>
  <c r="M124" i="1"/>
  <c r="L124" i="1"/>
  <c r="J124" i="1"/>
  <c r="I124" i="1"/>
  <c r="N123" i="1"/>
  <c r="M123" i="1"/>
  <c r="L123" i="1"/>
  <c r="J123" i="1"/>
  <c r="I123" i="1"/>
  <c r="M122" i="1"/>
  <c r="L122" i="1"/>
  <c r="J122" i="1"/>
  <c r="I122" i="1"/>
  <c r="N121" i="1"/>
  <c r="M121" i="1"/>
  <c r="L121" i="1"/>
  <c r="K121" i="1"/>
  <c r="J121" i="1"/>
  <c r="I121" i="1"/>
  <c r="N15" i="1"/>
  <c r="N16" i="1"/>
  <c r="N17" i="1"/>
  <c r="N18" i="1"/>
  <c r="N19" i="1"/>
  <c r="N20" i="1"/>
  <c r="N21" i="1"/>
  <c r="N22" i="1"/>
  <c r="N23" i="1"/>
  <c r="N24" i="1"/>
  <c r="N25" i="1"/>
  <c r="N26" i="1"/>
  <c r="N27" i="1"/>
  <c r="N28" i="1"/>
  <c r="N29" i="1"/>
  <c r="N30" i="1"/>
  <c r="M30" i="1"/>
  <c r="M29" i="1"/>
  <c r="M28" i="1"/>
  <c r="M27" i="1"/>
  <c r="M26" i="1"/>
  <c r="M25" i="1"/>
  <c r="M24" i="1"/>
  <c r="M23" i="1"/>
  <c r="M22" i="1"/>
  <c r="M21" i="1"/>
  <c r="M20" i="1"/>
  <c r="M19" i="1"/>
  <c r="M18" i="1"/>
  <c r="M17" i="1"/>
  <c r="M16" i="1"/>
  <c r="M15" i="1"/>
  <c r="M14" i="1"/>
  <c r="L30" i="1"/>
  <c r="L29" i="1"/>
  <c r="L28" i="1"/>
  <c r="L27" i="1"/>
  <c r="L26" i="1"/>
  <c r="L25" i="1"/>
  <c r="L24" i="1"/>
  <c r="L23" i="1"/>
  <c r="L22" i="1"/>
  <c r="L21" i="1"/>
  <c r="L20" i="1"/>
  <c r="L19" i="1"/>
  <c r="L18" i="1"/>
  <c r="L17" i="1"/>
  <c r="L16" i="1"/>
  <c r="L15" i="1"/>
  <c r="L14" i="1"/>
  <c r="J16" i="1"/>
  <c r="J17" i="1"/>
  <c r="J18" i="1"/>
  <c r="J19" i="1"/>
  <c r="J20" i="1"/>
  <c r="J21" i="1"/>
  <c r="J22" i="1"/>
  <c r="J23" i="1"/>
  <c r="J24" i="1"/>
  <c r="J25" i="1"/>
  <c r="J26" i="1"/>
  <c r="J27" i="1"/>
  <c r="J28" i="1"/>
  <c r="J29" i="1"/>
  <c r="J30" i="1"/>
  <c r="J15" i="1"/>
  <c r="J14" i="1"/>
  <c r="K47" i="1"/>
  <c r="K46" i="1"/>
  <c r="K45" i="1"/>
  <c r="K44" i="1"/>
  <c r="K43" i="1"/>
  <c r="K42" i="1"/>
  <c r="K41" i="1"/>
  <c r="K40" i="1"/>
  <c r="K39" i="1"/>
  <c r="K38" i="1"/>
  <c r="K37" i="1"/>
  <c r="K36" i="1"/>
  <c r="K35" i="1"/>
  <c r="K34" i="1"/>
  <c r="K33" i="1"/>
  <c r="K32" i="1"/>
  <c r="J47" i="1"/>
  <c r="J46" i="1"/>
  <c r="J45" i="1"/>
  <c r="J44" i="1"/>
  <c r="J43" i="1"/>
  <c r="J42" i="1"/>
  <c r="J41" i="1"/>
  <c r="J40" i="1"/>
  <c r="J39" i="1"/>
  <c r="J38" i="1"/>
  <c r="J37" i="1"/>
  <c r="J36" i="1"/>
  <c r="J35" i="1"/>
  <c r="J34" i="1"/>
  <c r="J33" i="1"/>
  <c r="J32" i="1"/>
  <c r="J31" i="1"/>
  <c r="I31" i="1"/>
  <c r="I14" i="1"/>
  <c r="N13" i="1"/>
  <c r="M13" i="1"/>
  <c r="L13" i="1"/>
  <c r="K13" i="1"/>
  <c r="J13" i="1"/>
  <c r="I13" i="1"/>
  <c r="C14" i="1" l="1"/>
  <c r="K14" i="1" s="1"/>
  <c r="A10" i="1" l="1"/>
  <c r="B3" i="1"/>
  <c r="N32" i="1" l="1"/>
  <c r="I30" i="1"/>
  <c r="I29" i="1"/>
  <c r="I28" i="1"/>
  <c r="I27" i="1"/>
  <c r="I26" i="1"/>
  <c r="I25" i="1"/>
  <c r="I24" i="1"/>
  <c r="I23" i="1"/>
  <c r="I22" i="1"/>
  <c r="I21" i="1"/>
  <c r="I20" i="1"/>
  <c r="I19" i="1"/>
  <c r="I18" i="1"/>
  <c r="I17" i="1"/>
  <c r="I16" i="1"/>
  <c r="I15" i="1"/>
  <c r="I47" i="1"/>
  <c r="I46" i="1"/>
  <c r="I45" i="1"/>
  <c r="I44" i="1"/>
  <c r="I43" i="1"/>
  <c r="I42" i="1"/>
  <c r="I41" i="1"/>
  <c r="I40" i="1"/>
  <c r="I39" i="1"/>
  <c r="I38" i="1"/>
  <c r="I37" i="1"/>
  <c r="I36" i="1"/>
  <c r="I35" i="1"/>
  <c r="I34" i="1"/>
  <c r="I33" i="1"/>
  <c r="I32" i="1"/>
  <c r="N47" i="1" l="1"/>
  <c r="N46" i="1"/>
  <c r="N45" i="1"/>
  <c r="N44" i="1"/>
  <c r="N43" i="1"/>
  <c r="N42" i="1"/>
  <c r="N41" i="1"/>
  <c r="N40" i="1"/>
  <c r="N39" i="1"/>
  <c r="N38" i="1"/>
  <c r="N37" i="1"/>
  <c r="N36" i="1"/>
  <c r="N35" i="1"/>
  <c r="N34" i="1"/>
  <c r="N33" i="1"/>
  <c r="C122" i="1" l="1"/>
  <c r="C139" i="1" l="1"/>
  <c r="K122" i="1"/>
  <c r="C31" i="1"/>
  <c r="C48" i="1" l="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K31" i="1"/>
  <c r="C156" i="1"/>
  <c r="C157" i="1" s="1"/>
  <c r="C158" i="1" s="1"/>
  <c r="C159" i="1" s="1"/>
  <c r="C160" i="1" s="1"/>
  <c r="C161" i="1" s="1"/>
  <c r="C162" i="1" s="1"/>
  <c r="K139" i="1"/>
  <c r="C163" i="1" l="1"/>
  <c r="C164" i="1" s="1"/>
  <c r="C165" i="1" s="1"/>
  <c r="C166" i="1" s="1"/>
  <c r="C167" i="1" s="1"/>
  <c r="C168" i="1" l="1"/>
  <c r="C169" i="1" s="1"/>
  <c r="A167" i="1"/>
  <c r="C170" i="1" l="1"/>
  <c r="C171" i="1" s="1"/>
  <c r="C172" i="1" s="1"/>
  <c r="C173" i="1" l="1"/>
  <c r="C174" i="1" s="1"/>
  <c r="C175" i="1" s="1"/>
  <c r="C176" i="1" s="1"/>
  <c r="C177" i="1" s="1"/>
  <c r="C178" i="1" l="1"/>
  <c r="A177" i="1"/>
  <c r="C179" i="1" l="1"/>
  <c r="A178" i="1"/>
  <c r="C180" i="1" l="1"/>
  <c r="A179" i="1"/>
  <c r="C181" i="1" l="1"/>
  <c r="A180" i="1"/>
  <c r="C182" i="1" l="1"/>
  <c r="A181" i="1"/>
  <c r="A164" i="1"/>
  <c r="C183" i="1" l="1"/>
  <c r="A182" i="1"/>
  <c r="A165" i="1"/>
  <c r="A168" i="1" l="1"/>
  <c r="A183" i="1" l="1"/>
  <c r="A76" i="1" l="1"/>
  <c r="A87" i="1" l="1"/>
  <c r="A88" i="1" l="1"/>
  <c r="A89" i="1" l="1"/>
  <c r="A9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Petja Ylitalo</author>
  </authors>
  <commentList>
    <comment ref="E3" authorId="0" shapeId="0" xr:uid="{D502E7F6-6513-426A-A75F-43F518C0A21A}">
      <text>
        <r>
          <rPr>
            <b/>
            <sz val="9"/>
            <color indexed="81"/>
            <rFont val="Tahoma"/>
            <family val="2"/>
          </rPr>
          <t>Max: 6</t>
        </r>
      </text>
    </comment>
    <comment ref="E7" authorId="0" shapeId="0" xr:uid="{00000000-0006-0000-0000-000001000000}">
      <text>
        <r>
          <rPr>
            <b/>
            <sz val="9"/>
            <color indexed="81"/>
            <rFont val="Tahoma"/>
            <family val="2"/>
          </rPr>
          <t>Our addresses start from 0, if yours start from 1 you need to substract 1 from our address.
Some devices specify register type in address, in that case add 40000 to our address.</t>
        </r>
      </text>
    </comment>
    <comment ref="E8" authorId="0" shapeId="0" xr:uid="{A39FECF4-0F4C-4FFA-BDB5-EA0B1354671A}">
      <text>
        <r>
          <rPr>
            <b/>
            <sz val="9"/>
            <color indexed="81"/>
            <rFont val="Tahoma"/>
            <family val="2"/>
          </rPr>
          <t>Our addresses start from 0, if yours start from 1 you need to substract 1 from our address.
Some devices specify register type in address, in that case add 40000 to our address.</t>
        </r>
      </text>
    </comment>
    <comment ref="F156" authorId="0" shapeId="0" xr:uid="{00000000-0006-0000-0000-000003000000}">
      <text>
        <r>
          <rPr>
            <b/>
            <sz val="9"/>
            <color indexed="81"/>
            <rFont val="Tahoma"/>
            <family val="2"/>
          </rPr>
          <t>Pump is always controlled by this, compressor is if any of these apply:
Primary target (heat/chill) is this.
Pump is not used or not speed controlled
"SecondarySideAlwaysLimitsPower" is set from heat pump configurator</t>
        </r>
      </text>
    </comment>
    <comment ref="F157" authorId="0" shapeId="0" xr:uid="{00000000-0006-0000-0000-000004000000}">
      <text>
        <r>
          <rPr>
            <b/>
            <sz val="9"/>
            <color indexed="81"/>
            <rFont val="Tahoma"/>
            <family val="2"/>
          </rPr>
          <t>Pump is always controlled by this, compressor is if any of these apply:
Primary target (heat/chill) is this.
Pump is not used or not speed controlled
"SecondarySideAlwaysLimitsPower" is set from heat pump configurator</t>
        </r>
      </text>
    </comment>
  </commentList>
</comments>
</file>

<file path=xl/sharedStrings.xml><?xml version="1.0" encoding="utf-8"?>
<sst xmlns="http://schemas.openxmlformats.org/spreadsheetml/2006/main" count="687" uniqueCount="288">
  <si>
    <t>Symbol</t>
  </si>
  <si>
    <t>Address</t>
  </si>
  <si>
    <t>Data type</t>
  </si>
  <si>
    <t>Unit</t>
  </si>
  <si>
    <t>Comment</t>
  </si>
  <si>
    <t>kWh</t>
  </si>
  <si>
    <t>Protocol:</t>
  </si>
  <si>
    <t>Modbus RTU</t>
  </si>
  <si>
    <t>FC Read:</t>
  </si>
  <si>
    <t>FC Write:</t>
  </si>
  <si>
    <t>Data rate:</t>
  </si>
  <si>
    <t>Parity:</t>
  </si>
  <si>
    <t>Data bits:</t>
  </si>
  <si>
    <t>Stop bits:</t>
  </si>
  <si>
    <t>.0</t>
  </si>
  <si>
    <t>.1</t>
  </si>
  <si>
    <t>.2</t>
  </si>
  <si>
    <t>.3</t>
  </si>
  <si>
    <t>.4</t>
  </si>
  <si>
    <t>.5</t>
  </si>
  <si>
    <t>.6</t>
  </si>
  <si>
    <t>.7</t>
  </si>
  <si>
    <t>.8</t>
  </si>
  <si>
    <t>.9</t>
  </si>
  <si>
    <t>.10</t>
  </si>
  <si>
    <t>.11</t>
  </si>
  <si>
    <t>.12</t>
  </si>
  <si>
    <t>.13</t>
  </si>
  <si>
    <t>.14</t>
  </si>
  <si>
    <t>.15</t>
  </si>
  <si>
    <t>Value type</t>
  </si>
  <si>
    <t>BIT</t>
  </si>
  <si>
    <t>Res</t>
  </si>
  <si>
    <t>CommCheck</t>
  </si>
  <si>
    <t>ReceiveState1</t>
  </si>
  <si>
    <t>ReceiveState2</t>
  </si>
  <si>
    <t>Communication information</t>
  </si>
  <si>
    <t>First Read Adrs:</t>
  </si>
  <si>
    <t>First Write Adrs:</t>
  </si>
  <si>
    <t>l/s x 10</t>
  </si>
  <si>
    <t xml:space="preserve">ChillHeat      Communication </t>
  </si>
  <si>
    <t>ColdSideFlow</t>
  </si>
  <si>
    <t>WarmSideFlow</t>
  </si>
  <si>
    <t>ElectricalCurrent</t>
  </si>
  <si>
    <t>ControlColdPump</t>
  </si>
  <si>
    <t>ControlWarmPump</t>
  </si>
  <si>
    <t>AvailableCapacity</t>
  </si>
  <si>
    <t>RelativePower</t>
  </si>
  <si>
    <t>0..10000</t>
  </si>
  <si>
    <t>INT</t>
  </si>
  <si>
    <t>UDINT</t>
  </si>
  <si>
    <t>COP*100</t>
  </si>
  <si>
    <t>ColdSideSetpoint</t>
  </si>
  <si>
    <t>WarmSideSetpoint</t>
  </si>
  <si>
    <t>Running</t>
  </si>
  <si>
    <t>HighPressureSwitchAlarm</t>
  </si>
  <si>
    <t>GasDetectorAlarm</t>
  </si>
  <si>
    <t>WaitingForPermission</t>
  </si>
  <si>
    <t>°C * 100</t>
  </si>
  <si>
    <t>This can be used to control pump or valve controlling heatpump cold water circuit flow</t>
  </si>
  <si>
    <t>This can be used to control pump or valve controlling heatpump warm water circuit flow</t>
  </si>
  <si>
    <t>ColdSideFlowWanted</t>
  </si>
  <si>
    <t>WarmSideFlowWanted</t>
  </si>
  <si>
    <t>CondensingTemperatureHighAlarm</t>
  </si>
  <si>
    <t>High pressure switch tripped. Needs manual reset, green button behind heatpump side door</t>
  </si>
  <si>
    <t>ActiveAlarm</t>
  </si>
  <si>
    <t>ActiveWarning</t>
  </si>
  <si>
    <t>ActiveLimiter</t>
  </si>
  <si>
    <t>Compressor(s) stopped, but will start automatically again</t>
  </si>
  <si>
    <t>Needs acknowledgement before compressor(s) starts again</t>
  </si>
  <si>
    <t>Low evaporating temperature or high condensing temperature limiting power</t>
  </si>
  <si>
    <t>Difference between warm side and cold side temperature too high, or compressor power too low</t>
  </si>
  <si>
    <t>SuperheatLowAlarm</t>
  </si>
  <si>
    <t>Expansion valve not working properly</t>
  </si>
  <si>
    <t>FeedbackAlarm</t>
  </si>
  <si>
    <t>Compressor not starting when it should, or problem with feedback signal</t>
  </si>
  <si>
    <t>Heatpump Sends (BigEndian byte order)</t>
  </si>
  <si>
    <t>Heatpump Sends (SmallEndian byte order)</t>
  </si>
  <si>
    <t>CompressorSafetyDeviceFault</t>
  </si>
  <si>
    <t>CompressorStarterFault</t>
  </si>
  <si>
    <t>VFD or Softstarter or motor thermal protection relay fault</t>
  </si>
  <si>
    <t>Check that cold water pump is running and valves are open. Check flow switch for local flow indication (red led = not enough flow, other leds = enough flow, no leds = flowswitch missing power or broken)</t>
  </si>
  <si>
    <t>Local start button is off, or remote stop is active</t>
  </si>
  <si>
    <t>EvaporatingTemperature</t>
  </si>
  <si>
    <t>CondensingTemperature</t>
  </si>
  <si>
    <t>Heatpump Receives (SmallEndian byte order)</t>
  </si>
  <si>
    <t>SendState</t>
  </si>
  <si>
    <t>Alarms</t>
  </si>
  <si>
    <t>How much unused capacity is available, 0 = heatpump cannot increase power anymore. Use this to control devices that go on when extra heating / cooling is needed.</t>
  </si>
  <si>
    <t>How much of compressor power is in use in %. Use this to display heatpump power in %</t>
  </si>
  <si>
    <t>RemoteStop</t>
  </si>
  <si>
    <t>Stops heatpump</t>
  </si>
  <si>
    <t>PowerControlExternal</t>
  </si>
  <si>
    <t>PowerControlExternalOn</t>
  </si>
  <si>
    <t>NoColdWaterFlow</t>
  </si>
  <si>
    <t>A * 100</t>
  </si>
  <si>
    <t>UINT</t>
  </si>
  <si>
    <t>kW * 10</t>
  </si>
  <si>
    <t>If valve controlled by temperature in, this setpoint controls valve</t>
  </si>
  <si>
    <t>ControlWaterValve</t>
  </si>
  <si>
    <t>WaterValveSetpointTemperatureIn</t>
  </si>
  <si>
    <t>ResetAlarms</t>
  </si>
  <si>
    <t>Slave address</t>
  </si>
  <si>
    <t>WORD</t>
  </si>
  <si>
    <t>Heatpump Receives (BigEndian byte order)</t>
  </si>
  <si>
    <t>Can be:Low oil level, most often caused by compressor running too short periods, can also be because of too low pressure difference between suction and discharge side of compressor, or too low superheat.High motor temperature, most often caused by too low refrigerant flow through compressor, caused by too low minimum power combined with too high pressure difference between discharge and suction side.High discharge gas temperature, most often caused by too low refrigerant flow through compressor, caused by too low minimum power combined with too high pressure difference between discharge and suction side</t>
  </si>
  <si>
    <t>All signals are optional, but if heatpump is set on remote control it will make an alarm if CommCheck received does not alternate. Alarm will not stop heatpump</t>
  </si>
  <si>
    <t>Tells heatpump communication is working, alarm if remote control on and state stays same for 100s. You can write back comm check signal heatpump writes, or make your own alternating signal. Alarm will not stop heatpump</t>
  </si>
  <si>
    <t>Lets you control heatpump power directly by inputting value to "PowerControlExternal"</t>
  </si>
  <si>
    <t>Profibus</t>
  </si>
  <si>
    <t>Bacnet</t>
  </si>
  <si>
    <t>Bus type:</t>
  </si>
  <si>
    <t>ConsumedKW</t>
  </si>
  <si>
    <t>ColdSideKW</t>
  </si>
  <si>
    <t>WarmSideKW</t>
  </si>
  <si>
    <t>ColdSideKWH</t>
  </si>
  <si>
    <t>WarmSideKWH</t>
  </si>
  <si>
    <t>ConsumedKWH</t>
  </si>
  <si>
    <t>ColdSideKWSystem</t>
  </si>
  <si>
    <t>WarmSideKWSystem</t>
  </si>
  <si>
    <t>ConsumedKWSystem</t>
  </si>
  <si>
    <t>ColdSideKWHSystem</t>
  </si>
  <si>
    <t>WarmSideKWHSystem</t>
  </si>
  <si>
    <t>ConsumedKWHSystem</t>
  </si>
  <si>
    <t>ColdSideTemperatureInSystem</t>
  </si>
  <si>
    <t>ColdSideTemperatureOutSystem</t>
  </si>
  <si>
    <t>WarmSideTemperatureInSystem</t>
  </si>
  <si>
    <t>WarmSideTemperatureOutSystem</t>
  </si>
  <si>
    <t>For all connected heatpumps</t>
  </si>
  <si>
    <t>COPCombinedSystem</t>
  </si>
  <si>
    <t>COPHeatingSystem</t>
  </si>
  <si>
    <t>COPCoolingSystem</t>
  </si>
  <si>
    <t>PLC Connection</t>
  </si>
  <si>
    <t>Modbus TCP</t>
  </si>
  <si>
    <t>HighEvaporatingTemperatureAlarm</t>
  </si>
  <si>
    <t>Cold water too warm</t>
  </si>
  <si>
    <t>Cold water temperature too low,not enough flow, problem with expansion valve, or too little refrigerant</t>
  </si>
  <si>
    <t>Warm water temperature too high, not enough flow, or too much refrigerant</t>
  </si>
  <si>
    <t>HighDischargeTemperatureAlarm</t>
  </si>
  <si>
    <t>Control1comp1</t>
  </si>
  <si>
    <t>Alarm1comp1</t>
  </si>
  <si>
    <t>Alarm1comp2</t>
  </si>
  <si>
    <t>Alarm1comp3</t>
  </si>
  <si>
    <t>Alarm2comp1</t>
  </si>
  <si>
    <t>Alarm2comp2</t>
  </si>
  <si>
    <t>Alarm2comp3</t>
  </si>
  <si>
    <t>Control1comp2</t>
  </si>
  <si>
    <t>Control1comp3</t>
  </si>
  <si>
    <t>Control2comp1</t>
  </si>
  <si>
    <t>Control2comp2</t>
  </si>
  <si>
    <t>Control2comp3</t>
  </si>
  <si>
    <t>Ready</t>
  </si>
  <si>
    <t>W67</t>
  </si>
  <si>
    <t>Can be used to start external cold side pump</t>
  </si>
  <si>
    <t>Can be used to start external warm side pump</t>
  </si>
  <si>
    <t>At least one compressor running</t>
  </si>
  <si>
    <t>Heat pump unit ready for operation. Waiting for start.</t>
  </si>
  <si>
    <t>Alternates state with 10s interval. Communication check</t>
  </si>
  <si>
    <t>Refrigerant leak detector alarm</t>
  </si>
  <si>
    <t>Cold side outgoing water temperature</t>
  </si>
  <si>
    <t>Warm side outgoing water temperature</t>
  </si>
  <si>
    <t>Cold side incoming water temperature</t>
  </si>
  <si>
    <t>ParallelConnection</t>
  </si>
  <si>
    <t>CompStartPoint</t>
  </si>
  <si>
    <t>At which power control point next compressor starts</t>
  </si>
  <si>
    <t>Highest allowed</t>
  </si>
  <si>
    <t>Lowest allowed</t>
  </si>
  <si>
    <t>Lowest allowed, EvaporatorTemperature=(EvaporatingTemperature+ColdSideTemperatureOut)/2</t>
  </si>
  <si>
    <t>LimLo</t>
  </si>
  <si>
    <t>Minimum power of heatpump</t>
  </si>
  <si>
    <t>Runtime10h_2comp3</t>
  </si>
  <si>
    <t>Runtime10h_1comp1</t>
  </si>
  <si>
    <t>Runtime10h_1comp2</t>
  </si>
  <si>
    <t>Runtime10h_1comp3</t>
  </si>
  <si>
    <t>Runtime10h_2comp1</t>
  </si>
  <si>
    <t>Runtime10h_2comp2</t>
  </si>
  <si>
    <t>10h</t>
  </si>
  <si>
    <t>Time compressor has been on</t>
  </si>
  <si>
    <t>Refrigerant circuit 1. Can be used as running indication.</t>
  </si>
  <si>
    <t>Refrigerant circuit 2. Can be used as running indication.</t>
  </si>
  <si>
    <t>SeparateSetpoints</t>
  </si>
  <si>
    <t>TE11</t>
  </si>
  <si>
    <t>TE12</t>
  </si>
  <si>
    <t>1comp1</t>
  </si>
  <si>
    <t>1comp2</t>
  </si>
  <si>
    <t>1comp3</t>
  </si>
  <si>
    <t>2comp1</t>
  </si>
  <si>
    <t>2comp2</t>
  </si>
  <si>
    <t>2comp3</t>
  </si>
  <si>
    <t>1FS11</t>
  </si>
  <si>
    <t>1QA1</t>
  </si>
  <si>
    <t>xPSxx</t>
  </si>
  <si>
    <t>xPE2</t>
  </si>
  <si>
    <t>xPE1</t>
  </si>
  <si>
    <t>EvaporatorTemperatureLowAlarm</t>
  </si>
  <si>
    <t>xTE2</t>
  </si>
  <si>
    <t>XPE1</t>
  </si>
  <si>
    <t>xPE1,xTE1</t>
  </si>
  <si>
    <t>TE21</t>
  </si>
  <si>
    <t>TE22</t>
  </si>
  <si>
    <t>1KWH1</t>
  </si>
  <si>
    <t>1FIR11</t>
  </si>
  <si>
    <t>1FIR21</t>
  </si>
  <si>
    <t>1FIR11&amp;1KWH1</t>
  </si>
  <si>
    <t>1FIR21&amp;1KWH1</t>
  </si>
  <si>
    <t>1VFD11</t>
  </si>
  <si>
    <t>1VFD21</t>
  </si>
  <si>
    <t>Write here how warm you want warm water from heatpump to be, controls warm side pump speed, and compressor power</t>
  </si>
  <si>
    <t>Write here how cold you want cold water from heatpump to be, controls cold side pump speed, and compressor power</t>
  </si>
  <si>
    <t>Profinet</t>
  </si>
  <si>
    <t>COM1</t>
  </si>
  <si>
    <t>SecondarySideAlwaysLimitsPower</t>
  </si>
  <si>
    <t>Mode</t>
  </si>
  <si>
    <t>0= secondary side setpoint is for pump and valve if they are used, otherwise power limit. 1=secondary side setpoint always limits power, also controls pump and valve</t>
  </si>
  <si>
    <t>1=heat, 2=chill</t>
  </si>
  <si>
    <t>ColdTempIn</t>
  </si>
  <si>
    <t>ColdTempOut</t>
  </si>
  <si>
    <t>WarmTempIn</t>
  </si>
  <si>
    <t>WarmTempOut</t>
  </si>
  <si>
    <t>Warm side incoming water temperature, subcooler inlet</t>
  </si>
  <si>
    <t>PowerLimHi</t>
  </si>
  <si>
    <t>PowerLimLo</t>
  </si>
  <si>
    <t>Minimum allowed power, 5000=half of available power must, 10000=All power must be used</t>
  </si>
  <si>
    <t>EvaporatingTemperature1</t>
  </si>
  <si>
    <t>EvaporatingTemperature2</t>
  </si>
  <si>
    <t>CondensingTemperature1</t>
  </si>
  <si>
    <t>CondensingTemperature2</t>
  </si>
  <si>
    <t>1PE1</t>
  </si>
  <si>
    <t>2PE1</t>
  </si>
  <si>
    <t>1PE2</t>
  </si>
  <si>
    <t>2PE2</t>
  </si>
  <si>
    <t>Circuit 2</t>
  </si>
  <si>
    <t>If 2 circuits, lower temperature in active circuit is sent</t>
  </si>
  <si>
    <t>If 2 circuits, higher temperature in active circuit is sent</t>
  </si>
  <si>
    <t>Circuit 1</t>
  </si>
  <si>
    <t>ColdPumpLimLo</t>
  </si>
  <si>
    <t>ColdPumpSP</t>
  </si>
  <si>
    <t>ColdPumpLimHi</t>
  </si>
  <si>
    <t>Enabled when ColdPumpLimHi&gt;0</t>
  </si>
  <si>
    <t>ColdPumpMode</t>
  </si>
  <si>
    <t>Enabled when ColdPumpLimHi&gt;0, 0=Temp out, 1=Temperature difference, 2=Constant speed, 10=Temperature out, always on, 11=Temperature difference, always on, 12=Constant speed, always on</t>
  </si>
  <si>
    <t>WarmPumpLimHi</t>
  </si>
  <si>
    <t>Enabled when WarmPumpLimHi&gt;0</t>
  </si>
  <si>
    <t>WarmPumpLimLo</t>
  </si>
  <si>
    <t>WarmPumpSP</t>
  </si>
  <si>
    <t>WarmPumpMode</t>
  </si>
  <si>
    <t>Enabled when WarmPumpLimHi&gt;0, 0=Temp out, 1=Temperature difference, 2=Constant speed, 10=Temperature out, always on, 11=Temperature difference, always on, 12=Constant speed, always on</t>
  </si>
  <si>
    <t>°C * 100 / 0..10000</t>
  </si>
  <si>
    <t>ControlColdValve</t>
  </si>
  <si>
    <t>1FV11</t>
  </si>
  <si>
    <t>1FV21</t>
  </si>
  <si>
    <t>Water valve control</t>
  </si>
  <si>
    <t>Not used anymore</t>
  </si>
  <si>
    <t>For all connected heatpumps, works if energy meter connected or all compressors have VFD</t>
  </si>
  <si>
    <t>For all connected heatpumps, works if energy meter connected</t>
  </si>
  <si>
    <t>Works if energy meter connected. Produced cooling energy.</t>
  </si>
  <si>
    <t>Works if energy meter connected. Produced heating energy.</t>
  </si>
  <si>
    <t>Works if energy meter connected. Consumed electrical energy.</t>
  </si>
  <si>
    <t>Works if energy meters connected. Cooling power / electrical power</t>
  </si>
  <si>
    <t>Works if energy meters connected. Heating power / electrical power.</t>
  </si>
  <si>
    <t>Works if energy meter connected. Produced cooling power.</t>
  </si>
  <si>
    <t>Works if energy meter connected. Produced heating power</t>
  </si>
  <si>
    <t>Works if energy meter connected or all compressors have VFD. Electrical current consumed by heat pump</t>
  </si>
  <si>
    <t>Works if energy meter connected or all compressors have VFD. Consumed electrical power.</t>
  </si>
  <si>
    <t>CoolingCOPNow</t>
  </si>
  <si>
    <t>HeatingCOPNow</t>
  </si>
  <si>
    <t>ControlWarmValve</t>
  </si>
  <si>
    <t>CoolingCOPAverage</t>
  </si>
  <si>
    <t>HeatingCOPAverage</t>
  </si>
  <si>
    <t>CombinedCOPAverage</t>
  </si>
  <si>
    <t>1FIR11&amp;1FIR21&amp;1KWH1</t>
  </si>
  <si>
    <t>Works if energy meters connected. (CoolingPower+HeatingPower) / electrical power.</t>
  </si>
  <si>
    <t>Maximum allowed power, 5000=half of available power can be used, 10000=All power can be used. Not in use if 0.</t>
  </si>
  <si>
    <t>EvaporatingTemperatureLimHi</t>
  </si>
  <si>
    <t>EvaporatorTemperatureLimLo</t>
  </si>
  <si>
    <t>CondensingTemperatureLimHi</t>
  </si>
  <si>
    <t>CondensingTemperatureLimLo</t>
  </si>
  <si>
    <t>ColdBufferTempUpper</t>
  </si>
  <si>
    <t>ColdBufferTempMiddle</t>
  </si>
  <si>
    <t>ColdBufferTempLower</t>
  </si>
  <si>
    <t>WarmBufferTempUpper</t>
  </si>
  <si>
    <t>WarmBufferTempMiddle</t>
  </si>
  <si>
    <t>WarmBufferTempLower</t>
  </si>
  <si>
    <t>Control heatpump power directly, 10000=100%, enabled by PowerControlExternalOn. If CommCheck does not change state in 100sec, heatpump starts following setpoints instead until commcheck works again.</t>
  </si>
  <si>
    <t>Own setpoint for each heatpump, if 0, master writes setpoint to slaves. Has no effect if ParallelConnection is not on.</t>
  </si>
  <si>
    <t>Heatpump nr:</t>
  </si>
  <si>
    <t>Register type</t>
  </si>
  <si>
    <t>Holding (40000)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</si>
</sst>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amily val="2"/>
    </font>
    <font>
      <sz val="12"/>
      <name val="Arial"/>
      <family val="2"/>
    </font>
    <font>
      <sz val="10"/>
      <name val="Arial"/>
      <family val="2"/>
    </font>
    <font>
      <b/>
      <sz val="10"/>
      <name val="Arial"/>
      <family val="2"/>
    </font>
    <font>
      <b/>
      <sz val="22"/>
      <color theme="4" tint="-0.249977111117893"/>
      <name val="Arial"/>
      <family val="2"/>
    </font>
    <font>
      <sz val="22"/>
      <color theme="4" tint="-0.249977111117893"/>
      <name val="Arial"/>
      <family val="2"/>
    </font>
    <font>
      <sz val="10"/>
      <color rgb="FF000000"/>
      <name val="Arial"/>
      <family val="2"/>
    </font>
    <font>
      <b/>
      <sz val="9"/>
      <color indexed="81"/>
      <name val="Tahoma"/>
      <family val="2"/>
    </font>
    <font>
      <sz val="10"/>
      <color rgb="FF3F3F76"/>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CC99"/>
      </patternFill>
    </fill>
  </fills>
  <borders count="44">
    <border>
      <left/>
      <right/>
      <top/>
      <bottom/>
      <diagonal/>
    </border>
    <border>
      <left style="thin">
        <color indexed="8"/>
      </left>
      <right style="thin">
        <color indexed="8"/>
      </right>
      <top/>
      <bottom style="thin">
        <color indexed="8"/>
      </bottom>
      <diagonal/>
    </border>
    <border>
      <left style="medium">
        <color indexed="64"/>
      </left>
      <right style="thin">
        <color indexed="8"/>
      </right>
      <top/>
      <bottom style="thin">
        <color indexed="8"/>
      </bottom>
      <diagonal/>
    </border>
    <border>
      <left style="medium">
        <color indexed="64"/>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style="medium">
        <color indexed="64"/>
      </left>
      <right style="thin">
        <color indexed="8"/>
      </right>
      <top style="thin">
        <color indexed="64"/>
      </top>
      <bottom style="thin">
        <color indexed="8"/>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64"/>
      </left>
      <right/>
      <top/>
      <bottom style="thin">
        <color indexed="64"/>
      </bottom>
      <diagonal/>
    </border>
    <border>
      <left style="medium">
        <color indexed="64"/>
      </left>
      <right style="thin">
        <color indexed="8"/>
      </right>
      <top/>
      <bottom style="thin">
        <color indexed="64"/>
      </bottom>
      <diagonal/>
    </border>
    <border>
      <left style="medium">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8"/>
      </top>
      <bottom style="thin">
        <color indexed="64"/>
      </bottom>
      <diagonal/>
    </border>
    <border>
      <left style="medium">
        <color indexed="64"/>
      </left>
      <right style="thin">
        <color indexed="64"/>
      </right>
      <top style="thin">
        <color indexed="8"/>
      </top>
      <bottom style="thin">
        <color indexed="64"/>
      </bottom>
      <diagonal/>
    </border>
    <border>
      <left style="medium">
        <color indexed="64"/>
      </left>
      <right style="thin">
        <color indexed="8"/>
      </right>
      <top style="thin">
        <color indexed="8"/>
      </top>
      <bottom style="thin">
        <color indexed="64"/>
      </bottom>
      <diagonal/>
    </border>
    <border>
      <left style="thin">
        <color indexed="8"/>
      </left>
      <right style="thin">
        <color indexed="8"/>
      </right>
      <top style="thin">
        <color indexed="64"/>
      </top>
      <bottom style="thin">
        <color indexed="64"/>
      </bottom>
      <diagonal/>
    </border>
    <border>
      <left/>
      <right style="thin">
        <color indexed="64"/>
      </right>
      <top/>
      <bottom style="thin">
        <color indexed="64"/>
      </bottom>
      <diagonal/>
    </border>
    <border>
      <left style="thin">
        <color indexed="8"/>
      </left>
      <right style="thin">
        <color indexed="8"/>
      </right>
      <top/>
      <bottom style="thin">
        <color indexed="64"/>
      </bottom>
      <diagonal/>
    </border>
    <border>
      <left/>
      <right style="thin">
        <color indexed="8"/>
      </right>
      <top/>
      <bottom style="thin">
        <color indexed="64"/>
      </bottom>
      <diagonal/>
    </border>
    <border>
      <left/>
      <right style="thin">
        <color indexed="8"/>
      </right>
      <top style="thin">
        <color indexed="64"/>
      </top>
      <bottom style="thin">
        <color indexed="64"/>
      </bottom>
      <diagonal/>
    </border>
    <border>
      <left style="thin">
        <color indexed="8"/>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8"/>
      </left>
      <right/>
      <top style="thin">
        <color indexed="8"/>
      </top>
      <bottom style="thin">
        <color indexed="64"/>
      </bottom>
      <diagonal/>
    </border>
    <border>
      <left/>
      <right/>
      <top/>
      <bottom style="thin">
        <color indexed="8"/>
      </bottom>
      <diagonal/>
    </border>
    <border>
      <left/>
      <right/>
      <top style="thin">
        <color indexed="8"/>
      </top>
      <bottom style="thin">
        <color indexed="8"/>
      </bottom>
      <diagonal/>
    </border>
    <border>
      <left/>
      <right/>
      <top style="thin">
        <color indexed="8"/>
      </top>
      <bottom/>
      <diagonal/>
    </border>
    <border>
      <left style="thin">
        <color indexed="64"/>
      </left>
      <right/>
      <top style="thin">
        <color indexed="8"/>
      </top>
      <bottom style="thin">
        <color indexed="64"/>
      </bottom>
      <diagonal/>
    </border>
    <border>
      <left style="thin">
        <color indexed="8"/>
      </left>
      <right/>
      <top style="thin">
        <color indexed="64"/>
      </top>
      <bottom style="thin">
        <color indexed="64"/>
      </bottom>
      <diagonal/>
    </border>
    <border>
      <left/>
      <right/>
      <top style="thin">
        <color indexed="64"/>
      </top>
      <bottom style="thin">
        <color indexed="8"/>
      </bottom>
      <diagonal/>
    </border>
    <border>
      <left style="medium">
        <color indexed="64"/>
      </left>
      <right style="thin">
        <color indexed="8"/>
      </right>
      <top style="thin">
        <color indexed="8"/>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xf numFmtId="0" fontId="1" fillId="0" borderId="0"/>
    <xf numFmtId="0" fontId="8" fillId="5" borderId="43" applyNumberFormat="0" applyAlignment="0" applyProtection="0"/>
  </cellStyleXfs>
  <cellXfs count="101">
    <xf numFmtId="0" fontId="0" fillId="0" borderId="0" xfId="0"/>
    <xf numFmtId="0" fontId="0" fillId="0" borderId="2" xfId="1" applyFont="1" applyBorder="1" applyAlignment="1">
      <alignment horizontal="left"/>
    </xf>
    <xf numFmtId="0" fontId="0" fillId="0" borderId="3" xfId="1" applyFont="1" applyBorder="1" applyAlignment="1">
      <alignment horizontal="left"/>
    </xf>
    <xf numFmtId="0" fontId="2" fillId="0" borderId="0" xfId="1"/>
    <xf numFmtId="0" fontId="0" fillId="0" borderId="5" xfId="1" applyFont="1" applyBorder="1" applyAlignment="1">
      <alignment horizontal="center"/>
    </xf>
    <xf numFmtId="0" fontId="0" fillId="2" borderId="4" xfId="1" applyFont="1" applyFill="1" applyBorder="1" applyAlignment="1">
      <alignment horizontal="center"/>
    </xf>
    <xf numFmtId="0" fontId="0" fillId="0" borderId="1" xfId="1" applyFont="1" applyBorder="1" applyAlignment="1">
      <alignment horizontal="center"/>
    </xf>
    <xf numFmtId="0" fontId="0" fillId="4" borderId="4" xfId="1" applyFont="1" applyFill="1" applyBorder="1" applyAlignment="1">
      <alignment horizontal="center"/>
    </xf>
    <xf numFmtId="0" fontId="0" fillId="0" borderId="6" xfId="1" applyFont="1" applyBorder="1" applyAlignment="1">
      <alignment horizontal="left"/>
    </xf>
    <xf numFmtId="0" fontId="0" fillId="0" borderId="0" xfId="1" applyFont="1"/>
    <xf numFmtId="0" fontId="0" fillId="2" borderId="12" xfId="1" applyFont="1" applyFill="1" applyBorder="1" applyAlignment="1">
      <alignment horizontal="center"/>
    </xf>
    <xf numFmtId="0" fontId="2" fillId="0" borderId="0" xfId="1" applyAlignment="1">
      <alignment horizontal="center"/>
    </xf>
    <xf numFmtId="0" fontId="0" fillId="0" borderId="11" xfId="1" applyFont="1" applyBorder="1" applyProtection="1">
      <protection locked="0"/>
    </xf>
    <xf numFmtId="0" fontId="0" fillId="0" borderId="13" xfId="1" applyFont="1" applyBorder="1" applyProtection="1">
      <protection locked="0"/>
    </xf>
    <xf numFmtId="0" fontId="0" fillId="2" borderId="14" xfId="1" applyFont="1" applyFill="1" applyBorder="1" applyAlignment="1">
      <alignment horizontal="center"/>
    </xf>
    <xf numFmtId="0" fontId="2" fillId="0" borderId="11" xfId="1" applyBorder="1"/>
    <xf numFmtId="0" fontId="2" fillId="0" borderId="13" xfId="1" applyBorder="1"/>
    <xf numFmtId="0" fontId="0" fillId="0" borderId="15" xfId="1" applyFont="1" applyBorder="1" applyProtection="1">
      <protection locked="0"/>
    </xf>
    <xf numFmtId="0" fontId="0" fillId="0" borderId="16" xfId="1" applyFont="1" applyBorder="1" applyAlignment="1">
      <alignment horizontal="left"/>
    </xf>
    <xf numFmtId="0" fontId="0" fillId="2" borderId="17" xfId="1" applyFont="1" applyFill="1" applyBorder="1" applyAlignment="1">
      <alignment horizontal="center"/>
    </xf>
    <xf numFmtId="0" fontId="0" fillId="0" borderId="18" xfId="1" applyFont="1" applyBorder="1" applyAlignment="1">
      <alignment horizontal="center"/>
    </xf>
    <xf numFmtId="0" fontId="0" fillId="0" borderId="19" xfId="1" applyFont="1" applyBorder="1" applyAlignment="1">
      <alignment horizontal="center"/>
    </xf>
    <xf numFmtId="0" fontId="0" fillId="3" borderId="12" xfId="1" applyFont="1" applyFill="1" applyBorder="1" applyAlignment="1">
      <alignment horizontal="center"/>
    </xf>
    <xf numFmtId="0" fontId="0" fillId="4" borderId="12" xfId="1" applyFont="1" applyFill="1" applyBorder="1" applyAlignment="1">
      <alignment horizontal="center"/>
    </xf>
    <xf numFmtId="0" fontId="0" fillId="3" borderId="15" xfId="1" applyFont="1" applyFill="1" applyBorder="1" applyProtection="1">
      <protection locked="0"/>
    </xf>
    <xf numFmtId="0" fontId="0" fillId="3" borderId="21" xfId="1" applyFont="1" applyFill="1" applyBorder="1" applyAlignment="1">
      <alignment horizontal="left"/>
    </xf>
    <xf numFmtId="0" fontId="0" fillId="3" borderId="22" xfId="1" applyFont="1" applyFill="1" applyBorder="1" applyAlignment="1">
      <alignment horizontal="left"/>
    </xf>
    <xf numFmtId="0" fontId="0" fillId="3" borderId="23" xfId="1" applyFont="1" applyFill="1" applyBorder="1" applyAlignment="1">
      <alignment horizontal="center"/>
    </xf>
    <xf numFmtId="0" fontId="0" fillId="3" borderId="11" xfId="1" applyFont="1" applyFill="1" applyBorder="1" applyProtection="1">
      <protection locked="0"/>
    </xf>
    <xf numFmtId="0" fontId="0" fillId="3" borderId="13" xfId="1" applyFont="1" applyFill="1" applyBorder="1" applyProtection="1">
      <protection locked="0"/>
    </xf>
    <xf numFmtId="0" fontId="0" fillId="0" borderId="24" xfId="1" applyFont="1" applyBorder="1" applyAlignment="1">
      <alignment horizontal="center"/>
    </xf>
    <xf numFmtId="0" fontId="0" fillId="0" borderId="25" xfId="1" applyFont="1" applyBorder="1" applyAlignment="1">
      <alignment horizontal="left"/>
    </xf>
    <xf numFmtId="0" fontId="0" fillId="0" borderId="20" xfId="1" applyFont="1" applyBorder="1" applyProtection="1">
      <protection locked="0"/>
    </xf>
    <xf numFmtId="0" fontId="0" fillId="0" borderId="22" xfId="1" applyFont="1" applyBorder="1" applyAlignment="1">
      <alignment horizontal="left"/>
    </xf>
    <xf numFmtId="0" fontId="0" fillId="0" borderId="26" xfId="1" applyFont="1" applyBorder="1" applyAlignment="1">
      <alignment horizontal="left"/>
    </xf>
    <xf numFmtId="0" fontId="3" fillId="4" borderId="27" xfId="1" applyFont="1" applyFill="1" applyBorder="1" applyAlignment="1">
      <alignment horizontal="center"/>
    </xf>
    <xf numFmtId="0" fontId="3" fillId="4" borderId="22" xfId="1" applyFont="1" applyFill="1" applyBorder="1" applyAlignment="1">
      <alignment horizontal="left"/>
    </xf>
    <xf numFmtId="0" fontId="0" fillId="2" borderId="23" xfId="1" applyFont="1" applyFill="1" applyBorder="1" applyAlignment="1">
      <alignment horizontal="center"/>
    </xf>
    <xf numFmtId="0" fontId="0" fillId="0" borderId="23" xfId="1" applyFont="1" applyBorder="1" applyAlignment="1">
      <alignment horizontal="center"/>
    </xf>
    <xf numFmtId="0" fontId="3" fillId="3" borderId="16" xfId="1" applyFont="1" applyFill="1" applyBorder="1"/>
    <xf numFmtId="0" fontId="0" fillId="0" borderId="4" xfId="1" applyFont="1" applyBorder="1" applyAlignment="1">
      <alignment horizontal="left"/>
    </xf>
    <xf numFmtId="0" fontId="2" fillId="0" borderId="4" xfId="1" applyBorder="1" applyAlignment="1">
      <alignment horizontal="left"/>
    </xf>
    <xf numFmtId="0" fontId="2" fillId="0" borderId="15" xfId="1" applyBorder="1"/>
    <xf numFmtId="0" fontId="3" fillId="4" borderId="21" xfId="1" applyFont="1" applyFill="1" applyBorder="1" applyAlignment="1">
      <alignment horizontal="left"/>
    </xf>
    <xf numFmtId="0" fontId="3" fillId="4" borderId="29" xfId="1" applyFont="1" applyFill="1" applyBorder="1" applyAlignment="1">
      <alignment horizontal="center"/>
    </xf>
    <xf numFmtId="0" fontId="0" fillId="0" borderId="15" xfId="1" applyFont="1" applyBorder="1"/>
    <xf numFmtId="0" fontId="3" fillId="4" borderId="30" xfId="1" applyFont="1" applyFill="1" applyBorder="1" applyAlignment="1">
      <alignment horizontal="left"/>
    </xf>
    <xf numFmtId="0" fontId="0" fillId="3" borderId="31" xfId="1" applyFont="1" applyFill="1" applyBorder="1" applyAlignment="1">
      <alignment horizontal="left"/>
    </xf>
    <xf numFmtId="0" fontId="0" fillId="3" borderId="14" xfId="1" applyFont="1" applyFill="1" applyBorder="1" applyProtection="1">
      <protection locked="0"/>
    </xf>
    <xf numFmtId="0" fontId="0" fillId="0" borderId="14" xfId="1" applyFont="1" applyBorder="1" applyProtection="1">
      <protection locked="0"/>
    </xf>
    <xf numFmtId="0" fontId="2" fillId="0" borderId="14" xfId="1" applyBorder="1"/>
    <xf numFmtId="0" fontId="2" fillId="0" borderId="15" xfId="1" applyBorder="1" applyAlignment="1">
      <alignment horizontal="center"/>
    </xf>
    <xf numFmtId="0" fontId="3" fillId="0" borderId="0" xfId="1" applyFont="1" applyAlignment="1">
      <alignment horizontal="center"/>
    </xf>
    <xf numFmtId="0" fontId="3" fillId="3" borderId="11" xfId="1" applyFont="1" applyFill="1" applyBorder="1"/>
    <xf numFmtId="0" fontId="3" fillId="3" borderId="14" xfId="1" applyFont="1" applyFill="1" applyBorder="1"/>
    <xf numFmtId="0" fontId="3" fillId="4" borderId="7" xfId="1" applyFont="1" applyFill="1" applyBorder="1"/>
    <xf numFmtId="0" fontId="3" fillId="4" borderId="13" xfId="1" applyFont="1" applyFill="1" applyBorder="1"/>
    <xf numFmtId="0" fontId="3" fillId="4" borderId="14" xfId="1" applyFont="1" applyFill="1" applyBorder="1"/>
    <xf numFmtId="0" fontId="0" fillId="0" borderId="10" xfId="1" applyFont="1" applyBorder="1" applyProtection="1">
      <protection locked="0"/>
    </xf>
    <xf numFmtId="0" fontId="3" fillId="4" borderId="11" xfId="1" applyFont="1" applyFill="1" applyBorder="1"/>
    <xf numFmtId="0" fontId="3" fillId="4" borderId="10" xfId="1" applyFont="1" applyFill="1" applyBorder="1"/>
    <xf numFmtId="0" fontId="0" fillId="3" borderId="10" xfId="1" applyFont="1" applyFill="1" applyBorder="1" applyProtection="1">
      <protection locked="0"/>
    </xf>
    <xf numFmtId="0" fontId="3" fillId="4" borderId="32" xfId="1" applyFont="1" applyFill="1" applyBorder="1" applyAlignment="1">
      <alignment horizontal="center"/>
    </xf>
    <xf numFmtId="0" fontId="5" fillId="0" borderId="0" xfId="1" applyFont="1" applyAlignment="1">
      <alignment vertical="center" wrapText="1"/>
    </xf>
    <xf numFmtId="0" fontId="6" fillId="0" borderId="0" xfId="0" applyFont="1" applyAlignment="1">
      <alignment vertical="center" wrapText="1"/>
    </xf>
    <xf numFmtId="0" fontId="3" fillId="0" borderId="0" xfId="1" applyFont="1"/>
    <xf numFmtId="0" fontId="2" fillId="0" borderId="0" xfId="1" applyAlignment="1">
      <alignment wrapText="1"/>
    </xf>
    <xf numFmtId="0" fontId="0" fillId="0" borderId="4" xfId="1" applyFont="1" applyBorder="1"/>
    <xf numFmtId="0" fontId="0" fillId="3" borderId="11" xfId="1" applyFont="1" applyFill="1" applyBorder="1" applyAlignment="1">
      <alignment horizontal="center"/>
    </xf>
    <xf numFmtId="0" fontId="3" fillId="4" borderId="34" xfId="1" applyFont="1" applyFill="1" applyBorder="1"/>
    <xf numFmtId="0" fontId="0" fillId="0" borderId="35" xfId="1" applyFont="1" applyBorder="1" applyAlignment="1">
      <alignment horizontal="center"/>
    </xf>
    <xf numFmtId="0" fontId="0" fillId="0" borderId="36" xfId="1" applyFont="1" applyBorder="1" applyAlignment="1">
      <alignment horizontal="center"/>
    </xf>
    <xf numFmtId="0" fontId="0" fillId="0" borderId="37" xfId="1" applyFont="1" applyBorder="1" applyAlignment="1">
      <alignment horizontal="center"/>
    </xf>
    <xf numFmtId="0" fontId="0" fillId="0" borderId="38" xfId="1" applyFont="1" applyBorder="1" applyAlignment="1">
      <alignment horizontal="center"/>
    </xf>
    <xf numFmtId="0" fontId="0" fillId="0" borderId="39" xfId="1" applyFont="1" applyBorder="1" applyAlignment="1">
      <alignment horizontal="center"/>
    </xf>
    <xf numFmtId="0" fontId="3" fillId="4" borderId="40" xfId="1" applyFont="1" applyFill="1" applyBorder="1" applyAlignment="1">
      <alignment horizontal="center"/>
    </xf>
    <xf numFmtId="0" fontId="0" fillId="0" borderId="41" xfId="1" applyFont="1" applyBorder="1" applyAlignment="1">
      <alignment horizontal="center"/>
    </xf>
    <xf numFmtId="0" fontId="2" fillId="0" borderId="33" xfId="1" applyBorder="1" applyAlignment="1">
      <alignment horizontal="center"/>
    </xf>
    <xf numFmtId="0" fontId="0" fillId="0" borderId="4" xfId="1" applyFont="1" applyBorder="1" applyProtection="1">
      <protection locked="0"/>
    </xf>
    <xf numFmtId="0" fontId="0" fillId="0" borderId="34" xfId="1" applyFont="1" applyBorder="1" applyProtection="1">
      <protection locked="0"/>
    </xf>
    <xf numFmtId="0" fontId="4" fillId="0" borderId="0" xfId="1" applyFont="1" applyAlignment="1">
      <alignment vertical="center"/>
    </xf>
    <xf numFmtId="0" fontId="6" fillId="0" borderId="0" xfId="0" applyFont="1" applyAlignment="1">
      <alignment vertical="center"/>
    </xf>
    <xf numFmtId="0" fontId="3" fillId="4" borderId="30" xfId="1" applyFont="1" applyFill="1" applyBorder="1" applyAlignment="1">
      <alignment horizontal="center"/>
    </xf>
    <xf numFmtId="0" fontId="0" fillId="0" borderId="0" xfId="1" applyFont="1" applyAlignment="1">
      <alignment horizontal="center"/>
    </xf>
    <xf numFmtId="0" fontId="0" fillId="0" borderId="28" xfId="1" applyFont="1" applyBorder="1" applyProtection="1">
      <protection locked="0"/>
    </xf>
    <xf numFmtId="0" fontId="0" fillId="0" borderId="4" xfId="1" applyFont="1" applyBorder="1" applyAlignment="1">
      <alignment horizontal="center"/>
    </xf>
    <xf numFmtId="0" fontId="0" fillId="0" borderId="42" xfId="1" applyFont="1" applyBorder="1" applyAlignment="1">
      <alignment horizontal="left"/>
    </xf>
    <xf numFmtId="0" fontId="8" fillId="5" borderId="43" xfId="3" applyAlignment="1">
      <alignment horizontal="center"/>
    </xf>
    <xf numFmtId="0" fontId="8" fillId="5" borderId="43" xfId="3" applyAlignment="1">
      <alignment horizontal="left"/>
    </xf>
    <xf numFmtId="0" fontId="8" fillId="5" borderId="43" xfId="3"/>
    <xf numFmtId="0" fontId="8" fillId="5" borderId="43" xfId="3" applyAlignment="1"/>
    <xf numFmtId="0" fontId="3" fillId="4" borderId="7" xfId="1" applyFont="1" applyFill="1" applyBorder="1" applyAlignment="1">
      <alignment horizontal="center"/>
    </xf>
    <xf numFmtId="0" fontId="3" fillId="4" borderId="13" xfId="1" applyFont="1" applyFill="1" applyBorder="1" applyAlignment="1">
      <alignment horizontal="center"/>
    </xf>
    <xf numFmtId="0" fontId="3" fillId="4" borderId="14" xfId="1" applyFont="1" applyFill="1" applyBorder="1" applyAlignment="1">
      <alignment horizontal="center"/>
    </xf>
    <xf numFmtId="0" fontId="3" fillId="4" borderId="8" xfId="1" applyFont="1" applyFill="1" applyBorder="1" applyAlignment="1">
      <alignment horizontal="center"/>
    </xf>
    <xf numFmtId="0" fontId="3" fillId="4" borderId="15" xfId="1" applyFont="1" applyFill="1" applyBorder="1" applyAlignment="1">
      <alignment horizontal="center"/>
    </xf>
    <xf numFmtId="0" fontId="3" fillId="4" borderId="28" xfId="1" applyFont="1" applyFill="1" applyBorder="1" applyAlignment="1">
      <alignment horizontal="center"/>
    </xf>
    <xf numFmtId="0" fontId="3" fillId="4" borderId="11" xfId="1" applyFont="1" applyFill="1" applyBorder="1" applyAlignment="1">
      <alignment horizontal="center"/>
    </xf>
    <xf numFmtId="0" fontId="3" fillId="4" borderId="10" xfId="1" applyFont="1" applyFill="1" applyBorder="1" applyAlignment="1">
      <alignment horizontal="center"/>
    </xf>
    <xf numFmtId="0" fontId="3" fillId="4" borderId="20" xfId="1" applyFont="1" applyFill="1" applyBorder="1" applyAlignment="1">
      <alignment horizontal="center"/>
    </xf>
    <xf numFmtId="0" fontId="3" fillId="4" borderId="9" xfId="1" applyFont="1" applyFill="1" applyBorder="1" applyAlignment="1">
      <alignment horizontal="center"/>
    </xf>
  </cellXfs>
  <cellStyles count="4">
    <cellStyle name="Entrada" xfId="3" builtinId="20"/>
    <cellStyle name="Excel Built-in Normal" xfId="1" xr:uid="{00000000-0005-0000-0000-000000000000}"/>
    <cellStyle name="Normaali_Danfoss-hinnasto Combin koodit 310303" xfId="2"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Drop" dropStyle="combo" dx="16" fmlaLink="$CA$1" fmlaRange="$CA$2:$CA$6"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304800</xdr:colOff>
      <xdr:row>15</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277600"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1</xdr:row>
      <xdr:rowOff>62474</xdr:rowOff>
    </xdr:from>
    <xdr:to>
      <xdr:col>7</xdr:col>
      <xdr:colOff>2362198</xdr:colOff>
      <xdr:row>7</xdr:row>
      <xdr:rowOff>97844</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6817829" y="415865"/>
          <a:ext cx="3832499" cy="1029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2</xdr:col>
          <xdr:colOff>19050</xdr:colOff>
          <xdr:row>3</xdr:row>
          <xdr:rowOff>0</xdr:rowOff>
        </xdr:to>
        <xdr:sp macro="" textlink="">
          <xdr:nvSpPr>
            <xdr:cNvPr id="1031" name="DropDown1"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0</xdr:colOff>
      <xdr:row>216</xdr:row>
      <xdr:rowOff>24998</xdr:rowOff>
    </xdr:from>
    <xdr:to>
      <xdr:col>8</xdr:col>
      <xdr:colOff>766378</xdr:colOff>
      <xdr:row>263</xdr:row>
      <xdr:rowOff>33572</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0" y="35996368"/>
          <a:ext cx="17227731" cy="7794226"/>
        </a:xfrm>
        <a:prstGeom prst="rect">
          <a:avLst/>
        </a:prstGeom>
      </xdr:spPr>
    </xdr:pic>
    <xdr:clientData/>
  </xdr:twoCellAnchor>
  <xdr:twoCellAnchor editAs="oneCell">
    <xdr:from>
      <xdr:col>0</xdr:col>
      <xdr:colOff>223631</xdr:colOff>
      <xdr:row>184</xdr:row>
      <xdr:rowOff>91110</xdr:rowOff>
    </xdr:from>
    <xdr:to>
      <xdr:col>7</xdr:col>
      <xdr:colOff>1207074</xdr:colOff>
      <xdr:row>215</xdr:row>
      <xdr:rowOff>117798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223631" y="30761610"/>
          <a:ext cx="8885714" cy="51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05EE8-5B98-4B58-AFB2-FA3584A5016F}">
  <dimension ref="A1"/>
  <sheetViews>
    <sheetView workbookViewId="0"/>
  </sheetViews>
  <sheetFormatPr baseColWidth="10" defaultColWidth="9.140625"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212"/>
  <sheetViews>
    <sheetView tabSelected="1" zoomScale="115" zoomScaleNormal="115" zoomScaleSheetLayoutView="100" workbookViewId="0">
      <selection activeCell="E150" sqref="E150"/>
    </sheetView>
  </sheetViews>
  <sheetFormatPr baseColWidth="10" defaultColWidth="8.7109375" defaultRowHeight="12.75" x14ac:dyDescent="0.2"/>
  <cols>
    <col min="1" max="1" width="42.7109375" style="3" customWidth="1"/>
    <col min="2" max="2" width="13.42578125" style="11" customWidth="1"/>
    <col min="3" max="3" width="9.28515625" style="3" customWidth="1"/>
    <col min="4" max="4" width="13.28515625" style="3" customWidth="1"/>
    <col min="5" max="5" width="11.28515625" style="11" customWidth="1"/>
    <col min="6" max="6" width="7.42578125" style="11" customWidth="1"/>
    <col min="7" max="7" width="21.140625" style="3" customWidth="1"/>
    <col min="8" max="8" width="128.140625" style="3" customWidth="1"/>
    <col min="9" max="9" width="32.42578125" style="3" bestFit="1" customWidth="1"/>
    <col min="10" max="10" width="10.7109375" style="3" bestFit="1" customWidth="1"/>
    <col min="11" max="15" width="8.7109375" style="3"/>
    <col min="16" max="16" width="44" style="3" customWidth="1"/>
    <col min="17" max="16384" width="8.7109375" style="3"/>
  </cols>
  <sheetData>
    <row r="1" spans="1:79" ht="27.75" x14ac:dyDescent="0.2">
      <c r="A1" s="80" t="s">
        <v>40</v>
      </c>
      <c r="B1" s="63"/>
      <c r="C1" s="63"/>
      <c r="D1" s="63"/>
      <c r="E1" s="3"/>
      <c r="F1" s="3"/>
      <c r="CA1" s="3">
        <v>4</v>
      </c>
    </row>
    <row r="2" spans="1:79" x14ac:dyDescent="0.2">
      <c r="A2" s="55" t="s">
        <v>36</v>
      </c>
      <c r="B2" s="56"/>
      <c r="C2" s="56"/>
      <c r="D2" s="56"/>
      <c r="E2" s="57"/>
      <c r="F2" s="3"/>
      <c r="CA2" s="9" t="s">
        <v>7</v>
      </c>
    </row>
    <row r="3" spans="1:79" x14ac:dyDescent="0.2">
      <c r="A3" s="89" t="s">
        <v>111</v>
      </c>
      <c r="B3" s="88" t="str">
        <f>IF($CA$1=1,"Modbus RTU",IF($CA$1=2,"Profibus",IF($CA$1=3,"Bacnet",IF($CA$1=4,"Modbus TCP"))))</f>
        <v>Modbus TCP</v>
      </c>
      <c r="C3" s="90" t="s">
        <v>285</v>
      </c>
      <c r="D3" s="90"/>
      <c r="E3" s="87">
        <v>1</v>
      </c>
      <c r="F3" s="3"/>
      <c r="CA3" s="9" t="s">
        <v>109</v>
      </c>
    </row>
    <row r="4" spans="1:79" x14ac:dyDescent="0.2">
      <c r="A4" s="39" t="s">
        <v>6</v>
      </c>
      <c r="B4" s="40" t="str">
        <f>IF($CA$1=1,"RS485",IF($CA$1=2,"DB",IF($CA$1=3,"Bacnet",IF($CA$1=4,"LAN cable",IF($CA$1=5,"LAN cable")))))</f>
        <v>LAN cable</v>
      </c>
      <c r="C4" s="53" t="s">
        <v>11</v>
      </c>
      <c r="D4" s="54"/>
      <c r="E4" s="40" t="str">
        <f>IF($CA$1=1,"None",IF($CA$1=2,"None",IF($CA$1=3,"None",IF($CA$1=4,"",IF($CA$1=5,"")))))</f>
        <v/>
      </c>
      <c r="F4" s="3"/>
      <c r="CA4" s="9" t="s">
        <v>110</v>
      </c>
    </row>
    <row r="5" spans="1:79" x14ac:dyDescent="0.2">
      <c r="A5" s="39" t="s">
        <v>8</v>
      </c>
      <c r="B5" s="40" t="str">
        <f>IF($CA$1=1,"3",IF($CA$1=2,"",IF($CA$1=3,"",IF($CA$1=4,"3",IF($CA$1=5,"")))))</f>
        <v>3</v>
      </c>
      <c r="C5" s="53" t="s">
        <v>12</v>
      </c>
      <c r="D5" s="54"/>
      <c r="E5" s="40" t="str">
        <f>IF($CA$1=1,"8",IF($CA$1=2,"8",IF($CA$1=3,"8",IF($CA$1=4,"",IF($CA$1=5,"")))))</f>
        <v/>
      </c>
      <c r="F5" s="3"/>
      <c r="CA5" s="9" t="s">
        <v>133</v>
      </c>
    </row>
    <row r="6" spans="1:79" x14ac:dyDescent="0.2">
      <c r="A6" s="39" t="s">
        <v>9</v>
      </c>
      <c r="B6" s="40" t="str">
        <f>IF($CA$1=1,"16",IF($CA$1=2,"",IF($CA$1=3,"",IF($CA$1=4,"16",IF($CA$1=5,"")))))</f>
        <v>16</v>
      </c>
      <c r="C6" s="53" t="s">
        <v>13</v>
      </c>
      <c r="D6" s="54"/>
      <c r="E6" s="40" t="str">
        <f>IF($CA$1=1,"1",IF($CA$1=2,"1",IF($CA$1=3,"1",IF($CA$1=4,"",IF($CA$1=5,"")))))</f>
        <v/>
      </c>
      <c r="F6" s="3"/>
      <c r="CA6" s="9" t="s">
        <v>209</v>
      </c>
    </row>
    <row r="7" spans="1:79" x14ac:dyDescent="0.2">
      <c r="A7" s="39" t="s">
        <v>10</v>
      </c>
      <c r="B7" s="40" t="str">
        <f>IF($CA$1=1,"19200",IF($CA$1=2,"19200",IF($CA$1=3,"19200",IF($CA$1=4,"16",IF($CA$1=5,"")))))</f>
        <v>16</v>
      </c>
      <c r="C7" s="53" t="s">
        <v>37</v>
      </c>
      <c r="D7" s="54"/>
      <c r="E7" s="67">
        <f>IF($CA$1=1,"2000",IF($CA$1=2,"0",IF($CA$1=3,"0",IF($CA$1=4,"2000",IF($CA$1=5,"0")))))+(E3-1)*200</f>
        <v>2000</v>
      </c>
      <c r="F7" s="3"/>
    </row>
    <row r="8" spans="1:79" x14ac:dyDescent="0.2">
      <c r="A8" s="39" t="s">
        <v>102</v>
      </c>
      <c r="B8" s="41">
        <v>11</v>
      </c>
      <c r="C8" s="53" t="s">
        <v>38</v>
      </c>
      <c r="D8" s="54"/>
      <c r="E8" s="67">
        <f>IF($CA$1=1,"2100",IF($CA$1=2,"0",IF($CA$1=3,"0",IF($CA$1=4,"2100",IF($CA$1=5,"0")))))+(E3-1)*200</f>
        <v>2100</v>
      </c>
      <c r="F8" s="3"/>
    </row>
    <row r="9" spans="1:79" x14ac:dyDescent="0.2">
      <c r="A9" s="39" t="s">
        <v>132</v>
      </c>
      <c r="B9" s="40" t="s">
        <v>210</v>
      </c>
      <c r="C9" s="53" t="s">
        <v>286</v>
      </c>
      <c r="D9" s="54"/>
      <c r="E9" s="67" t="s">
        <v>287</v>
      </c>
      <c r="F9" s="3"/>
    </row>
    <row r="10" spans="1:79" x14ac:dyDescent="0.2">
      <c r="A10" s="9" t="str">
        <f>IF(OR($CA$1=1,$CA$1=4),"Other heatpumps that are connected with heatpump 1 through LAN-cables can be read through heatpump 1, see sheets heatpump 2… for addresses. Only read 1 heatpump per modbus query (modbus queries are limited to 125 words)","")</f>
        <v>Other heatpumps that are connected with heatpump 1 through LAN-cables can be read through heatpump 1, see sheets heatpump 2… for addresses. Only read 1 heatpump per modbus query (modbus queries are limited to 125 words)</v>
      </c>
      <c r="C10" s="9"/>
      <c r="D10" s="9"/>
    </row>
    <row r="11" spans="1:79" x14ac:dyDescent="0.2">
      <c r="A11" s="45" t="s">
        <v>106</v>
      </c>
      <c r="B11" s="51"/>
      <c r="C11" s="45"/>
      <c r="D11" s="45"/>
      <c r="E11" s="51"/>
      <c r="F11" s="51"/>
      <c r="G11" s="42"/>
      <c r="H11" s="42"/>
      <c r="I11" s="42"/>
      <c r="J11" s="42"/>
      <c r="K11" s="42"/>
      <c r="L11" s="42"/>
      <c r="M11" s="42"/>
      <c r="N11" s="42"/>
      <c r="O11" s="42"/>
      <c r="P11" s="42"/>
    </row>
    <row r="12" spans="1:79" x14ac:dyDescent="0.2">
      <c r="A12" s="91" t="s">
        <v>76</v>
      </c>
      <c r="B12" s="92"/>
      <c r="C12" s="92"/>
      <c r="D12" s="92"/>
      <c r="E12" s="92"/>
      <c r="F12" s="92"/>
      <c r="G12" s="92"/>
      <c r="H12" s="93"/>
      <c r="I12" s="97" t="s">
        <v>77</v>
      </c>
      <c r="J12" s="92"/>
      <c r="K12" s="92"/>
      <c r="L12" s="92"/>
      <c r="M12" s="92"/>
      <c r="N12" s="92"/>
      <c r="O12" s="92"/>
      <c r="P12" s="98"/>
    </row>
    <row r="13" spans="1:79" x14ac:dyDescent="0.2">
      <c r="A13" s="43" t="s">
        <v>0</v>
      </c>
      <c r="B13" s="44" t="s">
        <v>30</v>
      </c>
      <c r="C13" s="44" t="s">
        <v>1</v>
      </c>
      <c r="D13" s="62" t="s">
        <v>3</v>
      </c>
      <c r="E13" s="62" t="s">
        <v>0</v>
      </c>
      <c r="F13" s="69" t="s">
        <v>4</v>
      </c>
      <c r="G13" s="56"/>
      <c r="H13" s="57"/>
      <c r="I13" s="46" t="str">
        <f t="shared" ref="I13:N13" si="0">A13</f>
        <v>Symbol</v>
      </c>
      <c r="J13" s="46" t="str">
        <f t="shared" si="0"/>
        <v>Value type</v>
      </c>
      <c r="K13" s="46" t="str">
        <f t="shared" si="0"/>
        <v>Address</v>
      </c>
      <c r="L13" s="82" t="str">
        <f t="shared" si="0"/>
        <v>Unit</v>
      </c>
      <c r="M13" s="46" t="str">
        <f t="shared" si="0"/>
        <v>Symbol</v>
      </c>
      <c r="N13" s="46" t="str">
        <f t="shared" si="0"/>
        <v>Comment</v>
      </c>
      <c r="O13" s="56"/>
      <c r="P13" s="60"/>
    </row>
    <row r="14" spans="1:79" x14ac:dyDescent="0.2">
      <c r="A14" s="26" t="s">
        <v>86</v>
      </c>
      <c r="B14" s="27" t="s">
        <v>103</v>
      </c>
      <c r="C14" s="7">
        <f>$E$7+0</f>
        <v>2000</v>
      </c>
      <c r="D14" s="68"/>
      <c r="E14" s="68"/>
      <c r="F14" s="29"/>
      <c r="G14" s="29"/>
      <c r="H14" s="48"/>
      <c r="I14" s="47" t="str">
        <f>A14</f>
        <v>SendState</v>
      </c>
      <c r="J14" s="27" t="str">
        <f>IF(B14&lt;&gt;"",B14,"")</f>
        <v>WORD</v>
      </c>
      <c r="K14" s="23">
        <f>C14</f>
        <v>2000</v>
      </c>
      <c r="L14" s="27" t="str">
        <f>IF(D14&lt;&gt;"",D14,"")</f>
        <v/>
      </c>
      <c r="M14" s="27" t="str">
        <f>IF(E14&lt;&gt;"",E14,"")</f>
        <v/>
      </c>
      <c r="N14" s="28"/>
      <c r="O14" s="29"/>
      <c r="P14" s="61"/>
    </row>
    <row r="15" spans="1:79" x14ac:dyDescent="0.2">
      <c r="A15" s="1" t="s">
        <v>65</v>
      </c>
      <c r="B15" s="10" t="s">
        <v>31</v>
      </c>
      <c r="C15" s="6" t="s">
        <v>14</v>
      </c>
      <c r="D15" s="4"/>
      <c r="E15" s="4"/>
      <c r="F15" s="78" t="s">
        <v>69</v>
      </c>
      <c r="G15" s="17"/>
      <c r="H15" s="49"/>
      <c r="I15" s="12" t="str">
        <f>IF(ISBLANK(A23),"",A23)</f>
        <v/>
      </c>
      <c r="J15" s="10" t="str">
        <f>IF(B15&lt;&gt;"",B15,"")</f>
        <v>BIT</v>
      </c>
      <c r="K15" s="6" t="s">
        <v>14</v>
      </c>
      <c r="L15" s="10" t="str">
        <f>IF(D15&lt;&gt;"",D15,"")</f>
        <v/>
      </c>
      <c r="M15" s="10" t="str">
        <f>IF(E15&lt;&gt;"",E15,"")</f>
        <v/>
      </c>
      <c r="N15" s="12" t="str">
        <f t="shared" ref="N15:N22" si="1">IF(ISBLANK(F23),"",F23)</f>
        <v/>
      </c>
      <c r="O15" s="13"/>
      <c r="P15" s="58"/>
    </row>
    <row r="16" spans="1:79" x14ac:dyDescent="0.2">
      <c r="A16" s="1" t="s">
        <v>66</v>
      </c>
      <c r="B16" s="5" t="s">
        <v>31</v>
      </c>
      <c r="C16" s="6" t="s">
        <v>15</v>
      </c>
      <c r="D16" s="4"/>
      <c r="E16" s="4"/>
      <c r="F16" s="12" t="s">
        <v>68</v>
      </c>
      <c r="G16" s="13"/>
      <c r="H16" s="49"/>
      <c r="I16" s="12" t="str">
        <f t="shared" ref="I16:I22" si="2">IF(ISBLANK(A24),"",A24)</f>
        <v>Alarm1comp1</v>
      </c>
      <c r="J16" s="10" t="str">
        <f t="shared" ref="J16:M30" si="3">IF(B16&lt;&gt;"",B16,"")</f>
        <v>BIT</v>
      </c>
      <c r="K16" s="6" t="s">
        <v>15</v>
      </c>
      <c r="L16" s="10" t="str">
        <f t="shared" si="3"/>
        <v/>
      </c>
      <c r="M16" s="10" t="str">
        <f t="shared" si="3"/>
        <v/>
      </c>
      <c r="N16" s="12" t="str">
        <f t="shared" si="1"/>
        <v/>
      </c>
      <c r="O16" s="13"/>
      <c r="P16" s="58"/>
    </row>
    <row r="17" spans="1:16" x14ac:dyDescent="0.2">
      <c r="A17" s="31" t="s">
        <v>67</v>
      </c>
      <c r="B17" s="5" t="s">
        <v>31</v>
      </c>
      <c r="C17" s="6" t="s">
        <v>16</v>
      </c>
      <c r="D17" s="4"/>
      <c r="E17" s="4"/>
      <c r="F17" s="12" t="s">
        <v>70</v>
      </c>
      <c r="G17" s="13"/>
      <c r="H17" s="49"/>
      <c r="I17" s="12" t="str">
        <f t="shared" si="2"/>
        <v>Alarm1comp2</v>
      </c>
      <c r="J17" s="10" t="str">
        <f t="shared" si="3"/>
        <v>BIT</v>
      </c>
      <c r="K17" s="6" t="s">
        <v>16</v>
      </c>
      <c r="L17" s="10" t="str">
        <f t="shared" si="3"/>
        <v/>
      </c>
      <c r="M17" s="10" t="str">
        <f t="shared" si="3"/>
        <v/>
      </c>
      <c r="N17" s="12" t="str">
        <f t="shared" si="1"/>
        <v/>
      </c>
      <c r="O17" s="13"/>
      <c r="P17" s="58"/>
    </row>
    <row r="18" spans="1:16" x14ac:dyDescent="0.2">
      <c r="A18" s="33" t="s">
        <v>57</v>
      </c>
      <c r="B18" s="14" t="s">
        <v>31</v>
      </c>
      <c r="C18" s="6" t="s">
        <v>17</v>
      </c>
      <c r="D18" s="4"/>
      <c r="E18" s="4"/>
      <c r="F18" s="78" t="s">
        <v>82</v>
      </c>
      <c r="G18" s="13"/>
      <c r="H18" s="49"/>
      <c r="I18" s="12" t="str">
        <f t="shared" si="2"/>
        <v>Alarm1comp3</v>
      </c>
      <c r="J18" s="10" t="str">
        <f t="shared" si="3"/>
        <v>BIT</v>
      </c>
      <c r="K18" s="6" t="s">
        <v>17</v>
      </c>
      <c r="L18" s="10" t="str">
        <f t="shared" si="3"/>
        <v/>
      </c>
      <c r="M18" s="10" t="str">
        <f t="shared" si="3"/>
        <v/>
      </c>
      <c r="N18" s="12" t="str">
        <f t="shared" si="1"/>
        <v/>
      </c>
      <c r="O18" s="13"/>
      <c r="P18" s="58"/>
    </row>
    <row r="19" spans="1:16" x14ac:dyDescent="0.2">
      <c r="A19" s="18" t="s">
        <v>61</v>
      </c>
      <c r="B19" s="5" t="s">
        <v>31</v>
      </c>
      <c r="C19" s="6" t="s">
        <v>18</v>
      </c>
      <c r="D19" s="4"/>
      <c r="E19" s="4" t="s">
        <v>189</v>
      </c>
      <c r="F19" s="12" t="s">
        <v>153</v>
      </c>
      <c r="G19" s="13"/>
      <c r="H19" s="49"/>
      <c r="I19" s="12" t="str">
        <f t="shared" si="2"/>
        <v>Alarm2comp1</v>
      </c>
      <c r="J19" s="10" t="str">
        <f t="shared" si="3"/>
        <v>BIT</v>
      </c>
      <c r="K19" s="6" t="s">
        <v>18</v>
      </c>
      <c r="L19" s="10" t="str">
        <f t="shared" si="3"/>
        <v/>
      </c>
      <c r="M19" s="10" t="str">
        <f t="shared" si="3"/>
        <v>1FS11</v>
      </c>
      <c r="N19" s="12" t="str">
        <f t="shared" si="1"/>
        <v/>
      </c>
      <c r="O19" s="13"/>
      <c r="P19" s="58"/>
    </row>
    <row r="20" spans="1:16" x14ac:dyDescent="0.2">
      <c r="A20" s="18" t="s">
        <v>62</v>
      </c>
      <c r="B20" s="5" t="s">
        <v>31</v>
      </c>
      <c r="C20" s="6" t="s">
        <v>19</v>
      </c>
      <c r="D20" s="4"/>
      <c r="E20" s="4"/>
      <c r="F20" s="12" t="s">
        <v>154</v>
      </c>
      <c r="G20" s="13"/>
      <c r="H20" s="49"/>
      <c r="I20" s="12" t="str">
        <f t="shared" si="2"/>
        <v>Alarm2comp2</v>
      </c>
      <c r="J20" s="10" t="str">
        <f t="shared" si="3"/>
        <v>BIT</v>
      </c>
      <c r="K20" s="6" t="s">
        <v>19</v>
      </c>
      <c r="L20" s="10" t="str">
        <f t="shared" si="3"/>
        <v/>
      </c>
      <c r="M20" s="10" t="str">
        <f t="shared" si="3"/>
        <v/>
      </c>
      <c r="N20" s="12" t="str">
        <f t="shared" si="1"/>
        <v/>
      </c>
      <c r="O20" s="13"/>
      <c r="P20" s="58"/>
    </row>
    <row r="21" spans="1:16" x14ac:dyDescent="0.2">
      <c r="A21" s="18" t="s">
        <v>54</v>
      </c>
      <c r="B21" s="5" t="s">
        <v>31</v>
      </c>
      <c r="C21" s="6" t="s">
        <v>20</v>
      </c>
      <c r="D21" s="4"/>
      <c r="E21" s="4"/>
      <c r="F21" s="12" t="s">
        <v>155</v>
      </c>
      <c r="G21" s="13"/>
      <c r="H21" s="49"/>
      <c r="I21" s="12" t="str">
        <f t="shared" si="2"/>
        <v>Alarm2comp3</v>
      </c>
      <c r="J21" s="10" t="str">
        <f t="shared" si="3"/>
        <v>BIT</v>
      </c>
      <c r="K21" s="6" t="s">
        <v>20</v>
      </c>
      <c r="L21" s="10" t="str">
        <f t="shared" si="3"/>
        <v/>
      </c>
      <c r="M21" s="10" t="str">
        <f t="shared" si="3"/>
        <v/>
      </c>
      <c r="N21" s="12" t="str">
        <f t="shared" si="1"/>
        <v/>
      </c>
      <c r="O21" s="13"/>
      <c r="P21" s="58"/>
    </row>
    <row r="22" spans="1:16" x14ac:dyDescent="0.2">
      <c r="A22" s="1" t="s">
        <v>151</v>
      </c>
      <c r="B22" s="5" t="s">
        <v>31</v>
      </c>
      <c r="C22" s="6" t="s">
        <v>21</v>
      </c>
      <c r="D22" s="4"/>
      <c r="E22" s="4"/>
      <c r="F22" s="12" t="s">
        <v>156</v>
      </c>
      <c r="G22" s="13"/>
      <c r="H22" s="49"/>
      <c r="I22" s="12" t="str">
        <f t="shared" si="2"/>
        <v>CommCheck</v>
      </c>
      <c r="J22" s="10" t="str">
        <f t="shared" si="3"/>
        <v>BIT</v>
      </c>
      <c r="K22" s="6" t="s">
        <v>21</v>
      </c>
      <c r="L22" s="10" t="str">
        <f t="shared" si="3"/>
        <v/>
      </c>
      <c r="M22" s="10" t="str">
        <f t="shared" si="3"/>
        <v/>
      </c>
      <c r="N22" s="12" t="str">
        <f t="shared" si="1"/>
        <v>Alternates state with 10s interval. Communication check</v>
      </c>
      <c r="O22" s="13"/>
      <c r="P22" s="58"/>
    </row>
    <row r="23" spans="1:16" x14ac:dyDescent="0.2">
      <c r="A23" s="1"/>
      <c r="B23" s="5" t="s">
        <v>31</v>
      </c>
      <c r="C23" s="6" t="s">
        <v>22</v>
      </c>
      <c r="D23" s="4"/>
      <c r="E23" s="4"/>
      <c r="F23" s="12"/>
      <c r="G23" s="13"/>
      <c r="H23" s="49"/>
      <c r="I23" s="12" t="str">
        <f>IF(ISBLANK(A15),"",A15)</f>
        <v>ActiveAlarm</v>
      </c>
      <c r="J23" s="10" t="str">
        <f t="shared" si="3"/>
        <v>BIT</v>
      </c>
      <c r="K23" s="6" t="s">
        <v>22</v>
      </c>
      <c r="L23" s="10" t="str">
        <f t="shared" si="3"/>
        <v/>
      </c>
      <c r="M23" s="10" t="str">
        <f t="shared" si="3"/>
        <v/>
      </c>
      <c r="N23" s="12" t="str">
        <f t="shared" ref="N23:N30" si="4">IF(ISBLANK(F15),"",F15)</f>
        <v>Needs acknowledgement before compressor(s) starts again</v>
      </c>
      <c r="O23" s="13"/>
      <c r="P23" s="58"/>
    </row>
    <row r="24" spans="1:16" x14ac:dyDescent="0.2">
      <c r="A24" s="1" t="s">
        <v>140</v>
      </c>
      <c r="B24" s="5" t="s">
        <v>31</v>
      </c>
      <c r="C24" s="6" t="s">
        <v>23</v>
      </c>
      <c r="D24" s="4"/>
      <c r="E24" s="4" t="s">
        <v>183</v>
      </c>
      <c r="F24" s="12"/>
      <c r="G24" s="13"/>
      <c r="H24" s="49"/>
      <c r="I24" s="12" t="str">
        <f t="shared" ref="I24:I30" si="5">IF(ISBLANK(A16),"",A16)</f>
        <v>ActiveWarning</v>
      </c>
      <c r="J24" s="10" t="str">
        <f t="shared" si="3"/>
        <v>BIT</v>
      </c>
      <c r="K24" s="6" t="s">
        <v>23</v>
      </c>
      <c r="L24" s="10" t="str">
        <f t="shared" si="3"/>
        <v/>
      </c>
      <c r="M24" s="10" t="str">
        <f t="shared" si="3"/>
        <v>1comp1</v>
      </c>
      <c r="N24" s="12" t="str">
        <f t="shared" si="4"/>
        <v>Compressor(s) stopped, but will start automatically again</v>
      </c>
      <c r="O24" s="13"/>
      <c r="P24" s="58"/>
    </row>
    <row r="25" spans="1:16" x14ac:dyDescent="0.2">
      <c r="A25" s="1" t="s">
        <v>141</v>
      </c>
      <c r="B25" s="5" t="s">
        <v>31</v>
      </c>
      <c r="C25" s="6" t="s">
        <v>24</v>
      </c>
      <c r="D25" s="4"/>
      <c r="E25" s="4" t="s">
        <v>184</v>
      </c>
      <c r="F25" s="12"/>
      <c r="G25" s="13"/>
      <c r="H25" s="49"/>
      <c r="I25" s="12" t="str">
        <f t="shared" si="5"/>
        <v>ActiveLimiter</v>
      </c>
      <c r="J25" s="10" t="str">
        <f t="shared" si="3"/>
        <v>BIT</v>
      </c>
      <c r="K25" s="6" t="s">
        <v>24</v>
      </c>
      <c r="L25" s="10" t="str">
        <f t="shared" si="3"/>
        <v/>
      </c>
      <c r="M25" s="10" t="str">
        <f t="shared" si="3"/>
        <v>1comp2</v>
      </c>
      <c r="N25" s="12" t="str">
        <f t="shared" si="4"/>
        <v>Low evaporating temperature or high condensing temperature limiting power</v>
      </c>
      <c r="O25" s="13"/>
      <c r="P25" s="58"/>
    </row>
    <row r="26" spans="1:16" x14ac:dyDescent="0.2">
      <c r="A26" s="1" t="s">
        <v>142</v>
      </c>
      <c r="B26" s="5" t="s">
        <v>31</v>
      </c>
      <c r="C26" s="6" t="s">
        <v>25</v>
      </c>
      <c r="D26" s="4"/>
      <c r="E26" s="4" t="s">
        <v>185</v>
      </c>
      <c r="F26" s="12"/>
      <c r="G26" s="13"/>
      <c r="H26" s="49"/>
      <c r="I26" s="12" t="str">
        <f t="shared" si="5"/>
        <v>WaitingForPermission</v>
      </c>
      <c r="J26" s="10" t="str">
        <f t="shared" si="3"/>
        <v>BIT</v>
      </c>
      <c r="K26" s="6" t="s">
        <v>25</v>
      </c>
      <c r="L26" s="10" t="str">
        <f t="shared" si="3"/>
        <v/>
      </c>
      <c r="M26" s="10" t="str">
        <f t="shared" si="3"/>
        <v>1comp3</v>
      </c>
      <c r="N26" s="12" t="str">
        <f t="shared" si="4"/>
        <v>Local start button is off, or remote stop is active</v>
      </c>
      <c r="O26" s="13"/>
      <c r="P26" s="58"/>
    </row>
    <row r="27" spans="1:16" x14ac:dyDescent="0.2">
      <c r="A27" s="1" t="s">
        <v>143</v>
      </c>
      <c r="B27" s="5" t="s">
        <v>31</v>
      </c>
      <c r="C27" s="6" t="s">
        <v>26</v>
      </c>
      <c r="D27" s="4"/>
      <c r="E27" s="4" t="s">
        <v>186</v>
      </c>
      <c r="F27" s="12"/>
      <c r="G27" s="13"/>
      <c r="H27" s="49"/>
      <c r="I27" s="12" t="str">
        <f t="shared" si="5"/>
        <v>ColdSideFlowWanted</v>
      </c>
      <c r="J27" s="10" t="str">
        <f t="shared" si="3"/>
        <v>BIT</v>
      </c>
      <c r="K27" s="6" t="s">
        <v>26</v>
      </c>
      <c r="L27" s="10" t="str">
        <f t="shared" si="3"/>
        <v/>
      </c>
      <c r="M27" s="10" t="str">
        <f t="shared" si="3"/>
        <v>2comp1</v>
      </c>
      <c r="N27" s="12" t="str">
        <f t="shared" si="4"/>
        <v>Can be used to start external cold side pump</v>
      </c>
      <c r="O27" s="13"/>
      <c r="P27" s="58"/>
    </row>
    <row r="28" spans="1:16" x14ac:dyDescent="0.2">
      <c r="A28" s="1" t="s">
        <v>144</v>
      </c>
      <c r="B28" s="5" t="s">
        <v>31</v>
      </c>
      <c r="C28" s="6" t="s">
        <v>27</v>
      </c>
      <c r="D28" s="4"/>
      <c r="E28" s="4" t="s">
        <v>187</v>
      </c>
      <c r="F28" s="12"/>
      <c r="G28" s="13"/>
      <c r="H28" s="49"/>
      <c r="I28" s="12" t="str">
        <f t="shared" si="5"/>
        <v>WarmSideFlowWanted</v>
      </c>
      <c r="J28" s="10" t="str">
        <f t="shared" si="3"/>
        <v>BIT</v>
      </c>
      <c r="K28" s="6" t="s">
        <v>27</v>
      </c>
      <c r="L28" s="10" t="str">
        <f t="shared" si="3"/>
        <v/>
      </c>
      <c r="M28" s="10" t="str">
        <f t="shared" si="3"/>
        <v>2comp2</v>
      </c>
      <c r="N28" s="12" t="str">
        <f t="shared" si="4"/>
        <v>Can be used to start external warm side pump</v>
      </c>
      <c r="O28" s="13"/>
      <c r="P28" s="58"/>
    </row>
    <row r="29" spans="1:16" x14ac:dyDescent="0.2">
      <c r="A29" s="31" t="s">
        <v>145</v>
      </c>
      <c r="B29" s="5" t="s">
        <v>31</v>
      </c>
      <c r="C29" s="6" t="s">
        <v>28</v>
      </c>
      <c r="D29" s="4"/>
      <c r="E29" s="4" t="s">
        <v>188</v>
      </c>
      <c r="F29" s="12"/>
      <c r="G29" s="13"/>
      <c r="H29" s="49"/>
      <c r="I29" s="12" t="str">
        <f t="shared" si="5"/>
        <v>Running</v>
      </c>
      <c r="J29" s="10" t="str">
        <f t="shared" si="3"/>
        <v>BIT</v>
      </c>
      <c r="K29" s="6" t="s">
        <v>28</v>
      </c>
      <c r="L29" s="10" t="str">
        <f t="shared" si="3"/>
        <v/>
      </c>
      <c r="M29" s="10" t="str">
        <f t="shared" si="3"/>
        <v>2comp3</v>
      </c>
      <c r="N29" s="12" t="str">
        <f t="shared" si="4"/>
        <v>At least one compressor running</v>
      </c>
      <c r="O29" s="13"/>
      <c r="P29" s="58"/>
    </row>
    <row r="30" spans="1:16" x14ac:dyDescent="0.2">
      <c r="A30" s="31" t="s">
        <v>33</v>
      </c>
      <c r="B30" s="19" t="s">
        <v>31</v>
      </c>
      <c r="C30" s="20" t="s">
        <v>29</v>
      </c>
      <c r="D30" s="70"/>
      <c r="E30" s="70"/>
      <c r="F30" s="12" t="s">
        <v>157</v>
      </c>
      <c r="G30" s="13"/>
      <c r="H30" s="49"/>
      <c r="I30" s="12" t="str">
        <f t="shared" si="5"/>
        <v>Ready</v>
      </c>
      <c r="J30" s="10" t="str">
        <f t="shared" si="3"/>
        <v>BIT</v>
      </c>
      <c r="K30" s="30" t="s">
        <v>29</v>
      </c>
      <c r="L30" s="10" t="str">
        <f t="shared" si="3"/>
        <v/>
      </c>
      <c r="M30" s="10" t="str">
        <f t="shared" si="3"/>
        <v/>
      </c>
      <c r="N30" s="12" t="str">
        <f t="shared" si="4"/>
        <v>Heat pump unit ready for operation. Waiting for start.</v>
      </c>
      <c r="O30" s="13"/>
      <c r="P30" s="58"/>
    </row>
    <row r="31" spans="1:16" x14ac:dyDescent="0.2">
      <c r="A31" s="25" t="s">
        <v>87</v>
      </c>
      <c r="B31" s="27" t="s">
        <v>103</v>
      </c>
      <c r="C31" s="7">
        <f>C14+IF(OR(B14="INT",B14="UINT",B14="WORD"),1,IF(OR(B14="DINT",B14="UDINT",B14="REAL",B14="FLOAT"),2,"xxx"))*IF(OR($CA$1=1,$CA$1=3,$CA$1=4),1,2)</f>
        <v>2001</v>
      </c>
      <c r="D31" s="22"/>
      <c r="E31" s="22"/>
      <c r="F31" s="28"/>
      <c r="G31" s="24"/>
      <c r="H31" s="48"/>
      <c r="I31" s="47" t="str">
        <f>A31</f>
        <v>Alarms</v>
      </c>
      <c r="J31" s="27" t="str">
        <f>B31</f>
        <v>WORD</v>
      </c>
      <c r="K31" s="23">
        <f>C31</f>
        <v>2001</v>
      </c>
      <c r="L31" s="68"/>
      <c r="M31" s="68"/>
      <c r="N31" s="28"/>
      <c r="O31" s="29"/>
      <c r="P31" s="61"/>
    </row>
    <row r="32" spans="1:16" x14ac:dyDescent="0.2">
      <c r="A32" s="1"/>
      <c r="B32" s="5" t="s">
        <v>31</v>
      </c>
      <c r="C32" s="6" t="s">
        <v>14</v>
      </c>
      <c r="D32" s="4"/>
      <c r="E32" s="4"/>
      <c r="F32" s="12"/>
      <c r="G32" s="17"/>
      <c r="H32" s="49"/>
      <c r="I32" s="12" t="str">
        <f>IF(ISBLANK(A40),"",A40)</f>
        <v>CompressorSafetyDeviceFault</v>
      </c>
      <c r="J32" s="10" t="str">
        <f>B32</f>
        <v>BIT</v>
      </c>
      <c r="K32" s="10" t="str">
        <f>C32</f>
        <v>.0</v>
      </c>
      <c r="L32" s="4"/>
      <c r="M32" s="4"/>
      <c r="N32" s="12" t="str">
        <f t="shared" ref="N32:N39" si="6">IF(ISBLANK(F40),"",F40)</f>
        <v>Can be:Low oil level, most often caused by compressor running too short periods, can also be because of too low pressure difference between suction and discharge side of compressor, or too low superheat.High motor temperature, most often caused by too low refrigerant flow through compressor, caused by too low minimum power combined with too high pressure difference between discharge and suction side.High discharge gas temperature, most often caused by too low refrigerant flow through compressor, caused by too low minimum power combined with too high pressure difference between discharge and suction side</v>
      </c>
      <c r="O32" s="13"/>
      <c r="P32" s="58"/>
    </row>
    <row r="33" spans="1:16" x14ac:dyDescent="0.2">
      <c r="A33" s="1" t="s">
        <v>56</v>
      </c>
      <c r="B33" s="5" t="s">
        <v>31</v>
      </c>
      <c r="C33" s="6" t="s">
        <v>15</v>
      </c>
      <c r="D33" s="4"/>
      <c r="E33" s="4" t="s">
        <v>190</v>
      </c>
      <c r="F33" s="12" t="s">
        <v>158</v>
      </c>
      <c r="G33" s="13"/>
      <c r="H33" s="49"/>
      <c r="I33" s="12" t="str">
        <f t="shared" ref="I33:I39" si="7">IF(ISBLANK(A41),"",A41)</f>
        <v>CompressorStarterFault</v>
      </c>
      <c r="J33" s="10" t="str">
        <f t="shared" ref="J33:K47" si="8">B33</f>
        <v>BIT</v>
      </c>
      <c r="K33" s="10" t="str">
        <f t="shared" si="8"/>
        <v>.1</v>
      </c>
      <c r="L33" s="4"/>
      <c r="M33" s="4"/>
      <c r="N33" s="12" t="str">
        <f t="shared" si="6"/>
        <v>VFD or Softstarter or motor thermal protection relay fault</v>
      </c>
      <c r="O33" s="13"/>
      <c r="P33" s="58"/>
    </row>
    <row r="34" spans="1:16" x14ac:dyDescent="0.2">
      <c r="A34" s="1" t="s">
        <v>55</v>
      </c>
      <c r="B34" s="5" t="s">
        <v>31</v>
      </c>
      <c r="C34" s="6" t="s">
        <v>16</v>
      </c>
      <c r="D34" s="4"/>
      <c r="E34" s="4" t="s">
        <v>191</v>
      </c>
      <c r="F34" s="12" t="s">
        <v>64</v>
      </c>
      <c r="G34" s="13"/>
      <c r="H34" s="49"/>
      <c r="I34" s="12" t="str">
        <f t="shared" si="7"/>
        <v>NoColdWaterFlow</v>
      </c>
      <c r="J34" s="10" t="str">
        <f t="shared" si="8"/>
        <v>BIT</v>
      </c>
      <c r="K34" s="10" t="str">
        <f t="shared" si="8"/>
        <v>.2</v>
      </c>
      <c r="L34" s="4"/>
      <c r="M34" s="4"/>
      <c r="N34" s="12" t="str">
        <f t="shared" si="6"/>
        <v>Check that cold water pump is running and valves are open. Check flow switch for local flow indication (red led = not enough flow, other leds = enough flow, no leds = flowswitch missing power or broken)</v>
      </c>
      <c r="O34" s="13"/>
      <c r="P34" s="58"/>
    </row>
    <row r="35" spans="1:16" x14ac:dyDescent="0.2">
      <c r="A35" s="1" t="s">
        <v>63</v>
      </c>
      <c r="B35" s="5" t="s">
        <v>31</v>
      </c>
      <c r="C35" s="6" t="s">
        <v>17</v>
      </c>
      <c r="D35" s="4"/>
      <c r="E35" s="4" t="s">
        <v>192</v>
      </c>
      <c r="F35" s="12" t="s">
        <v>137</v>
      </c>
      <c r="G35" s="13"/>
      <c r="H35" s="49"/>
      <c r="I35" s="12" t="str">
        <f t="shared" si="7"/>
        <v>FeedbackAlarm</v>
      </c>
      <c r="J35" s="10" t="str">
        <f t="shared" si="8"/>
        <v>BIT</v>
      </c>
      <c r="K35" s="10" t="str">
        <f t="shared" si="8"/>
        <v>.3</v>
      </c>
      <c r="L35" s="4"/>
      <c r="M35" s="4"/>
      <c r="N35" s="12" t="str">
        <f t="shared" si="6"/>
        <v>Compressor not starting when it should, or problem with feedback signal</v>
      </c>
      <c r="O35" s="13"/>
      <c r="P35" s="58"/>
    </row>
    <row r="36" spans="1:16" x14ac:dyDescent="0.2">
      <c r="A36" s="1" t="s">
        <v>194</v>
      </c>
      <c r="B36" s="5" t="s">
        <v>31</v>
      </c>
      <c r="C36" s="6" t="s">
        <v>18</v>
      </c>
      <c r="D36" s="4"/>
      <c r="E36" s="4" t="s">
        <v>193</v>
      </c>
      <c r="F36" s="12" t="s">
        <v>136</v>
      </c>
      <c r="G36" s="13"/>
      <c r="H36" s="49"/>
      <c r="I36" s="12" t="str">
        <f t="shared" si="7"/>
        <v/>
      </c>
      <c r="J36" s="10" t="str">
        <f t="shared" si="8"/>
        <v>BIT</v>
      </c>
      <c r="K36" s="10" t="str">
        <f t="shared" si="8"/>
        <v>.4</v>
      </c>
      <c r="L36" s="4"/>
      <c r="M36" s="4"/>
      <c r="N36" s="12" t="str">
        <f t="shared" si="6"/>
        <v/>
      </c>
      <c r="O36" s="13"/>
      <c r="P36" s="58"/>
    </row>
    <row r="37" spans="1:16" x14ac:dyDescent="0.2">
      <c r="A37" s="1" t="s">
        <v>138</v>
      </c>
      <c r="B37" s="5" t="s">
        <v>31</v>
      </c>
      <c r="C37" s="6" t="s">
        <v>19</v>
      </c>
      <c r="D37" s="4"/>
      <c r="E37" s="4" t="s">
        <v>195</v>
      </c>
      <c r="F37" s="12" t="s">
        <v>71</v>
      </c>
      <c r="G37" s="13"/>
      <c r="H37" s="49"/>
      <c r="I37" s="12" t="str">
        <f t="shared" si="7"/>
        <v/>
      </c>
      <c r="J37" s="10" t="str">
        <f t="shared" si="8"/>
        <v>BIT</v>
      </c>
      <c r="K37" s="10" t="str">
        <f t="shared" si="8"/>
        <v>.5</v>
      </c>
      <c r="L37" s="4"/>
      <c r="M37" s="4"/>
      <c r="N37" s="12" t="str">
        <f t="shared" si="6"/>
        <v/>
      </c>
      <c r="O37" s="13"/>
      <c r="P37" s="58"/>
    </row>
    <row r="38" spans="1:16" x14ac:dyDescent="0.2">
      <c r="A38" s="1" t="s">
        <v>134</v>
      </c>
      <c r="B38" s="5" t="s">
        <v>31</v>
      </c>
      <c r="C38" s="6" t="s">
        <v>20</v>
      </c>
      <c r="D38" s="4"/>
      <c r="E38" s="4" t="s">
        <v>196</v>
      </c>
      <c r="F38" s="12" t="s">
        <v>135</v>
      </c>
      <c r="G38" s="13"/>
      <c r="H38" s="49"/>
      <c r="I38" s="12" t="str">
        <f t="shared" si="7"/>
        <v/>
      </c>
      <c r="J38" s="10" t="str">
        <f t="shared" si="8"/>
        <v>BIT</v>
      </c>
      <c r="K38" s="10" t="str">
        <f t="shared" si="8"/>
        <v>.6</v>
      </c>
      <c r="L38" s="4"/>
      <c r="M38" s="4"/>
      <c r="N38" s="12" t="str">
        <f t="shared" si="6"/>
        <v/>
      </c>
      <c r="O38" s="13"/>
      <c r="P38" s="58"/>
    </row>
    <row r="39" spans="1:16" x14ac:dyDescent="0.2">
      <c r="A39" s="1" t="s">
        <v>72</v>
      </c>
      <c r="B39" s="5" t="s">
        <v>31</v>
      </c>
      <c r="C39" s="6" t="s">
        <v>21</v>
      </c>
      <c r="D39" s="4"/>
      <c r="E39" s="4" t="s">
        <v>197</v>
      </c>
      <c r="F39" s="12" t="s">
        <v>73</v>
      </c>
      <c r="G39" s="13"/>
      <c r="H39" s="49"/>
      <c r="I39" s="12" t="str">
        <f t="shared" si="7"/>
        <v/>
      </c>
      <c r="J39" s="10" t="str">
        <f t="shared" si="8"/>
        <v>BIT</v>
      </c>
      <c r="K39" s="10" t="str">
        <f t="shared" si="8"/>
        <v>.7</v>
      </c>
      <c r="L39" s="4"/>
      <c r="M39" s="4"/>
      <c r="N39" s="12" t="str">
        <f t="shared" si="6"/>
        <v/>
      </c>
      <c r="O39" s="13"/>
      <c r="P39" s="58"/>
    </row>
    <row r="40" spans="1:16" x14ac:dyDescent="0.2">
      <c r="A40" s="1" t="s">
        <v>78</v>
      </c>
      <c r="B40" s="5" t="s">
        <v>31</v>
      </c>
      <c r="C40" s="6" t="s">
        <v>22</v>
      </c>
      <c r="D40" s="4"/>
      <c r="E40" s="4"/>
      <c r="F40" s="12" t="s">
        <v>105</v>
      </c>
      <c r="G40" s="13"/>
      <c r="H40" s="49"/>
      <c r="I40" s="12" t="str">
        <f>IF(ISBLANK(A32),"",A32)</f>
        <v/>
      </c>
      <c r="J40" s="10" t="str">
        <f t="shared" si="8"/>
        <v>BIT</v>
      </c>
      <c r="K40" s="10" t="str">
        <f t="shared" si="8"/>
        <v>.8</v>
      </c>
      <c r="L40" s="4"/>
      <c r="M40" s="4"/>
      <c r="N40" s="12" t="str">
        <f t="shared" ref="N40:N47" si="9">IF(ISBLANK(F32),"",F32)</f>
        <v/>
      </c>
      <c r="O40" s="13"/>
      <c r="P40" s="58"/>
    </row>
    <row r="41" spans="1:16" x14ac:dyDescent="0.2">
      <c r="A41" s="1" t="s">
        <v>79</v>
      </c>
      <c r="B41" s="5" t="s">
        <v>31</v>
      </c>
      <c r="C41" s="6" t="s">
        <v>23</v>
      </c>
      <c r="D41" s="4"/>
      <c r="E41" s="4"/>
      <c r="F41" s="12" t="s">
        <v>80</v>
      </c>
      <c r="G41" s="13"/>
      <c r="H41" s="49"/>
      <c r="I41" s="12" t="str">
        <f t="shared" ref="I41:I47" si="10">IF(ISBLANK(A33),"",A33)</f>
        <v>GasDetectorAlarm</v>
      </c>
      <c r="J41" s="10" t="str">
        <f t="shared" si="8"/>
        <v>BIT</v>
      </c>
      <c r="K41" s="10" t="str">
        <f t="shared" si="8"/>
        <v>.9</v>
      </c>
      <c r="L41" s="4"/>
      <c r="M41" s="4"/>
      <c r="N41" s="12" t="str">
        <f t="shared" si="9"/>
        <v>Refrigerant leak detector alarm</v>
      </c>
      <c r="O41" s="13"/>
      <c r="P41" s="58"/>
    </row>
    <row r="42" spans="1:16" x14ac:dyDescent="0.2">
      <c r="A42" s="1" t="s">
        <v>94</v>
      </c>
      <c r="B42" s="5" t="s">
        <v>31</v>
      </c>
      <c r="C42" s="6" t="s">
        <v>24</v>
      </c>
      <c r="D42" s="4"/>
      <c r="E42" s="4" t="s">
        <v>189</v>
      </c>
      <c r="F42" s="12" t="s">
        <v>81</v>
      </c>
      <c r="G42" s="13"/>
      <c r="H42" s="49"/>
      <c r="I42" s="12" t="str">
        <f t="shared" si="10"/>
        <v>HighPressureSwitchAlarm</v>
      </c>
      <c r="J42" s="10" t="str">
        <f t="shared" si="8"/>
        <v>BIT</v>
      </c>
      <c r="K42" s="10" t="str">
        <f t="shared" si="8"/>
        <v>.10</v>
      </c>
      <c r="L42" s="4"/>
      <c r="M42" s="4"/>
      <c r="N42" s="12" t="str">
        <f t="shared" si="9"/>
        <v>High pressure switch tripped. Needs manual reset, green button behind heatpump side door</v>
      </c>
      <c r="O42" s="13"/>
      <c r="P42" s="58"/>
    </row>
    <row r="43" spans="1:16" x14ac:dyDescent="0.2">
      <c r="A43" s="1" t="s">
        <v>74</v>
      </c>
      <c r="B43" s="5" t="s">
        <v>31</v>
      </c>
      <c r="C43" s="6" t="s">
        <v>25</v>
      </c>
      <c r="D43" s="4"/>
      <c r="E43" s="4"/>
      <c r="F43" s="12" t="s">
        <v>75</v>
      </c>
      <c r="G43" s="13"/>
      <c r="H43" s="49"/>
      <c r="I43" s="78" t="str">
        <f t="shared" si="10"/>
        <v>CondensingTemperatureHighAlarm</v>
      </c>
      <c r="J43" s="10" t="str">
        <f t="shared" si="8"/>
        <v>BIT</v>
      </c>
      <c r="K43" s="10" t="str">
        <f t="shared" si="8"/>
        <v>.11</v>
      </c>
      <c r="L43" s="4"/>
      <c r="M43" s="4"/>
      <c r="N43" s="78" t="str">
        <f t="shared" si="9"/>
        <v>Warm water temperature too high, not enough flow, or too much refrigerant</v>
      </c>
      <c r="O43" s="13"/>
      <c r="P43" s="58"/>
    </row>
    <row r="44" spans="1:16" x14ac:dyDescent="0.2">
      <c r="A44" s="1"/>
      <c r="B44" s="5" t="s">
        <v>31</v>
      </c>
      <c r="C44" s="6" t="s">
        <v>26</v>
      </c>
      <c r="D44" s="4"/>
      <c r="E44" s="4"/>
      <c r="F44" s="12"/>
      <c r="G44" s="13"/>
      <c r="H44" s="49"/>
      <c r="I44" s="12" t="str">
        <f t="shared" si="10"/>
        <v>EvaporatorTemperatureLowAlarm</v>
      </c>
      <c r="J44" s="10" t="str">
        <f t="shared" si="8"/>
        <v>BIT</v>
      </c>
      <c r="K44" s="10" t="str">
        <f t="shared" si="8"/>
        <v>.12</v>
      </c>
      <c r="L44" s="4"/>
      <c r="M44" s="4"/>
      <c r="N44" s="12" t="str">
        <f t="shared" si="9"/>
        <v>Cold water temperature too low,not enough flow, problem with expansion valve, or too little refrigerant</v>
      </c>
      <c r="O44" s="13"/>
      <c r="P44" s="58"/>
    </row>
    <row r="45" spans="1:16" x14ac:dyDescent="0.2">
      <c r="A45" s="1"/>
      <c r="B45" s="5" t="s">
        <v>31</v>
      </c>
      <c r="C45" s="6" t="s">
        <v>27</v>
      </c>
      <c r="D45" s="4"/>
      <c r="E45" s="4"/>
      <c r="F45" s="12"/>
      <c r="G45" s="13"/>
      <c r="H45" s="49"/>
      <c r="I45" s="12" t="str">
        <f t="shared" si="10"/>
        <v>HighDischargeTemperatureAlarm</v>
      </c>
      <c r="J45" s="10" t="str">
        <f t="shared" si="8"/>
        <v>BIT</v>
      </c>
      <c r="K45" s="10" t="str">
        <f t="shared" si="8"/>
        <v>.13</v>
      </c>
      <c r="L45" s="4"/>
      <c r="M45" s="4"/>
      <c r="N45" s="12" t="str">
        <f t="shared" si="9"/>
        <v>Difference between warm side and cold side temperature too high, or compressor power too low</v>
      </c>
      <c r="O45" s="13"/>
      <c r="P45" s="58"/>
    </row>
    <row r="46" spans="1:16" x14ac:dyDescent="0.2">
      <c r="A46" s="1"/>
      <c r="B46" s="5" t="s">
        <v>31</v>
      </c>
      <c r="C46" s="6" t="s">
        <v>28</v>
      </c>
      <c r="D46" s="4"/>
      <c r="E46" s="4"/>
      <c r="F46" s="12"/>
      <c r="G46" s="13"/>
      <c r="H46" s="49"/>
      <c r="I46" s="12" t="str">
        <f t="shared" si="10"/>
        <v>HighEvaporatingTemperatureAlarm</v>
      </c>
      <c r="J46" s="10" t="str">
        <f t="shared" si="8"/>
        <v>BIT</v>
      </c>
      <c r="K46" s="10" t="str">
        <f t="shared" si="8"/>
        <v>.14</v>
      </c>
      <c r="L46" s="4"/>
      <c r="M46" s="4"/>
      <c r="N46" s="12" t="str">
        <f t="shared" si="9"/>
        <v>Cold water too warm</v>
      </c>
      <c r="O46" s="13"/>
      <c r="P46" s="58"/>
    </row>
    <row r="47" spans="1:16" x14ac:dyDescent="0.2">
      <c r="A47" s="31"/>
      <c r="B47" s="5" t="s">
        <v>31</v>
      </c>
      <c r="C47" s="30" t="s">
        <v>29</v>
      </c>
      <c r="D47" s="70"/>
      <c r="E47" s="70"/>
      <c r="F47" s="12"/>
      <c r="G47" s="13"/>
      <c r="H47" s="49"/>
      <c r="I47" s="12" t="str">
        <f t="shared" si="10"/>
        <v>SuperheatLowAlarm</v>
      </c>
      <c r="J47" s="10" t="str">
        <f t="shared" si="8"/>
        <v>BIT</v>
      </c>
      <c r="K47" s="10" t="str">
        <f t="shared" si="8"/>
        <v>.15</v>
      </c>
      <c r="L47" s="70"/>
      <c r="M47" s="70"/>
      <c r="N47" s="12" t="str">
        <f t="shared" si="9"/>
        <v>Expansion valve not working properly</v>
      </c>
      <c r="O47" s="13"/>
      <c r="P47" s="58"/>
    </row>
    <row r="48" spans="1:16" x14ac:dyDescent="0.2">
      <c r="A48" s="1" t="s">
        <v>215</v>
      </c>
      <c r="B48" s="4" t="s">
        <v>49</v>
      </c>
      <c r="C48" s="7">
        <f>C31+IF(OR(B31="INT",B31="UINT",B31="WORD"),1,IF(OR(B31="DINT",B31="UDINT",B31="REAL",B31="FLOAT"),2,"xxx"))*IF(OR($CA$1=1,$CA$1=3,$CA$1=4),1,2)</f>
        <v>2002</v>
      </c>
      <c r="D48" s="85" t="s">
        <v>58</v>
      </c>
      <c r="E48" s="85" t="s">
        <v>181</v>
      </c>
      <c r="F48" s="12" t="s">
        <v>161</v>
      </c>
      <c r="G48" s="17"/>
      <c r="H48" s="49"/>
    </row>
    <row r="49" spans="1:8" x14ac:dyDescent="0.2">
      <c r="A49" s="2" t="s">
        <v>216</v>
      </c>
      <c r="B49" s="4" t="s">
        <v>49</v>
      </c>
      <c r="C49" s="7">
        <f t="shared" ref="C49:C80" si="11">C48+IF(OR(B48="INT",B48="UINT",B48="WORD"),1,IF(OR(B48="DINT",B48="UDINT",B48="REAL",B48="FLOAT"),2,"xxx"))*IF(OR($CA$1=1,$CA$1=3,$CA$1=4),1,2)</f>
        <v>2003</v>
      </c>
      <c r="D49" s="85" t="s">
        <v>58</v>
      </c>
      <c r="E49" s="85" t="s">
        <v>182</v>
      </c>
      <c r="F49" s="12" t="s">
        <v>159</v>
      </c>
      <c r="G49" s="13"/>
      <c r="H49" s="49"/>
    </row>
    <row r="50" spans="1:8" x14ac:dyDescent="0.2">
      <c r="A50" s="2" t="s">
        <v>217</v>
      </c>
      <c r="B50" s="4" t="s">
        <v>49</v>
      </c>
      <c r="C50" s="7">
        <f t="shared" si="11"/>
        <v>2004</v>
      </c>
      <c r="D50" s="85" t="s">
        <v>58</v>
      </c>
      <c r="E50" s="85" t="s">
        <v>198</v>
      </c>
      <c r="F50" s="12" t="s">
        <v>219</v>
      </c>
      <c r="G50" s="13"/>
      <c r="H50" s="49"/>
    </row>
    <row r="51" spans="1:8" x14ac:dyDescent="0.2">
      <c r="A51" s="2" t="s">
        <v>218</v>
      </c>
      <c r="B51" s="4" t="s">
        <v>49</v>
      </c>
      <c r="C51" s="7">
        <f t="shared" si="11"/>
        <v>2005</v>
      </c>
      <c r="D51" s="85" t="s">
        <v>58</v>
      </c>
      <c r="E51" s="85" t="s">
        <v>199</v>
      </c>
      <c r="F51" s="12" t="s">
        <v>160</v>
      </c>
      <c r="G51" s="13"/>
      <c r="H51" s="49"/>
    </row>
    <row r="52" spans="1:8" x14ac:dyDescent="0.2">
      <c r="A52" s="2" t="s">
        <v>43</v>
      </c>
      <c r="B52" s="4" t="s">
        <v>96</v>
      </c>
      <c r="C52" s="7">
        <f t="shared" si="11"/>
        <v>2006</v>
      </c>
      <c r="D52" s="85" t="s">
        <v>95</v>
      </c>
      <c r="E52" s="85" t="s">
        <v>200</v>
      </c>
      <c r="F52" s="12" t="s">
        <v>262</v>
      </c>
      <c r="G52" s="13"/>
      <c r="H52" s="49"/>
    </row>
    <row r="53" spans="1:8" x14ac:dyDescent="0.2">
      <c r="A53" s="2" t="s">
        <v>113</v>
      </c>
      <c r="B53" s="4" t="s">
        <v>96</v>
      </c>
      <c r="C53" s="7">
        <f t="shared" si="11"/>
        <v>2007</v>
      </c>
      <c r="D53" s="85" t="s">
        <v>97</v>
      </c>
      <c r="E53" s="85" t="s">
        <v>201</v>
      </c>
      <c r="F53" s="12" t="s">
        <v>260</v>
      </c>
      <c r="G53" s="13"/>
      <c r="H53" s="49"/>
    </row>
    <row r="54" spans="1:8" x14ac:dyDescent="0.2">
      <c r="A54" s="2" t="s">
        <v>114</v>
      </c>
      <c r="B54" s="4" t="s">
        <v>96</v>
      </c>
      <c r="C54" s="7">
        <f t="shared" si="11"/>
        <v>2008</v>
      </c>
      <c r="D54" s="85" t="s">
        <v>97</v>
      </c>
      <c r="E54" s="85" t="s">
        <v>202</v>
      </c>
      <c r="F54" s="12" t="s">
        <v>261</v>
      </c>
      <c r="G54" s="13"/>
      <c r="H54" s="49"/>
    </row>
    <row r="55" spans="1:8" x14ac:dyDescent="0.2">
      <c r="A55" s="2" t="s">
        <v>112</v>
      </c>
      <c r="B55" s="4" t="s">
        <v>96</v>
      </c>
      <c r="C55" s="7">
        <f t="shared" si="11"/>
        <v>2009</v>
      </c>
      <c r="D55" s="85" t="s">
        <v>97</v>
      </c>
      <c r="E55" s="85" t="s">
        <v>200</v>
      </c>
      <c r="F55" s="12" t="s">
        <v>263</v>
      </c>
      <c r="G55" s="13"/>
      <c r="H55" s="49"/>
    </row>
    <row r="56" spans="1:8" x14ac:dyDescent="0.2">
      <c r="A56" s="2" t="s">
        <v>115</v>
      </c>
      <c r="B56" s="4" t="s">
        <v>50</v>
      </c>
      <c r="C56" s="7">
        <f t="shared" si="11"/>
        <v>2010</v>
      </c>
      <c r="D56" s="85" t="s">
        <v>5</v>
      </c>
      <c r="E56" s="85" t="s">
        <v>201</v>
      </c>
      <c r="F56" s="12" t="s">
        <v>255</v>
      </c>
      <c r="G56" s="13"/>
      <c r="H56" s="49"/>
    </row>
    <row r="57" spans="1:8" x14ac:dyDescent="0.2">
      <c r="A57" s="2" t="s">
        <v>116</v>
      </c>
      <c r="B57" s="4" t="s">
        <v>50</v>
      </c>
      <c r="C57" s="7">
        <f t="shared" si="11"/>
        <v>2012</v>
      </c>
      <c r="D57" s="85" t="s">
        <v>5</v>
      </c>
      <c r="E57" s="85" t="s">
        <v>202</v>
      </c>
      <c r="F57" s="12" t="s">
        <v>256</v>
      </c>
      <c r="G57" s="13"/>
      <c r="H57" s="49"/>
    </row>
    <row r="58" spans="1:8" x14ac:dyDescent="0.2">
      <c r="A58" s="2" t="s">
        <v>117</v>
      </c>
      <c r="B58" s="4" t="s">
        <v>50</v>
      </c>
      <c r="C58" s="7">
        <f t="shared" si="11"/>
        <v>2014</v>
      </c>
      <c r="D58" s="85" t="s">
        <v>5</v>
      </c>
      <c r="E58" s="85" t="s">
        <v>200</v>
      </c>
      <c r="F58" s="12" t="s">
        <v>257</v>
      </c>
      <c r="G58" s="13"/>
      <c r="H58" s="49"/>
    </row>
    <row r="59" spans="1:8" x14ac:dyDescent="0.2">
      <c r="A59" s="2" t="s">
        <v>264</v>
      </c>
      <c r="B59" s="4" t="s">
        <v>49</v>
      </c>
      <c r="C59" s="7">
        <f t="shared" si="11"/>
        <v>2016</v>
      </c>
      <c r="D59" s="85" t="s">
        <v>51</v>
      </c>
      <c r="E59" s="85" t="s">
        <v>203</v>
      </c>
      <c r="F59" s="12" t="s">
        <v>258</v>
      </c>
      <c r="G59" s="13"/>
      <c r="H59" s="49"/>
    </row>
    <row r="60" spans="1:8" x14ac:dyDescent="0.2">
      <c r="A60" s="2" t="s">
        <v>265</v>
      </c>
      <c r="B60" s="4" t="s">
        <v>49</v>
      </c>
      <c r="C60" s="7">
        <f t="shared" si="11"/>
        <v>2017</v>
      </c>
      <c r="D60" s="85" t="s">
        <v>51</v>
      </c>
      <c r="E60" s="85" t="s">
        <v>204</v>
      </c>
      <c r="F60" s="12" t="s">
        <v>259</v>
      </c>
      <c r="G60" s="13"/>
      <c r="H60" s="49"/>
    </row>
    <row r="61" spans="1:8" x14ac:dyDescent="0.2">
      <c r="A61" s="2" t="s">
        <v>44</v>
      </c>
      <c r="B61" s="4" t="s">
        <v>49</v>
      </c>
      <c r="C61" s="7">
        <f t="shared" si="11"/>
        <v>2018</v>
      </c>
      <c r="D61" s="85" t="s">
        <v>48</v>
      </c>
      <c r="E61" s="85" t="s">
        <v>205</v>
      </c>
      <c r="F61" s="12" t="s">
        <v>59</v>
      </c>
      <c r="G61" s="13"/>
      <c r="H61" s="49"/>
    </row>
    <row r="62" spans="1:8" x14ac:dyDescent="0.2">
      <c r="A62" s="8" t="s">
        <v>45</v>
      </c>
      <c r="B62" s="4" t="s">
        <v>49</v>
      </c>
      <c r="C62" s="7">
        <f t="shared" si="11"/>
        <v>2019</v>
      </c>
      <c r="D62" s="85" t="s">
        <v>48</v>
      </c>
      <c r="E62" s="85" t="s">
        <v>206</v>
      </c>
      <c r="F62" s="12" t="s">
        <v>60</v>
      </c>
      <c r="G62" s="13"/>
      <c r="H62" s="49"/>
    </row>
    <row r="63" spans="1:8" x14ac:dyDescent="0.2">
      <c r="A63" s="8" t="s">
        <v>139</v>
      </c>
      <c r="B63" s="4" t="s">
        <v>49</v>
      </c>
      <c r="C63" s="7">
        <f t="shared" si="11"/>
        <v>2020</v>
      </c>
      <c r="D63" s="85" t="s">
        <v>48</v>
      </c>
      <c r="E63" s="85" t="s">
        <v>183</v>
      </c>
      <c r="F63" s="12" t="s">
        <v>178</v>
      </c>
      <c r="G63" s="13"/>
      <c r="H63" s="49"/>
    </row>
    <row r="64" spans="1:8" x14ac:dyDescent="0.2">
      <c r="A64" s="8" t="s">
        <v>146</v>
      </c>
      <c r="B64" s="4" t="s">
        <v>49</v>
      </c>
      <c r="C64" s="7">
        <f t="shared" si="11"/>
        <v>2021</v>
      </c>
      <c r="D64" s="85" t="s">
        <v>48</v>
      </c>
      <c r="E64" s="71" t="s">
        <v>184</v>
      </c>
      <c r="F64" s="12" t="s">
        <v>178</v>
      </c>
      <c r="G64" s="13"/>
      <c r="H64" s="49"/>
    </row>
    <row r="65" spans="1:8" x14ac:dyDescent="0.2">
      <c r="A65" s="8" t="s">
        <v>147</v>
      </c>
      <c r="B65" s="4" t="s">
        <v>49</v>
      </c>
      <c r="C65" s="7">
        <f t="shared" si="11"/>
        <v>2022</v>
      </c>
      <c r="D65" s="85" t="s">
        <v>48</v>
      </c>
      <c r="E65" s="72" t="s">
        <v>185</v>
      </c>
      <c r="F65" s="12" t="s">
        <v>178</v>
      </c>
      <c r="G65" s="13"/>
      <c r="H65" s="49"/>
    </row>
    <row r="66" spans="1:8" x14ac:dyDescent="0.2">
      <c r="A66" s="8" t="s">
        <v>148</v>
      </c>
      <c r="B66" s="4" t="s">
        <v>49</v>
      </c>
      <c r="C66" s="7">
        <f t="shared" si="11"/>
        <v>2023</v>
      </c>
      <c r="D66" s="85" t="s">
        <v>48</v>
      </c>
      <c r="E66" s="72" t="s">
        <v>186</v>
      </c>
      <c r="F66" s="12" t="s">
        <v>179</v>
      </c>
      <c r="G66" s="13"/>
      <c r="H66" s="49"/>
    </row>
    <row r="67" spans="1:8" x14ac:dyDescent="0.2">
      <c r="A67" s="8" t="s">
        <v>149</v>
      </c>
      <c r="B67" s="4" t="s">
        <v>49</v>
      </c>
      <c r="C67" s="7">
        <f t="shared" si="11"/>
        <v>2024</v>
      </c>
      <c r="D67" s="85" t="s">
        <v>48</v>
      </c>
      <c r="E67" s="72" t="s">
        <v>187</v>
      </c>
      <c r="F67" s="12" t="s">
        <v>179</v>
      </c>
      <c r="G67" s="13"/>
      <c r="H67" s="49"/>
    </row>
    <row r="68" spans="1:8" x14ac:dyDescent="0.2">
      <c r="A68" s="8" t="s">
        <v>150</v>
      </c>
      <c r="B68" s="4" t="s">
        <v>49</v>
      </c>
      <c r="C68" s="7">
        <f t="shared" si="11"/>
        <v>2025</v>
      </c>
      <c r="D68" s="85" t="s">
        <v>48</v>
      </c>
      <c r="E68" s="72" t="s">
        <v>188</v>
      </c>
      <c r="F68" s="12" t="s">
        <v>179</v>
      </c>
      <c r="G68" s="13"/>
      <c r="H68" s="49"/>
    </row>
    <row r="69" spans="1:8" x14ac:dyDescent="0.2">
      <c r="A69" s="2" t="s">
        <v>46</v>
      </c>
      <c r="B69" s="4" t="s">
        <v>49</v>
      </c>
      <c r="C69" s="7">
        <f t="shared" si="11"/>
        <v>2026</v>
      </c>
      <c r="D69" s="85" t="s">
        <v>48</v>
      </c>
      <c r="E69" s="73"/>
      <c r="F69" s="79" t="s">
        <v>88</v>
      </c>
      <c r="G69" s="13"/>
      <c r="H69" s="49"/>
    </row>
    <row r="70" spans="1:8" x14ac:dyDescent="0.2">
      <c r="A70" s="2" t="s">
        <v>47</v>
      </c>
      <c r="B70" s="4" t="s">
        <v>49</v>
      </c>
      <c r="C70" s="7">
        <f t="shared" si="11"/>
        <v>2027</v>
      </c>
      <c r="D70" s="71" t="s">
        <v>48</v>
      </c>
      <c r="E70" s="85"/>
      <c r="F70" s="32" t="s">
        <v>89</v>
      </c>
      <c r="G70" s="13"/>
      <c r="H70" s="49"/>
    </row>
    <row r="71" spans="1:8" x14ac:dyDescent="0.2">
      <c r="A71" s="2" t="s">
        <v>99</v>
      </c>
      <c r="B71" s="4" t="s">
        <v>49</v>
      </c>
      <c r="C71" s="7">
        <f t="shared" si="11"/>
        <v>2028</v>
      </c>
      <c r="D71" s="72" t="s">
        <v>48</v>
      </c>
      <c r="E71" s="85"/>
      <c r="F71" s="12" t="s">
        <v>252</v>
      </c>
      <c r="G71" s="13"/>
      <c r="H71" s="49"/>
    </row>
    <row r="72" spans="1:8" x14ac:dyDescent="0.2">
      <c r="A72" s="2" t="s">
        <v>163</v>
      </c>
      <c r="B72" s="4" t="s">
        <v>49</v>
      </c>
      <c r="C72" s="7">
        <f t="shared" si="11"/>
        <v>2029</v>
      </c>
      <c r="D72" s="72" t="s">
        <v>48</v>
      </c>
      <c r="E72" s="85"/>
      <c r="F72" s="12" t="s">
        <v>164</v>
      </c>
      <c r="G72" s="13"/>
      <c r="H72" s="49"/>
    </row>
    <row r="73" spans="1:8" x14ac:dyDescent="0.2">
      <c r="A73" s="2" t="s">
        <v>168</v>
      </c>
      <c r="B73" s="4" t="s">
        <v>49</v>
      </c>
      <c r="C73" s="7">
        <f t="shared" si="11"/>
        <v>2030</v>
      </c>
      <c r="D73" s="73" t="s">
        <v>48</v>
      </c>
      <c r="E73" s="85"/>
      <c r="F73" s="12" t="s">
        <v>169</v>
      </c>
      <c r="G73" s="13"/>
      <c r="H73" s="49"/>
    </row>
    <row r="74" spans="1:8" x14ac:dyDescent="0.2">
      <c r="A74" s="2" t="s">
        <v>248</v>
      </c>
      <c r="B74" s="4" t="s">
        <v>49</v>
      </c>
      <c r="C74" s="7">
        <f t="shared" si="11"/>
        <v>2031</v>
      </c>
      <c r="D74" s="85" t="s">
        <v>48</v>
      </c>
      <c r="E74" s="83" t="s">
        <v>249</v>
      </c>
      <c r="F74" s="12" t="s">
        <v>251</v>
      </c>
      <c r="G74" s="13"/>
      <c r="H74" s="49"/>
    </row>
    <row r="75" spans="1:8" x14ac:dyDescent="0.2">
      <c r="A75" s="2" t="s">
        <v>266</v>
      </c>
      <c r="B75" s="4" t="s">
        <v>49</v>
      </c>
      <c r="C75" s="7">
        <f t="shared" si="11"/>
        <v>2032</v>
      </c>
      <c r="D75" s="85" t="s">
        <v>48</v>
      </c>
      <c r="E75" s="85" t="s">
        <v>250</v>
      </c>
      <c r="F75" s="12" t="s">
        <v>251</v>
      </c>
      <c r="G75" s="13"/>
      <c r="H75" s="49"/>
    </row>
    <row r="76" spans="1:8" x14ac:dyDescent="0.2">
      <c r="A76" s="2" t="str">
        <f t="shared" ref="A76" si="12">"W"&amp;C76-42000</f>
        <v>W-39967</v>
      </c>
      <c r="B76" s="4" t="s">
        <v>49</v>
      </c>
      <c r="C76" s="7">
        <f t="shared" si="11"/>
        <v>2033</v>
      </c>
      <c r="D76" s="85"/>
      <c r="E76" s="85"/>
      <c r="F76" s="12"/>
      <c r="G76" s="13"/>
      <c r="H76" s="49"/>
    </row>
    <row r="77" spans="1:8" x14ac:dyDescent="0.2">
      <c r="A77" s="2" t="s">
        <v>223</v>
      </c>
      <c r="B77" s="4" t="s">
        <v>49</v>
      </c>
      <c r="C77" s="7">
        <f t="shared" si="11"/>
        <v>2034</v>
      </c>
      <c r="D77" s="85" t="s">
        <v>58</v>
      </c>
      <c r="E77" s="85" t="s">
        <v>227</v>
      </c>
      <c r="F77" s="12" t="s">
        <v>234</v>
      </c>
      <c r="G77" s="13"/>
      <c r="H77" s="49"/>
    </row>
    <row r="78" spans="1:8" x14ac:dyDescent="0.2">
      <c r="A78" s="2" t="s">
        <v>224</v>
      </c>
      <c r="B78" s="4" t="s">
        <v>49</v>
      </c>
      <c r="C78" s="7">
        <f t="shared" si="11"/>
        <v>2035</v>
      </c>
      <c r="D78" s="85" t="s">
        <v>58</v>
      </c>
      <c r="E78" s="85" t="s">
        <v>228</v>
      </c>
      <c r="F78" s="12" t="s">
        <v>231</v>
      </c>
      <c r="G78" s="13"/>
      <c r="H78" s="49"/>
    </row>
    <row r="79" spans="1:8" x14ac:dyDescent="0.2">
      <c r="A79" s="2" t="s">
        <v>225</v>
      </c>
      <c r="B79" s="4" t="s">
        <v>49</v>
      </c>
      <c r="C79" s="7">
        <f t="shared" si="11"/>
        <v>2036</v>
      </c>
      <c r="D79" s="85" t="s">
        <v>58</v>
      </c>
      <c r="E79" s="85" t="s">
        <v>229</v>
      </c>
      <c r="F79" s="12" t="s">
        <v>234</v>
      </c>
      <c r="G79" s="13"/>
      <c r="H79" s="49"/>
    </row>
    <row r="80" spans="1:8" x14ac:dyDescent="0.2">
      <c r="A80" s="2" t="s">
        <v>226</v>
      </c>
      <c r="B80" s="4" t="s">
        <v>49</v>
      </c>
      <c r="C80" s="7">
        <f t="shared" si="11"/>
        <v>2037</v>
      </c>
      <c r="D80" s="85" t="s">
        <v>58</v>
      </c>
      <c r="E80" s="85" t="s">
        <v>230</v>
      </c>
      <c r="F80" s="12" t="s">
        <v>231</v>
      </c>
      <c r="G80" s="16"/>
      <c r="H80" s="49"/>
    </row>
    <row r="81" spans="1:8" x14ac:dyDescent="0.2">
      <c r="A81" s="2" t="s">
        <v>83</v>
      </c>
      <c r="B81" s="4" t="s">
        <v>49</v>
      </c>
      <c r="C81" s="7">
        <f t="shared" ref="C81:C112" si="13">C80+IF(OR(B80="INT",B80="UINT",B80="WORD"),1,IF(OR(B80="DINT",B80="UDINT",B80="REAL",B80="FLOAT"),2,"xxx"))*IF(OR($CA$1=1,$CA$1=3,$CA$1=4),1,2)</f>
        <v>2038</v>
      </c>
      <c r="D81" s="85" t="s">
        <v>58</v>
      </c>
      <c r="E81" s="85" t="s">
        <v>193</v>
      </c>
      <c r="F81" s="12" t="s">
        <v>232</v>
      </c>
      <c r="G81" s="13"/>
      <c r="H81" s="49"/>
    </row>
    <row r="82" spans="1:8" x14ac:dyDescent="0.2">
      <c r="A82" s="2" t="s">
        <v>84</v>
      </c>
      <c r="B82" s="4" t="s">
        <v>49</v>
      </c>
      <c r="C82" s="7">
        <f t="shared" si="13"/>
        <v>2039</v>
      </c>
      <c r="D82" s="85" t="s">
        <v>58</v>
      </c>
      <c r="E82" s="85" t="s">
        <v>192</v>
      </c>
      <c r="F82" s="12" t="s">
        <v>233</v>
      </c>
      <c r="G82" s="17"/>
      <c r="H82" s="49"/>
    </row>
    <row r="83" spans="1:8" x14ac:dyDescent="0.2">
      <c r="A83" s="2" t="s">
        <v>273</v>
      </c>
      <c r="B83" s="4" t="s">
        <v>49</v>
      </c>
      <c r="C83" s="7">
        <f t="shared" si="13"/>
        <v>2040</v>
      </c>
      <c r="D83" s="85" t="s">
        <v>58</v>
      </c>
      <c r="E83" s="85" t="s">
        <v>193</v>
      </c>
      <c r="F83" s="12" t="s">
        <v>165</v>
      </c>
      <c r="G83" s="13"/>
      <c r="H83" s="49"/>
    </row>
    <row r="84" spans="1:8" x14ac:dyDescent="0.2">
      <c r="A84" s="2" t="s">
        <v>274</v>
      </c>
      <c r="B84" s="4" t="s">
        <v>49</v>
      </c>
      <c r="C84" s="7">
        <f t="shared" si="13"/>
        <v>2041</v>
      </c>
      <c r="D84" s="85" t="s">
        <v>58</v>
      </c>
      <c r="E84" s="85" t="s">
        <v>193</v>
      </c>
      <c r="F84" s="12" t="s">
        <v>167</v>
      </c>
      <c r="G84" s="13"/>
      <c r="H84" s="49"/>
    </row>
    <row r="85" spans="1:8" x14ac:dyDescent="0.2">
      <c r="A85" s="2" t="s">
        <v>275</v>
      </c>
      <c r="B85" s="4" t="s">
        <v>49</v>
      </c>
      <c r="C85" s="7">
        <f t="shared" si="13"/>
        <v>2042</v>
      </c>
      <c r="D85" s="85" t="s">
        <v>58</v>
      </c>
      <c r="E85" s="85" t="s">
        <v>192</v>
      </c>
      <c r="F85" s="12" t="s">
        <v>165</v>
      </c>
      <c r="G85" s="13"/>
      <c r="H85" s="49"/>
    </row>
    <row r="86" spans="1:8" x14ac:dyDescent="0.2">
      <c r="A86" s="2" t="s">
        <v>276</v>
      </c>
      <c r="B86" s="4" t="s">
        <v>49</v>
      </c>
      <c r="C86" s="7">
        <f t="shared" si="13"/>
        <v>2043</v>
      </c>
      <c r="D86" s="85" t="s">
        <v>58</v>
      </c>
      <c r="E86" s="85" t="s">
        <v>192</v>
      </c>
      <c r="F86" s="12" t="s">
        <v>166</v>
      </c>
      <c r="G86" s="13"/>
      <c r="H86" s="49"/>
    </row>
    <row r="87" spans="1:8" x14ac:dyDescent="0.2">
      <c r="A87" s="2" t="str">
        <f t="shared" ref="A87:A90" si="14">"W"&amp;C87-42000</f>
        <v>W-39956</v>
      </c>
      <c r="B87" s="4" t="s">
        <v>49</v>
      </c>
      <c r="C87" s="7">
        <f t="shared" si="13"/>
        <v>2044</v>
      </c>
      <c r="D87" s="85"/>
      <c r="E87" s="85"/>
      <c r="F87" s="12"/>
      <c r="G87" s="13"/>
      <c r="H87" s="49"/>
    </row>
    <row r="88" spans="1:8" x14ac:dyDescent="0.2">
      <c r="A88" s="2" t="str">
        <f t="shared" si="14"/>
        <v>W-39955</v>
      </c>
      <c r="B88" s="4" t="s">
        <v>49</v>
      </c>
      <c r="C88" s="7">
        <f t="shared" si="13"/>
        <v>2045</v>
      </c>
      <c r="D88" s="85"/>
      <c r="E88" s="85"/>
      <c r="F88" s="12"/>
      <c r="G88" s="13"/>
      <c r="H88" s="49"/>
    </row>
    <row r="89" spans="1:8" x14ac:dyDescent="0.2">
      <c r="A89" s="2" t="str">
        <f t="shared" si="14"/>
        <v>W-39954</v>
      </c>
      <c r="B89" s="4" t="s">
        <v>49</v>
      </c>
      <c r="C89" s="7">
        <f t="shared" si="13"/>
        <v>2046</v>
      </c>
      <c r="D89" s="85"/>
      <c r="E89" s="85"/>
      <c r="F89" s="12"/>
      <c r="G89" s="13"/>
      <c r="H89" s="49"/>
    </row>
    <row r="90" spans="1:8" x14ac:dyDescent="0.2">
      <c r="A90" s="2" t="str">
        <f t="shared" si="14"/>
        <v>W-39953</v>
      </c>
      <c r="B90" s="4" t="s">
        <v>49</v>
      </c>
      <c r="C90" s="7">
        <f t="shared" si="13"/>
        <v>2047</v>
      </c>
      <c r="D90" s="85"/>
      <c r="E90" s="85"/>
      <c r="F90" s="12"/>
      <c r="G90" s="13"/>
      <c r="H90" s="49"/>
    </row>
    <row r="91" spans="1:8" x14ac:dyDescent="0.2">
      <c r="A91" s="2" t="s">
        <v>267</v>
      </c>
      <c r="B91" s="4" t="s">
        <v>49</v>
      </c>
      <c r="C91" s="7">
        <f t="shared" si="13"/>
        <v>2048</v>
      </c>
      <c r="D91" s="71" t="s">
        <v>51</v>
      </c>
      <c r="E91" s="71" t="s">
        <v>203</v>
      </c>
      <c r="F91" s="12" t="s">
        <v>258</v>
      </c>
      <c r="G91" s="13"/>
      <c r="H91" s="49"/>
    </row>
    <row r="92" spans="1:8" x14ac:dyDescent="0.2">
      <c r="A92" s="2" t="s">
        <v>268</v>
      </c>
      <c r="B92" s="4" t="s">
        <v>49</v>
      </c>
      <c r="C92" s="7">
        <f t="shared" si="13"/>
        <v>2049</v>
      </c>
      <c r="D92" s="72" t="s">
        <v>51</v>
      </c>
      <c r="E92" s="72" t="s">
        <v>204</v>
      </c>
      <c r="F92" s="12" t="s">
        <v>259</v>
      </c>
      <c r="G92" s="13"/>
      <c r="H92" s="49"/>
    </row>
    <row r="93" spans="1:8" x14ac:dyDescent="0.2">
      <c r="A93" s="2" t="s">
        <v>269</v>
      </c>
      <c r="B93" s="4" t="s">
        <v>49</v>
      </c>
      <c r="C93" s="7">
        <f t="shared" si="13"/>
        <v>2050</v>
      </c>
      <c r="D93" s="73" t="s">
        <v>51</v>
      </c>
      <c r="E93" s="73" t="s">
        <v>270</v>
      </c>
      <c r="F93" s="12" t="s">
        <v>271</v>
      </c>
      <c r="G93" s="13"/>
      <c r="H93" s="49"/>
    </row>
    <row r="94" spans="1:8" x14ac:dyDescent="0.2">
      <c r="A94" s="2" t="s">
        <v>171</v>
      </c>
      <c r="B94" s="4" t="s">
        <v>49</v>
      </c>
      <c r="C94" s="7">
        <f t="shared" si="13"/>
        <v>2051</v>
      </c>
      <c r="D94" s="85" t="s">
        <v>176</v>
      </c>
      <c r="E94" s="85" t="s">
        <v>183</v>
      </c>
      <c r="F94" s="12" t="s">
        <v>177</v>
      </c>
      <c r="G94" s="13"/>
      <c r="H94" s="49"/>
    </row>
    <row r="95" spans="1:8" x14ac:dyDescent="0.2">
      <c r="A95" s="2" t="s">
        <v>172</v>
      </c>
      <c r="B95" s="4" t="s">
        <v>49</v>
      </c>
      <c r="C95" s="7">
        <f t="shared" si="13"/>
        <v>2052</v>
      </c>
      <c r="D95" s="85" t="s">
        <v>176</v>
      </c>
      <c r="E95" s="85" t="s">
        <v>184</v>
      </c>
      <c r="F95" s="12" t="s">
        <v>177</v>
      </c>
      <c r="G95" s="13"/>
      <c r="H95" s="49"/>
    </row>
    <row r="96" spans="1:8" x14ac:dyDescent="0.2">
      <c r="A96" s="2" t="s">
        <v>173</v>
      </c>
      <c r="B96" s="4" t="s">
        <v>49</v>
      </c>
      <c r="C96" s="7">
        <f t="shared" si="13"/>
        <v>2053</v>
      </c>
      <c r="D96" s="85" t="s">
        <v>176</v>
      </c>
      <c r="E96" s="85" t="s">
        <v>185</v>
      </c>
      <c r="F96" s="12" t="s">
        <v>177</v>
      </c>
      <c r="G96" s="13"/>
      <c r="H96" s="49"/>
    </row>
    <row r="97" spans="1:8" x14ac:dyDescent="0.2">
      <c r="A97" s="2" t="s">
        <v>174</v>
      </c>
      <c r="B97" s="4" t="s">
        <v>49</v>
      </c>
      <c r="C97" s="7">
        <f t="shared" si="13"/>
        <v>2054</v>
      </c>
      <c r="D97" s="85" t="s">
        <v>176</v>
      </c>
      <c r="E97" s="85" t="s">
        <v>186</v>
      </c>
      <c r="F97" s="12" t="s">
        <v>177</v>
      </c>
      <c r="G97" s="13"/>
      <c r="H97" s="49"/>
    </row>
    <row r="98" spans="1:8" x14ac:dyDescent="0.2">
      <c r="A98" s="2" t="s">
        <v>175</v>
      </c>
      <c r="B98" s="4" t="s">
        <v>49</v>
      </c>
      <c r="C98" s="7">
        <f t="shared" si="13"/>
        <v>2055</v>
      </c>
      <c r="D98" s="85" t="s">
        <v>176</v>
      </c>
      <c r="E98" s="85" t="s">
        <v>187</v>
      </c>
      <c r="F98" s="12" t="s">
        <v>177</v>
      </c>
      <c r="G98" s="13"/>
      <c r="H98" s="49"/>
    </row>
    <row r="99" spans="1:8" x14ac:dyDescent="0.2">
      <c r="A99" s="2" t="s">
        <v>170</v>
      </c>
      <c r="B99" s="4" t="s">
        <v>49</v>
      </c>
      <c r="C99" s="7">
        <f t="shared" si="13"/>
        <v>2056</v>
      </c>
      <c r="D99" s="85" t="s">
        <v>176</v>
      </c>
      <c r="E99" s="85" t="s">
        <v>188</v>
      </c>
      <c r="F99" s="12" t="s">
        <v>177</v>
      </c>
      <c r="G99" s="13"/>
      <c r="H99" s="49"/>
    </row>
    <row r="100" spans="1:8" x14ac:dyDescent="0.2">
      <c r="A100" s="2" t="s">
        <v>129</v>
      </c>
      <c r="B100" s="4" t="s">
        <v>49</v>
      </c>
      <c r="C100" s="7">
        <f t="shared" si="13"/>
        <v>2057</v>
      </c>
      <c r="D100" s="85" t="s">
        <v>51</v>
      </c>
      <c r="E100" s="85"/>
      <c r="F100" s="12" t="s">
        <v>254</v>
      </c>
      <c r="G100" s="13"/>
      <c r="H100" s="49"/>
    </row>
    <row r="101" spans="1:8" x14ac:dyDescent="0.2">
      <c r="A101" s="2" t="s">
        <v>131</v>
      </c>
      <c r="B101" s="4" t="s">
        <v>49</v>
      </c>
      <c r="C101" s="7">
        <f t="shared" si="13"/>
        <v>2058</v>
      </c>
      <c r="D101" s="85" t="s">
        <v>51</v>
      </c>
      <c r="E101" s="71"/>
      <c r="F101" s="12" t="s">
        <v>254</v>
      </c>
      <c r="G101" s="13"/>
      <c r="H101" s="49"/>
    </row>
    <row r="102" spans="1:8" x14ac:dyDescent="0.2">
      <c r="A102" s="2" t="s">
        <v>130</v>
      </c>
      <c r="B102" s="4" t="s">
        <v>49</v>
      </c>
      <c r="C102" s="7">
        <f t="shared" si="13"/>
        <v>2059</v>
      </c>
      <c r="D102" s="85" t="s">
        <v>51</v>
      </c>
      <c r="E102" s="72"/>
      <c r="F102" s="12" t="s">
        <v>254</v>
      </c>
      <c r="G102" s="13"/>
      <c r="H102" s="49"/>
    </row>
    <row r="103" spans="1:8" x14ac:dyDescent="0.2">
      <c r="A103" s="1" t="s">
        <v>124</v>
      </c>
      <c r="B103" s="4" t="s">
        <v>49</v>
      </c>
      <c r="C103" s="7">
        <f t="shared" si="13"/>
        <v>2060</v>
      </c>
      <c r="D103" s="85" t="s">
        <v>58</v>
      </c>
      <c r="E103" s="71"/>
      <c r="F103" s="12" t="s">
        <v>128</v>
      </c>
      <c r="G103" s="13"/>
      <c r="H103" s="49"/>
    </row>
    <row r="104" spans="1:8" x14ac:dyDescent="0.2">
      <c r="A104" s="2" t="s">
        <v>125</v>
      </c>
      <c r="B104" s="4" t="s">
        <v>49</v>
      </c>
      <c r="C104" s="7">
        <f t="shared" si="13"/>
        <v>2061</v>
      </c>
      <c r="D104" s="85" t="s">
        <v>58</v>
      </c>
      <c r="E104" s="72"/>
      <c r="F104" s="12" t="s">
        <v>128</v>
      </c>
      <c r="G104" s="13"/>
      <c r="H104" s="49"/>
    </row>
    <row r="105" spans="1:8" x14ac:dyDescent="0.2">
      <c r="A105" s="2" t="s">
        <v>126</v>
      </c>
      <c r="B105" s="4" t="s">
        <v>49</v>
      </c>
      <c r="C105" s="7">
        <f t="shared" si="13"/>
        <v>2062</v>
      </c>
      <c r="D105" s="85" t="s">
        <v>58</v>
      </c>
      <c r="E105" s="72"/>
      <c r="F105" s="12" t="s">
        <v>128</v>
      </c>
      <c r="G105" s="13"/>
      <c r="H105" s="49"/>
    </row>
    <row r="106" spans="1:8" x14ac:dyDescent="0.2">
      <c r="A106" s="2" t="s">
        <v>127</v>
      </c>
      <c r="B106" s="4" t="s">
        <v>49</v>
      </c>
      <c r="C106" s="7">
        <f t="shared" si="13"/>
        <v>2063</v>
      </c>
      <c r="D106" s="85" t="s">
        <v>58</v>
      </c>
      <c r="E106" s="73"/>
      <c r="F106" s="12" t="s">
        <v>128</v>
      </c>
      <c r="G106" s="13"/>
      <c r="H106" s="49"/>
    </row>
    <row r="107" spans="1:8" x14ac:dyDescent="0.2">
      <c r="A107" s="2" t="s">
        <v>118</v>
      </c>
      <c r="B107" s="4" t="s">
        <v>49</v>
      </c>
      <c r="C107" s="7">
        <f t="shared" si="13"/>
        <v>2064</v>
      </c>
      <c r="D107" s="85" t="s">
        <v>97</v>
      </c>
      <c r="E107" s="85"/>
      <c r="F107" s="12" t="s">
        <v>254</v>
      </c>
      <c r="G107" s="13"/>
      <c r="H107" s="49"/>
    </row>
    <row r="108" spans="1:8" x14ac:dyDescent="0.2">
      <c r="A108" s="2" t="s">
        <v>119</v>
      </c>
      <c r="B108" s="4" t="s">
        <v>49</v>
      </c>
      <c r="C108" s="7">
        <f t="shared" si="13"/>
        <v>2065</v>
      </c>
      <c r="D108" s="85" t="s">
        <v>97</v>
      </c>
      <c r="E108" s="85"/>
      <c r="F108" s="12" t="s">
        <v>254</v>
      </c>
      <c r="G108" s="13"/>
      <c r="H108" s="49"/>
    </row>
    <row r="109" spans="1:8" x14ac:dyDescent="0.2">
      <c r="A109" s="2" t="s">
        <v>120</v>
      </c>
      <c r="B109" s="4" t="s">
        <v>49</v>
      </c>
      <c r="C109" s="7">
        <f t="shared" si="13"/>
        <v>2066</v>
      </c>
      <c r="D109" s="85" t="s">
        <v>97</v>
      </c>
      <c r="E109" s="85"/>
      <c r="F109" s="78" t="s">
        <v>253</v>
      </c>
      <c r="G109" s="78"/>
      <c r="H109" s="49"/>
    </row>
    <row r="110" spans="1:8" x14ac:dyDescent="0.2">
      <c r="A110" s="2" t="s">
        <v>152</v>
      </c>
      <c r="B110" s="4" t="s">
        <v>49</v>
      </c>
      <c r="C110" s="7">
        <f t="shared" si="13"/>
        <v>2067</v>
      </c>
      <c r="D110" s="85"/>
      <c r="E110" s="85"/>
      <c r="F110" s="78"/>
      <c r="G110" s="78"/>
      <c r="H110" s="49"/>
    </row>
    <row r="111" spans="1:8" x14ac:dyDescent="0.2">
      <c r="A111" s="2" t="s">
        <v>121</v>
      </c>
      <c r="B111" s="4" t="s">
        <v>50</v>
      </c>
      <c r="C111" s="7">
        <f t="shared" si="13"/>
        <v>2068</v>
      </c>
      <c r="D111" s="85" t="s">
        <v>5</v>
      </c>
      <c r="E111" s="85"/>
      <c r="F111" s="78" t="s">
        <v>254</v>
      </c>
      <c r="G111" s="78"/>
      <c r="H111" s="49"/>
    </row>
    <row r="112" spans="1:8" x14ac:dyDescent="0.2">
      <c r="A112" s="2" t="s">
        <v>122</v>
      </c>
      <c r="B112" s="4" t="s">
        <v>50</v>
      </c>
      <c r="C112" s="7">
        <f t="shared" si="13"/>
        <v>2070</v>
      </c>
      <c r="D112" s="85" t="s">
        <v>5</v>
      </c>
      <c r="E112" s="85"/>
      <c r="F112" s="78" t="s">
        <v>254</v>
      </c>
      <c r="G112" s="13"/>
      <c r="H112" s="49"/>
    </row>
    <row r="113" spans="1:16" x14ac:dyDescent="0.2">
      <c r="A113" s="86" t="s">
        <v>123</v>
      </c>
      <c r="B113" s="4" t="s">
        <v>50</v>
      </c>
      <c r="C113" s="7">
        <f t="shared" ref="C113:C119" si="15">C112+IF(OR(B112="INT",B112="UINT",B112="WORD"),1,IF(OR(B112="DINT",B112="UDINT",B112="REAL",B112="FLOAT"),2,"xxx"))*IF(OR($CA$1=1,$CA$1=3,$CA$1=4),1,2)</f>
        <v>2072</v>
      </c>
      <c r="D113" s="85" t="s">
        <v>5</v>
      </c>
      <c r="E113" s="85"/>
      <c r="F113" s="78" t="s">
        <v>253</v>
      </c>
      <c r="G113" s="13"/>
      <c r="H113" s="49"/>
    </row>
    <row r="114" spans="1:16" x14ac:dyDescent="0.2">
      <c r="A114" s="40" t="s">
        <v>277</v>
      </c>
      <c r="B114" s="71" t="s">
        <v>49</v>
      </c>
      <c r="C114" s="7">
        <f t="shared" si="15"/>
        <v>2074</v>
      </c>
      <c r="D114" s="71" t="s">
        <v>58</v>
      </c>
      <c r="E114" s="85"/>
      <c r="F114" s="17"/>
      <c r="G114" s="17"/>
      <c r="H114" s="84"/>
    </row>
    <row r="115" spans="1:16" x14ac:dyDescent="0.2">
      <c r="A115" s="40" t="s">
        <v>278</v>
      </c>
      <c r="B115" s="71" t="s">
        <v>49</v>
      </c>
      <c r="C115" s="7">
        <f t="shared" si="15"/>
        <v>2075</v>
      </c>
      <c r="D115" s="72" t="s">
        <v>58</v>
      </c>
      <c r="E115" s="85"/>
      <c r="F115" s="78"/>
      <c r="G115" s="17"/>
      <c r="H115" s="84"/>
    </row>
    <row r="116" spans="1:16" x14ac:dyDescent="0.2">
      <c r="A116" s="40" t="s">
        <v>279</v>
      </c>
      <c r="B116" s="71" t="s">
        <v>49</v>
      </c>
      <c r="C116" s="7">
        <f t="shared" si="15"/>
        <v>2076</v>
      </c>
      <c r="D116" s="72" t="s">
        <v>58</v>
      </c>
      <c r="E116" s="85"/>
      <c r="F116" s="78"/>
      <c r="G116" s="17"/>
      <c r="H116" s="84"/>
    </row>
    <row r="117" spans="1:16" x14ac:dyDescent="0.2">
      <c r="A117" s="40" t="s">
        <v>280</v>
      </c>
      <c r="B117" s="83" t="s">
        <v>49</v>
      </c>
      <c r="C117" s="7">
        <f t="shared" si="15"/>
        <v>2077</v>
      </c>
      <c r="D117" s="72" t="s">
        <v>58</v>
      </c>
      <c r="E117" s="85"/>
      <c r="F117" s="78"/>
      <c r="G117" s="78"/>
      <c r="H117" s="84"/>
    </row>
    <row r="118" spans="1:16" x14ac:dyDescent="0.2">
      <c r="A118" s="40" t="s">
        <v>281</v>
      </c>
      <c r="B118" s="85" t="s">
        <v>49</v>
      </c>
      <c r="C118" s="7">
        <f t="shared" si="15"/>
        <v>2078</v>
      </c>
      <c r="D118" s="72" t="s">
        <v>58</v>
      </c>
      <c r="E118" s="85"/>
      <c r="F118" s="78"/>
      <c r="G118" s="78"/>
      <c r="H118" s="84"/>
    </row>
    <row r="119" spans="1:16" x14ac:dyDescent="0.2">
      <c r="A119" s="40" t="s">
        <v>282</v>
      </c>
      <c r="B119" s="71" t="s">
        <v>49</v>
      </c>
      <c r="C119" s="7">
        <f t="shared" si="15"/>
        <v>2079</v>
      </c>
      <c r="D119" s="72" t="s">
        <v>58</v>
      </c>
      <c r="E119" s="85"/>
      <c r="F119" s="78"/>
      <c r="G119" s="78"/>
      <c r="H119" s="84"/>
    </row>
    <row r="120" spans="1:16" x14ac:dyDescent="0.2">
      <c r="A120" s="94" t="s">
        <v>104</v>
      </c>
      <c r="B120" s="95"/>
      <c r="C120" s="95"/>
      <c r="D120" s="95"/>
      <c r="E120" s="95"/>
      <c r="F120" s="95"/>
      <c r="G120" s="95"/>
      <c r="H120" s="96"/>
      <c r="I120" s="99" t="s">
        <v>85</v>
      </c>
      <c r="J120" s="95"/>
      <c r="K120" s="95"/>
      <c r="L120" s="95"/>
      <c r="M120" s="95"/>
      <c r="N120" s="95"/>
      <c r="O120" s="95"/>
      <c r="P120" s="100"/>
    </row>
    <row r="121" spans="1:16" x14ac:dyDescent="0.2">
      <c r="A121" s="36" t="s">
        <v>0</v>
      </c>
      <c r="B121" s="35" t="s">
        <v>2</v>
      </c>
      <c r="C121" s="35" t="s">
        <v>1</v>
      </c>
      <c r="D121" s="75" t="s">
        <v>3</v>
      </c>
      <c r="E121" s="75" t="s">
        <v>0</v>
      </c>
      <c r="F121" s="59" t="s">
        <v>4</v>
      </c>
      <c r="G121" s="56"/>
      <c r="H121" s="57"/>
      <c r="I121" s="46" t="str">
        <f t="shared" ref="I121:N121" si="16">A121</f>
        <v>Symbol</v>
      </c>
      <c r="J121" s="46" t="str">
        <f t="shared" si="16"/>
        <v>Data type</v>
      </c>
      <c r="K121" s="46" t="str">
        <f t="shared" si="16"/>
        <v>Address</v>
      </c>
      <c r="L121" s="46" t="str">
        <f t="shared" si="16"/>
        <v>Unit</v>
      </c>
      <c r="M121" s="46" t="str">
        <f t="shared" si="16"/>
        <v>Symbol</v>
      </c>
      <c r="N121" s="46" t="str">
        <f t="shared" si="16"/>
        <v>Comment</v>
      </c>
      <c r="O121" s="56"/>
      <c r="P121" s="60"/>
    </row>
    <row r="122" spans="1:16" x14ac:dyDescent="0.2">
      <c r="A122" s="26" t="s">
        <v>34</v>
      </c>
      <c r="B122" s="27" t="s">
        <v>49</v>
      </c>
      <c r="C122" s="7">
        <f>$E$8+0</f>
        <v>2100</v>
      </c>
      <c r="D122" s="68"/>
      <c r="E122" s="68"/>
      <c r="F122" s="28"/>
      <c r="G122" s="29"/>
      <c r="H122" s="48"/>
      <c r="I122" s="47" t="str">
        <f>A122</f>
        <v>ReceiveState1</v>
      </c>
      <c r="J122" s="27" t="str">
        <f>IF(B122&lt;&gt;"",B122,"")</f>
        <v>INT</v>
      </c>
      <c r="K122" s="23">
        <f>C122</f>
        <v>2100</v>
      </c>
      <c r="L122" s="27" t="str">
        <f>IF(D122&lt;&gt;"",D122,"")</f>
        <v/>
      </c>
      <c r="M122" s="27" t="str">
        <f>IF(E122&lt;&gt;"",E122,"")</f>
        <v/>
      </c>
      <c r="N122" s="28"/>
      <c r="O122" s="29"/>
      <c r="P122" s="61"/>
    </row>
    <row r="123" spans="1:16" x14ac:dyDescent="0.2">
      <c r="A123" s="1" t="s">
        <v>101</v>
      </c>
      <c r="B123" s="10" t="s">
        <v>31</v>
      </c>
      <c r="C123" s="6" t="s">
        <v>14</v>
      </c>
      <c r="D123" s="4"/>
      <c r="E123" s="4"/>
      <c r="F123" s="12"/>
      <c r="G123" s="17"/>
      <c r="H123" s="49"/>
      <c r="I123" s="12" t="str">
        <f>IF(ISBLANK(A131),"",A131)</f>
        <v>Res</v>
      </c>
      <c r="J123" s="10" t="str">
        <f>IF(B123&lt;&gt;"",B123,"")</f>
        <v>BIT</v>
      </c>
      <c r="K123" s="6" t="s">
        <v>14</v>
      </c>
      <c r="L123" s="10" t="str">
        <f>IF(D123&lt;&gt;"",D123,"")</f>
        <v/>
      </c>
      <c r="M123" s="10" t="str">
        <f>IF(E123&lt;&gt;"",E123,"")</f>
        <v/>
      </c>
      <c r="N123" s="12" t="str">
        <f t="shared" ref="N123:N130" si="17">IF(ISBLANK(F131),"",F131)</f>
        <v/>
      </c>
      <c r="O123" s="13"/>
      <c r="P123" s="58"/>
    </row>
    <row r="124" spans="1:16" x14ac:dyDescent="0.2">
      <c r="A124" s="1" t="s">
        <v>90</v>
      </c>
      <c r="B124" s="5" t="s">
        <v>31</v>
      </c>
      <c r="C124" s="6" t="s">
        <v>15</v>
      </c>
      <c r="D124" s="4"/>
      <c r="E124" s="4"/>
      <c r="F124" s="12" t="s">
        <v>91</v>
      </c>
      <c r="G124" s="13"/>
      <c r="H124" s="49"/>
      <c r="I124" s="12" t="str">
        <f t="shared" ref="I124:I130" si="18">IF(ISBLANK(A132),"",A132)</f>
        <v>Res</v>
      </c>
      <c r="J124" s="10" t="str">
        <f t="shared" ref="J124:J138" si="19">IF(B124&lt;&gt;"",B124,"")</f>
        <v>BIT</v>
      </c>
      <c r="K124" s="6" t="s">
        <v>15</v>
      </c>
      <c r="L124" s="10" t="str">
        <f t="shared" ref="L124:L138" si="20">IF(D124&lt;&gt;"",D124,"")</f>
        <v/>
      </c>
      <c r="M124" s="10" t="str">
        <f t="shared" ref="M124:M138" si="21">IF(E124&lt;&gt;"",E124,"")</f>
        <v/>
      </c>
      <c r="N124" s="12" t="str">
        <f t="shared" si="17"/>
        <v/>
      </c>
      <c r="O124" s="13"/>
      <c r="P124" s="58"/>
    </row>
    <row r="125" spans="1:16" x14ac:dyDescent="0.2">
      <c r="A125" s="1" t="s">
        <v>93</v>
      </c>
      <c r="B125" s="5" t="s">
        <v>31</v>
      </c>
      <c r="C125" s="6" t="s">
        <v>16</v>
      </c>
      <c r="D125" s="4"/>
      <c r="E125" s="4"/>
      <c r="F125" s="12" t="s">
        <v>108</v>
      </c>
      <c r="G125" s="13"/>
      <c r="H125" s="49"/>
      <c r="I125" s="12" t="str">
        <f t="shared" si="18"/>
        <v>Res</v>
      </c>
      <c r="J125" s="10" t="str">
        <f t="shared" si="19"/>
        <v>BIT</v>
      </c>
      <c r="K125" s="6" t="s">
        <v>16</v>
      </c>
      <c r="L125" s="10" t="str">
        <f t="shared" si="20"/>
        <v/>
      </c>
      <c r="M125" s="10" t="str">
        <f t="shared" si="21"/>
        <v/>
      </c>
      <c r="N125" s="12" t="str">
        <f t="shared" si="17"/>
        <v/>
      </c>
      <c r="O125" s="13"/>
      <c r="P125" s="58"/>
    </row>
    <row r="126" spans="1:16" x14ac:dyDescent="0.2">
      <c r="A126" s="1" t="s">
        <v>162</v>
      </c>
      <c r="B126" s="5" t="s">
        <v>31</v>
      </c>
      <c r="C126" s="6" t="s">
        <v>17</v>
      </c>
      <c r="D126" s="4"/>
      <c r="E126" s="4"/>
      <c r="F126" s="12"/>
      <c r="G126" s="13"/>
      <c r="H126" s="49"/>
      <c r="I126" s="12" t="str">
        <f t="shared" si="18"/>
        <v>Res</v>
      </c>
      <c r="J126" s="10" t="str">
        <f t="shared" si="19"/>
        <v>BIT</v>
      </c>
      <c r="K126" s="6" t="s">
        <v>17</v>
      </c>
      <c r="L126" s="10" t="str">
        <f t="shared" si="20"/>
        <v/>
      </c>
      <c r="M126" s="10" t="str">
        <f t="shared" si="21"/>
        <v/>
      </c>
      <c r="N126" s="12" t="str">
        <f t="shared" si="17"/>
        <v/>
      </c>
      <c r="O126" s="13"/>
      <c r="P126" s="58"/>
    </row>
    <row r="127" spans="1:16" x14ac:dyDescent="0.2">
      <c r="A127" s="1" t="s">
        <v>180</v>
      </c>
      <c r="B127" s="5" t="s">
        <v>31</v>
      </c>
      <c r="C127" s="6" t="s">
        <v>18</v>
      </c>
      <c r="D127" s="4"/>
      <c r="E127" s="4"/>
      <c r="F127" s="12" t="s">
        <v>284</v>
      </c>
      <c r="G127" s="13"/>
      <c r="H127" s="49"/>
      <c r="I127" s="12" t="str">
        <f t="shared" si="18"/>
        <v>Res</v>
      </c>
      <c r="J127" s="10" t="str">
        <f t="shared" si="19"/>
        <v>BIT</v>
      </c>
      <c r="K127" s="6" t="s">
        <v>18</v>
      </c>
      <c r="L127" s="10" t="str">
        <f t="shared" si="20"/>
        <v/>
      </c>
      <c r="M127" s="10" t="str">
        <f t="shared" si="21"/>
        <v/>
      </c>
      <c r="N127" s="12" t="str">
        <f t="shared" si="17"/>
        <v/>
      </c>
      <c r="O127" s="13"/>
      <c r="P127" s="58"/>
    </row>
    <row r="128" spans="1:16" x14ac:dyDescent="0.2">
      <c r="A128" s="1" t="s">
        <v>211</v>
      </c>
      <c r="B128" s="5" t="s">
        <v>31</v>
      </c>
      <c r="C128" s="6" t="s">
        <v>19</v>
      </c>
      <c r="D128" s="4"/>
      <c r="E128" s="4"/>
      <c r="F128" s="12" t="s">
        <v>213</v>
      </c>
      <c r="G128" s="13"/>
      <c r="H128" s="49"/>
      <c r="I128" s="12" t="str">
        <f t="shared" si="18"/>
        <v>Res</v>
      </c>
      <c r="J128" s="10" t="str">
        <f t="shared" si="19"/>
        <v>BIT</v>
      </c>
      <c r="K128" s="6" t="s">
        <v>19</v>
      </c>
      <c r="L128" s="10" t="str">
        <f t="shared" si="20"/>
        <v/>
      </c>
      <c r="M128" s="10" t="str">
        <f t="shared" si="21"/>
        <v/>
      </c>
      <c r="N128" s="12" t="str">
        <f t="shared" si="17"/>
        <v/>
      </c>
      <c r="O128" s="13"/>
      <c r="P128" s="58"/>
    </row>
    <row r="129" spans="1:16" x14ac:dyDescent="0.2">
      <c r="A129" s="1" t="s">
        <v>32</v>
      </c>
      <c r="B129" s="5" t="s">
        <v>31</v>
      </c>
      <c r="C129" s="6" t="s">
        <v>17</v>
      </c>
      <c r="D129" s="4"/>
      <c r="E129" s="4"/>
      <c r="F129" s="12"/>
      <c r="G129" s="13"/>
      <c r="H129" s="49"/>
      <c r="I129" s="12" t="str">
        <f t="shared" si="18"/>
        <v>Res</v>
      </c>
      <c r="J129" s="10" t="str">
        <f t="shared" si="19"/>
        <v>BIT</v>
      </c>
      <c r="K129" s="6" t="s">
        <v>20</v>
      </c>
      <c r="L129" s="10" t="str">
        <f t="shared" si="20"/>
        <v/>
      </c>
      <c r="M129" s="10" t="str">
        <f t="shared" si="21"/>
        <v/>
      </c>
      <c r="N129" s="12" t="str">
        <f t="shared" si="17"/>
        <v/>
      </c>
      <c r="O129" s="13"/>
      <c r="P129" s="58"/>
    </row>
    <row r="130" spans="1:16" x14ac:dyDescent="0.2">
      <c r="A130" s="1" t="s">
        <v>32</v>
      </c>
      <c r="B130" s="5" t="s">
        <v>31</v>
      </c>
      <c r="C130" s="6" t="s">
        <v>21</v>
      </c>
      <c r="D130" s="4"/>
      <c r="E130" s="4"/>
      <c r="F130" s="12"/>
      <c r="G130" s="13"/>
      <c r="H130" s="49"/>
      <c r="I130" s="12" t="str">
        <f t="shared" si="18"/>
        <v>CommCheck</v>
      </c>
      <c r="J130" s="10" t="str">
        <f t="shared" si="19"/>
        <v>BIT</v>
      </c>
      <c r="K130" s="6" t="s">
        <v>21</v>
      </c>
      <c r="L130" s="10" t="str">
        <f t="shared" si="20"/>
        <v/>
      </c>
      <c r="M130" s="10" t="str">
        <f t="shared" si="21"/>
        <v/>
      </c>
      <c r="N130" s="12" t="str">
        <f t="shared" si="17"/>
        <v>Tells heatpump communication is working, alarm if remote control on and state stays same for 100s. You can write back comm check signal heatpump writes, or make your own alternating signal. Alarm will not stop heatpump</v>
      </c>
      <c r="O130" s="13"/>
      <c r="P130" s="58"/>
    </row>
    <row r="131" spans="1:16" x14ac:dyDescent="0.2">
      <c r="A131" s="1" t="s">
        <v>32</v>
      </c>
      <c r="B131" s="5" t="s">
        <v>31</v>
      </c>
      <c r="C131" s="6" t="s">
        <v>22</v>
      </c>
      <c r="D131" s="4"/>
      <c r="E131" s="4"/>
      <c r="F131" s="12"/>
      <c r="G131" s="13"/>
      <c r="H131" s="49"/>
      <c r="I131" s="12" t="str">
        <f>IF(ISBLANK(A123),"",A123)</f>
        <v>ResetAlarms</v>
      </c>
      <c r="J131" s="10" t="str">
        <f t="shared" si="19"/>
        <v>BIT</v>
      </c>
      <c r="K131" s="6" t="s">
        <v>22</v>
      </c>
      <c r="L131" s="10" t="str">
        <f t="shared" si="20"/>
        <v/>
      </c>
      <c r="M131" s="10" t="str">
        <f t="shared" si="21"/>
        <v/>
      </c>
      <c r="N131" s="12" t="str">
        <f t="shared" ref="N131:N138" si="22">IF(ISBLANK(F123),"",F123)</f>
        <v/>
      </c>
      <c r="O131" s="13"/>
      <c r="P131" s="58"/>
    </row>
    <row r="132" spans="1:16" x14ac:dyDescent="0.2">
      <c r="A132" s="1" t="s">
        <v>32</v>
      </c>
      <c r="B132" s="5" t="s">
        <v>31</v>
      </c>
      <c r="C132" s="6" t="s">
        <v>23</v>
      </c>
      <c r="D132" s="4"/>
      <c r="E132" s="4"/>
      <c r="F132" s="12"/>
      <c r="G132" s="13"/>
      <c r="H132" s="49"/>
      <c r="I132" s="12" t="str">
        <f t="shared" ref="I132:I138" si="23">IF(ISBLANK(A124),"",A124)</f>
        <v>RemoteStop</v>
      </c>
      <c r="J132" s="10" t="str">
        <f t="shared" si="19"/>
        <v>BIT</v>
      </c>
      <c r="K132" s="6" t="s">
        <v>23</v>
      </c>
      <c r="L132" s="10" t="str">
        <f t="shared" si="20"/>
        <v/>
      </c>
      <c r="M132" s="10" t="str">
        <f t="shared" si="21"/>
        <v/>
      </c>
      <c r="N132" s="12" t="str">
        <f t="shared" si="22"/>
        <v>Stops heatpump</v>
      </c>
      <c r="O132" s="13"/>
      <c r="P132" s="58"/>
    </row>
    <row r="133" spans="1:16" x14ac:dyDescent="0.2">
      <c r="A133" s="1" t="s">
        <v>32</v>
      </c>
      <c r="B133" s="5" t="s">
        <v>31</v>
      </c>
      <c r="C133" s="6" t="s">
        <v>24</v>
      </c>
      <c r="D133" s="4"/>
      <c r="E133" s="4"/>
      <c r="F133" s="12"/>
      <c r="G133" s="13"/>
      <c r="H133" s="49"/>
      <c r="I133" s="12" t="str">
        <f t="shared" si="23"/>
        <v>PowerControlExternalOn</v>
      </c>
      <c r="J133" s="10" t="str">
        <f t="shared" si="19"/>
        <v>BIT</v>
      </c>
      <c r="K133" s="6" t="s">
        <v>24</v>
      </c>
      <c r="L133" s="10" t="str">
        <f t="shared" si="20"/>
        <v/>
      </c>
      <c r="M133" s="10" t="str">
        <f t="shared" si="21"/>
        <v/>
      </c>
      <c r="N133" s="12" t="str">
        <f t="shared" si="22"/>
        <v>Lets you control heatpump power directly by inputting value to "PowerControlExternal"</v>
      </c>
      <c r="O133" s="13"/>
      <c r="P133" s="58"/>
    </row>
    <row r="134" spans="1:16" x14ac:dyDescent="0.2">
      <c r="A134" s="1" t="s">
        <v>32</v>
      </c>
      <c r="B134" s="5" t="s">
        <v>31</v>
      </c>
      <c r="C134" s="6" t="s">
        <v>25</v>
      </c>
      <c r="D134" s="4"/>
      <c r="E134" s="4"/>
      <c r="F134" s="12"/>
      <c r="G134" s="13"/>
      <c r="H134" s="49"/>
      <c r="I134" s="12" t="str">
        <f t="shared" si="23"/>
        <v>ParallelConnection</v>
      </c>
      <c r="J134" s="10" t="str">
        <f t="shared" si="19"/>
        <v>BIT</v>
      </c>
      <c r="K134" s="6" t="s">
        <v>25</v>
      </c>
      <c r="L134" s="10" t="str">
        <f t="shared" si="20"/>
        <v/>
      </c>
      <c r="M134" s="10" t="str">
        <f t="shared" si="21"/>
        <v/>
      </c>
      <c r="N134" s="12" t="str">
        <f t="shared" si="22"/>
        <v/>
      </c>
      <c r="O134" s="13"/>
      <c r="P134" s="58"/>
    </row>
    <row r="135" spans="1:16" x14ac:dyDescent="0.2">
      <c r="A135" s="1" t="s">
        <v>32</v>
      </c>
      <c r="B135" s="5" t="s">
        <v>31</v>
      </c>
      <c r="C135" s="6" t="s">
        <v>26</v>
      </c>
      <c r="D135" s="4"/>
      <c r="E135" s="4"/>
      <c r="F135" s="12"/>
      <c r="G135" s="13"/>
      <c r="H135" s="49"/>
      <c r="I135" s="12" t="str">
        <f t="shared" si="23"/>
        <v>SeparateSetpoints</v>
      </c>
      <c r="J135" s="10" t="str">
        <f t="shared" si="19"/>
        <v>BIT</v>
      </c>
      <c r="K135" s="6" t="s">
        <v>26</v>
      </c>
      <c r="L135" s="10" t="str">
        <f t="shared" si="20"/>
        <v/>
      </c>
      <c r="M135" s="10" t="str">
        <f t="shared" si="21"/>
        <v/>
      </c>
      <c r="N135" s="12" t="str">
        <f t="shared" si="22"/>
        <v>Own setpoint for each heatpump, if 0, master writes setpoint to slaves. Has no effect if ParallelConnection is not on.</v>
      </c>
      <c r="O135" s="13"/>
      <c r="P135" s="58"/>
    </row>
    <row r="136" spans="1:16" x14ac:dyDescent="0.2">
      <c r="A136" s="1" t="s">
        <v>32</v>
      </c>
      <c r="B136" s="5" t="s">
        <v>31</v>
      </c>
      <c r="C136" s="6" t="s">
        <v>27</v>
      </c>
      <c r="D136" s="4"/>
      <c r="E136" s="4"/>
      <c r="F136" s="12"/>
      <c r="G136" s="13"/>
      <c r="H136" s="49"/>
      <c r="I136" s="12" t="str">
        <f t="shared" si="23"/>
        <v>SecondarySideAlwaysLimitsPower</v>
      </c>
      <c r="J136" s="10" t="str">
        <f t="shared" si="19"/>
        <v>BIT</v>
      </c>
      <c r="K136" s="6" t="s">
        <v>27</v>
      </c>
      <c r="L136" s="10" t="str">
        <f t="shared" si="20"/>
        <v/>
      </c>
      <c r="M136" s="10" t="str">
        <f t="shared" si="21"/>
        <v/>
      </c>
      <c r="N136" s="12" t="str">
        <f t="shared" si="22"/>
        <v>0= secondary side setpoint is for pump and valve if they are used, otherwise power limit. 1=secondary side setpoint always limits power, also controls pump and valve</v>
      </c>
      <c r="O136" s="13"/>
      <c r="P136" s="58"/>
    </row>
    <row r="137" spans="1:16" x14ac:dyDescent="0.2">
      <c r="A137" s="1" t="s">
        <v>32</v>
      </c>
      <c r="B137" s="5" t="s">
        <v>31</v>
      </c>
      <c r="C137" s="6" t="s">
        <v>28</v>
      </c>
      <c r="D137" s="4"/>
      <c r="E137" s="4"/>
      <c r="F137" s="12"/>
      <c r="G137" s="13"/>
      <c r="H137" s="49"/>
      <c r="I137" s="12" t="str">
        <f t="shared" si="23"/>
        <v>Res</v>
      </c>
      <c r="J137" s="10" t="str">
        <f t="shared" si="19"/>
        <v>BIT</v>
      </c>
      <c r="K137" s="6" t="s">
        <v>28</v>
      </c>
      <c r="L137" s="10" t="str">
        <f t="shared" si="20"/>
        <v/>
      </c>
      <c r="M137" s="10" t="str">
        <f t="shared" si="21"/>
        <v/>
      </c>
      <c r="N137" s="12" t="str">
        <f t="shared" si="22"/>
        <v/>
      </c>
      <c r="O137" s="13"/>
      <c r="P137" s="58"/>
    </row>
    <row r="138" spans="1:16" x14ac:dyDescent="0.2">
      <c r="A138" s="34" t="s">
        <v>33</v>
      </c>
      <c r="B138" s="37" t="s">
        <v>31</v>
      </c>
      <c r="C138" s="30" t="s">
        <v>29</v>
      </c>
      <c r="D138" s="70"/>
      <c r="E138" s="70"/>
      <c r="F138" s="12" t="s">
        <v>107</v>
      </c>
      <c r="G138" s="13"/>
      <c r="H138" s="49"/>
      <c r="I138" s="12" t="str">
        <f t="shared" si="23"/>
        <v>Res</v>
      </c>
      <c r="J138" s="10" t="str">
        <f t="shared" si="19"/>
        <v>BIT</v>
      </c>
      <c r="K138" s="30" t="s">
        <v>29</v>
      </c>
      <c r="L138" s="10" t="str">
        <f t="shared" si="20"/>
        <v/>
      </c>
      <c r="M138" s="10" t="str">
        <f t="shared" si="21"/>
        <v/>
      </c>
      <c r="N138" s="12" t="str">
        <f t="shared" si="22"/>
        <v/>
      </c>
      <c r="O138" s="13"/>
      <c r="P138" s="58"/>
    </row>
    <row r="139" spans="1:16" x14ac:dyDescent="0.2">
      <c r="A139" s="26" t="s">
        <v>35</v>
      </c>
      <c r="B139" s="27" t="s">
        <v>49</v>
      </c>
      <c r="C139" s="7">
        <f>C122+IF(OR(B122="INT",B122="UINT",B122="WORD"),1,IF(OR(B122="DINT",B122="UDINT",B122="REAL",B122="FLOAT"),2,"xxx"))*IF(OR($CA$1=1,$CA$1=3,$CA$1=4),1,2)</f>
        <v>2101</v>
      </c>
      <c r="D139" s="68"/>
      <c r="E139" s="68"/>
      <c r="F139" s="28"/>
      <c r="G139" s="29"/>
      <c r="H139" s="48"/>
      <c r="I139" s="47" t="str">
        <f>A139</f>
        <v>ReceiveState2</v>
      </c>
      <c r="J139" s="27" t="str">
        <f>B139</f>
        <v>INT</v>
      </c>
      <c r="K139" s="23">
        <f>C139</f>
        <v>2101</v>
      </c>
      <c r="L139" s="68"/>
      <c r="M139" s="68"/>
      <c r="N139" s="28"/>
      <c r="O139" s="29"/>
      <c r="P139" s="61"/>
    </row>
    <row r="140" spans="1:16" x14ac:dyDescent="0.2">
      <c r="A140" s="1" t="s">
        <v>32</v>
      </c>
      <c r="B140" s="10" t="s">
        <v>31</v>
      </c>
      <c r="C140" s="6" t="s">
        <v>14</v>
      </c>
      <c r="D140" s="4"/>
      <c r="E140" s="4"/>
      <c r="F140" s="12"/>
      <c r="G140" s="17"/>
      <c r="H140" s="49"/>
      <c r="I140" s="12" t="str">
        <f>IF(ISBLANK(A148),"",A148)</f>
        <v>Res</v>
      </c>
      <c r="J140" s="10" t="str">
        <f>B140</f>
        <v>BIT</v>
      </c>
      <c r="K140" s="10" t="str">
        <f>C140</f>
        <v>.0</v>
      </c>
      <c r="L140" s="4"/>
      <c r="M140" s="4"/>
      <c r="N140" s="12" t="str">
        <f t="shared" ref="N140:N147" si="24">IF(ISBLANK(F148),"",F148)</f>
        <v/>
      </c>
      <c r="O140" s="13"/>
      <c r="P140" s="58"/>
    </row>
    <row r="141" spans="1:16" x14ac:dyDescent="0.2">
      <c r="A141" s="1" t="s">
        <v>32</v>
      </c>
      <c r="B141" s="5" t="s">
        <v>31</v>
      </c>
      <c r="C141" s="6" t="s">
        <v>15</v>
      </c>
      <c r="D141" s="4"/>
      <c r="E141" s="4"/>
      <c r="F141" s="12"/>
      <c r="G141" s="13"/>
      <c r="H141" s="49"/>
      <c r="I141" s="12" t="str">
        <f t="shared" ref="I141:I147" si="25">IF(ISBLANK(A149),"",A149)</f>
        <v>Res</v>
      </c>
      <c r="J141" s="10" t="str">
        <f t="shared" ref="J141:J155" si="26">B141</f>
        <v>BIT</v>
      </c>
      <c r="K141" s="10" t="str">
        <f t="shared" ref="K141:K155" si="27">C141</f>
        <v>.1</v>
      </c>
      <c r="L141" s="4"/>
      <c r="M141" s="4"/>
      <c r="N141" s="12" t="str">
        <f t="shared" si="24"/>
        <v/>
      </c>
      <c r="O141" s="13"/>
      <c r="P141" s="58"/>
    </row>
    <row r="142" spans="1:16" x14ac:dyDescent="0.2">
      <c r="A142" s="1" t="s">
        <v>32</v>
      </c>
      <c r="B142" s="5" t="s">
        <v>31</v>
      </c>
      <c r="C142" s="6" t="s">
        <v>16</v>
      </c>
      <c r="D142" s="4"/>
      <c r="E142" s="4"/>
      <c r="F142" s="12"/>
      <c r="G142" s="13"/>
      <c r="H142" s="49"/>
      <c r="I142" s="12" t="str">
        <f t="shared" si="25"/>
        <v>Res</v>
      </c>
      <c r="J142" s="10" t="str">
        <f t="shared" si="26"/>
        <v>BIT</v>
      </c>
      <c r="K142" s="10" t="str">
        <f t="shared" si="27"/>
        <v>.2</v>
      </c>
      <c r="L142" s="4"/>
      <c r="M142" s="4"/>
      <c r="N142" s="12" t="str">
        <f t="shared" si="24"/>
        <v/>
      </c>
      <c r="O142" s="13"/>
      <c r="P142" s="58"/>
    </row>
    <row r="143" spans="1:16" x14ac:dyDescent="0.2">
      <c r="A143" s="1" t="s">
        <v>32</v>
      </c>
      <c r="B143" s="5" t="s">
        <v>31</v>
      </c>
      <c r="C143" s="6" t="s">
        <v>17</v>
      </c>
      <c r="D143" s="4"/>
      <c r="E143" s="4"/>
      <c r="F143" s="12"/>
      <c r="G143" s="13"/>
      <c r="H143" s="49"/>
      <c r="I143" s="12" t="str">
        <f t="shared" si="25"/>
        <v>Res</v>
      </c>
      <c r="J143" s="10" t="str">
        <f t="shared" si="26"/>
        <v>BIT</v>
      </c>
      <c r="K143" s="10" t="str">
        <f t="shared" si="27"/>
        <v>.3</v>
      </c>
      <c r="L143" s="4"/>
      <c r="M143" s="4"/>
      <c r="N143" s="12" t="str">
        <f t="shared" si="24"/>
        <v/>
      </c>
      <c r="O143" s="13"/>
      <c r="P143" s="58"/>
    </row>
    <row r="144" spans="1:16" x14ac:dyDescent="0.2">
      <c r="A144" s="1" t="s">
        <v>32</v>
      </c>
      <c r="B144" s="5" t="s">
        <v>31</v>
      </c>
      <c r="C144" s="6" t="s">
        <v>18</v>
      </c>
      <c r="D144" s="4"/>
      <c r="E144" s="4"/>
      <c r="F144" s="12"/>
      <c r="G144" s="13"/>
      <c r="H144" s="49"/>
      <c r="I144" s="12" t="str">
        <f t="shared" si="25"/>
        <v>Res</v>
      </c>
      <c r="J144" s="10" t="str">
        <f t="shared" si="26"/>
        <v>BIT</v>
      </c>
      <c r="K144" s="10" t="str">
        <f t="shared" si="27"/>
        <v>.4</v>
      </c>
      <c r="L144" s="4"/>
      <c r="M144" s="4"/>
      <c r="N144" s="12" t="str">
        <f t="shared" si="24"/>
        <v/>
      </c>
      <c r="O144" s="13"/>
      <c r="P144" s="58"/>
    </row>
    <row r="145" spans="1:16" x14ac:dyDescent="0.2">
      <c r="A145" s="1" t="s">
        <v>32</v>
      </c>
      <c r="B145" s="5" t="s">
        <v>31</v>
      </c>
      <c r="C145" s="6" t="s">
        <v>19</v>
      </c>
      <c r="D145" s="4"/>
      <c r="E145" s="4"/>
      <c r="F145" s="12"/>
      <c r="G145" s="13"/>
      <c r="H145" s="49"/>
      <c r="I145" s="12" t="str">
        <f t="shared" si="25"/>
        <v>Res</v>
      </c>
      <c r="J145" s="10" t="str">
        <f t="shared" si="26"/>
        <v>BIT</v>
      </c>
      <c r="K145" s="10" t="str">
        <f t="shared" si="27"/>
        <v>.5</v>
      </c>
      <c r="L145" s="4"/>
      <c r="M145" s="4"/>
      <c r="N145" s="12" t="str">
        <f t="shared" si="24"/>
        <v/>
      </c>
      <c r="O145" s="13"/>
      <c r="P145" s="58"/>
    </row>
    <row r="146" spans="1:16" x14ac:dyDescent="0.2">
      <c r="A146" s="1" t="s">
        <v>32</v>
      </c>
      <c r="B146" s="5" t="s">
        <v>31</v>
      </c>
      <c r="C146" s="6" t="s">
        <v>20</v>
      </c>
      <c r="D146" s="4"/>
      <c r="E146" s="4"/>
      <c r="F146" s="12"/>
      <c r="G146" s="13"/>
      <c r="H146" s="49"/>
      <c r="I146" s="12" t="str">
        <f t="shared" si="25"/>
        <v>Res</v>
      </c>
      <c r="J146" s="10" t="str">
        <f t="shared" si="26"/>
        <v>BIT</v>
      </c>
      <c r="K146" s="10" t="str">
        <f t="shared" si="27"/>
        <v>.6</v>
      </c>
      <c r="L146" s="4"/>
      <c r="M146" s="4"/>
      <c r="N146" s="12" t="str">
        <f t="shared" si="24"/>
        <v/>
      </c>
      <c r="O146" s="13"/>
      <c r="P146" s="58"/>
    </row>
    <row r="147" spans="1:16" x14ac:dyDescent="0.2">
      <c r="A147" s="1" t="s">
        <v>32</v>
      </c>
      <c r="B147" s="5" t="s">
        <v>31</v>
      </c>
      <c r="C147" s="6" t="s">
        <v>21</v>
      </c>
      <c r="D147" s="4"/>
      <c r="E147" s="4"/>
      <c r="F147" s="12"/>
      <c r="G147" s="13"/>
      <c r="H147" s="49"/>
      <c r="I147" s="12" t="str">
        <f t="shared" si="25"/>
        <v>Res</v>
      </c>
      <c r="J147" s="10" t="str">
        <f t="shared" si="26"/>
        <v>BIT</v>
      </c>
      <c r="K147" s="10" t="str">
        <f t="shared" si="27"/>
        <v>.7</v>
      </c>
      <c r="L147" s="4"/>
      <c r="M147" s="4"/>
      <c r="N147" s="12" t="str">
        <f t="shared" si="24"/>
        <v/>
      </c>
      <c r="O147" s="13"/>
      <c r="P147" s="58"/>
    </row>
    <row r="148" spans="1:16" x14ac:dyDescent="0.2">
      <c r="A148" s="1" t="s">
        <v>32</v>
      </c>
      <c r="B148" s="5" t="s">
        <v>31</v>
      </c>
      <c r="C148" s="6" t="s">
        <v>22</v>
      </c>
      <c r="D148" s="4"/>
      <c r="E148" s="4"/>
      <c r="F148" s="12"/>
      <c r="G148" s="13"/>
      <c r="H148" s="49"/>
      <c r="I148" s="12" t="str">
        <f>IF(ISBLANK(A140),"",A140)</f>
        <v>Res</v>
      </c>
      <c r="J148" s="10" t="str">
        <f t="shared" si="26"/>
        <v>BIT</v>
      </c>
      <c r="K148" s="10" t="str">
        <f t="shared" si="27"/>
        <v>.8</v>
      </c>
      <c r="L148" s="4"/>
      <c r="M148" s="4"/>
      <c r="N148" s="12" t="str">
        <f t="shared" ref="N148:N155" si="28">IF(ISBLANK(F140),"",F140)</f>
        <v/>
      </c>
      <c r="O148" s="13"/>
      <c r="P148" s="58"/>
    </row>
    <row r="149" spans="1:16" x14ac:dyDescent="0.2">
      <c r="A149" s="1" t="s">
        <v>32</v>
      </c>
      <c r="B149" s="5" t="s">
        <v>31</v>
      </c>
      <c r="C149" s="6" t="s">
        <v>23</v>
      </c>
      <c r="D149" s="4"/>
      <c r="E149" s="4"/>
      <c r="F149" s="12"/>
      <c r="G149" s="13"/>
      <c r="H149" s="49"/>
      <c r="I149" s="12" t="str">
        <f t="shared" ref="I149:I155" si="29">IF(ISBLANK(A141),"",A141)</f>
        <v>Res</v>
      </c>
      <c r="J149" s="10" t="str">
        <f t="shared" si="26"/>
        <v>BIT</v>
      </c>
      <c r="K149" s="10" t="str">
        <f t="shared" si="27"/>
        <v>.9</v>
      </c>
      <c r="L149" s="4"/>
      <c r="M149" s="4"/>
      <c r="N149" s="12" t="str">
        <f t="shared" si="28"/>
        <v/>
      </c>
      <c r="O149" s="13"/>
      <c r="P149" s="58"/>
    </row>
    <row r="150" spans="1:16" x14ac:dyDescent="0.2">
      <c r="A150" s="1" t="s">
        <v>32</v>
      </c>
      <c r="B150" s="5" t="s">
        <v>31</v>
      </c>
      <c r="C150" s="6" t="s">
        <v>24</v>
      </c>
      <c r="D150" s="4"/>
      <c r="E150" s="4"/>
      <c r="F150" s="12"/>
      <c r="G150" s="13"/>
      <c r="H150" s="49"/>
      <c r="I150" s="12" t="str">
        <f t="shared" si="29"/>
        <v>Res</v>
      </c>
      <c r="J150" s="10" t="str">
        <f t="shared" si="26"/>
        <v>BIT</v>
      </c>
      <c r="K150" s="10" t="str">
        <f t="shared" si="27"/>
        <v>.10</v>
      </c>
      <c r="L150" s="4"/>
      <c r="M150" s="4"/>
      <c r="N150" s="12" t="str">
        <f t="shared" si="28"/>
        <v/>
      </c>
      <c r="O150" s="13"/>
      <c r="P150" s="58"/>
    </row>
    <row r="151" spans="1:16" x14ac:dyDescent="0.2">
      <c r="A151" s="1" t="s">
        <v>32</v>
      </c>
      <c r="B151" s="5" t="s">
        <v>31</v>
      </c>
      <c r="C151" s="6" t="s">
        <v>25</v>
      </c>
      <c r="D151" s="4"/>
      <c r="E151" s="4"/>
      <c r="F151" s="12"/>
      <c r="G151" s="13"/>
      <c r="H151" s="49"/>
      <c r="I151" s="78" t="str">
        <f t="shared" si="29"/>
        <v>Res</v>
      </c>
      <c r="J151" s="10" t="str">
        <f t="shared" si="26"/>
        <v>BIT</v>
      </c>
      <c r="K151" s="10" t="str">
        <f t="shared" si="27"/>
        <v>.11</v>
      </c>
      <c r="L151" s="4"/>
      <c r="M151" s="4"/>
      <c r="N151" s="78" t="str">
        <f t="shared" si="28"/>
        <v/>
      </c>
      <c r="O151" s="13"/>
      <c r="P151" s="58"/>
    </row>
    <row r="152" spans="1:16" x14ac:dyDescent="0.2">
      <c r="A152" s="1" t="s">
        <v>32</v>
      </c>
      <c r="B152" s="5" t="s">
        <v>31</v>
      </c>
      <c r="C152" s="6" t="s">
        <v>26</v>
      </c>
      <c r="D152" s="4"/>
      <c r="E152" s="4"/>
      <c r="F152" s="12"/>
      <c r="G152" s="13"/>
      <c r="H152" s="49"/>
      <c r="I152" s="12" t="str">
        <f t="shared" si="29"/>
        <v>Res</v>
      </c>
      <c r="J152" s="10" t="str">
        <f t="shared" si="26"/>
        <v>BIT</v>
      </c>
      <c r="K152" s="10" t="str">
        <f t="shared" si="27"/>
        <v>.12</v>
      </c>
      <c r="L152" s="4"/>
      <c r="M152" s="4"/>
      <c r="N152" s="12" t="str">
        <f t="shared" si="28"/>
        <v/>
      </c>
      <c r="O152" s="13"/>
      <c r="P152" s="58"/>
    </row>
    <row r="153" spans="1:16" x14ac:dyDescent="0.2">
      <c r="A153" s="1" t="s">
        <v>32</v>
      </c>
      <c r="B153" s="5" t="s">
        <v>31</v>
      </c>
      <c r="C153" s="6" t="s">
        <v>27</v>
      </c>
      <c r="D153" s="4"/>
      <c r="E153" s="4"/>
      <c r="F153" s="12"/>
      <c r="G153" s="13"/>
      <c r="H153" s="49"/>
      <c r="I153" s="12" t="str">
        <f t="shared" si="29"/>
        <v>Res</v>
      </c>
      <c r="J153" s="10" t="str">
        <f t="shared" si="26"/>
        <v>BIT</v>
      </c>
      <c r="K153" s="10" t="str">
        <f t="shared" si="27"/>
        <v>.13</v>
      </c>
      <c r="L153" s="4"/>
      <c r="M153" s="4"/>
      <c r="N153" s="12" t="str">
        <f t="shared" si="28"/>
        <v/>
      </c>
      <c r="O153" s="13"/>
      <c r="P153" s="58"/>
    </row>
    <row r="154" spans="1:16" x14ac:dyDescent="0.2">
      <c r="A154" s="1" t="s">
        <v>32</v>
      </c>
      <c r="B154" s="5" t="s">
        <v>31</v>
      </c>
      <c r="C154" s="6" t="s">
        <v>28</v>
      </c>
      <c r="D154" s="4"/>
      <c r="E154" s="4"/>
      <c r="F154" s="12"/>
      <c r="G154" s="13"/>
      <c r="H154" s="49"/>
      <c r="I154" s="12" t="str">
        <f t="shared" si="29"/>
        <v>Res</v>
      </c>
      <c r="J154" s="10" t="str">
        <f t="shared" si="26"/>
        <v>BIT</v>
      </c>
      <c r="K154" s="10" t="str">
        <f t="shared" si="27"/>
        <v>.14</v>
      </c>
      <c r="L154" s="4"/>
      <c r="M154" s="4"/>
      <c r="N154" s="12" t="str">
        <f t="shared" si="28"/>
        <v/>
      </c>
      <c r="O154" s="13"/>
      <c r="P154" s="58"/>
    </row>
    <row r="155" spans="1:16" x14ac:dyDescent="0.2">
      <c r="A155" s="31" t="s">
        <v>32</v>
      </c>
      <c r="B155" s="19" t="s">
        <v>31</v>
      </c>
      <c r="C155" s="20" t="s">
        <v>29</v>
      </c>
      <c r="D155" s="70"/>
      <c r="E155" s="70"/>
      <c r="F155" s="12"/>
      <c r="G155" s="13"/>
      <c r="H155" s="49"/>
      <c r="I155" s="12" t="str">
        <f t="shared" si="29"/>
        <v>Res</v>
      </c>
      <c r="J155" s="10" t="str">
        <f t="shared" si="26"/>
        <v>BIT</v>
      </c>
      <c r="K155" s="10" t="str">
        <f t="shared" si="27"/>
        <v>.15</v>
      </c>
      <c r="L155" s="70"/>
      <c r="M155" s="70"/>
      <c r="N155" s="12" t="str">
        <f t="shared" si="28"/>
        <v/>
      </c>
      <c r="O155" s="13"/>
      <c r="P155" s="58"/>
    </row>
    <row r="156" spans="1:16" x14ac:dyDescent="0.2">
      <c r="A156" s="1" t="s">
        <v>52</v>
      </c>
      <c r="B156" s="4" t="s">
        <v>49</v>
      </c>
      <c r="C156" s="7">
        <f>C139+IF(OR(B139="INT",B139="UINT",B139="WORD"),1,IF(OR(B139="DINT",B139="UDINT",B139="REAL",B139="FLOAT"),2,"xxx"))*IF(OR($CA$1=1,$CA$1=3,$CA$1=4),1,2)</f>
        <v>2102</v>
      </c>
      <c r="D156" s="71" t="s">
        <v>58</v>
      </c>
      <c r="E156" s="71"/>
      <c r="F156" s="12" t="s">
        <v>208</v>
      </c>
      <c r="G156" s="13"/>
      <c r="H156" s="49"/>
    </row>
    <row r="157" spans="1:16" x14ac:dyDescent="0.2">
      <c r="A157" s="2" t="s">
        <v>53</v>
      </c>
      <c r="B157" s="21" t="s">
        <v>49</v>
      </c>
      <c r="C157" s="7">
        <f t="shared" ref="C157:C183" si="30">C156+IF(OR(B156="INT",B156="UINT",B156="WORD"),1,IF(OR(B156="DINT",B156="UDINT",B156="REAL",B156="FLOAT"),2,"xxx"))*IF(OR($CA$1=1,$CA$1=3,$CA$1=4),1,2)</f>
        <v>2103</v>
      </c>
      <c r="D157" s="71" t="s">
        <v>58</v>
      </c>
      <c r="E157" s="71"/>
      <c r="F157" s="12" t="s">
        <v>207</v>
      </c>
      <c r="G157" s="13"/>
      <c r="H157" s="49"/>
    </row>
    <row r="158" spans="1:16" x14ac:dyDescent="0.2">
      <c r="A158" s="2" t="s">
        <v>41</v>
      </c>
      <c r="B158" s="38" t="s">
        <v>49</v>
      </c>
      <c r="C158" s="7">
        <f t="shared" si="30"/>
        <v>2104</v>
      </c>
      <c r="D158" s="72" t="s">
        <v>39</v>
      </c>
      <c r="E158" s="72"/>
      <c r="F158" s="12"/>
      <c r="G158" s="13"/>
      <c r="H158" s="49"/>
    </row>
    <row r="159" spans="1:16" x14ac:dyDescent="0.2">
      <c r="A159" s="2" t="s">
        <v>42</v>
      </c>
      <c r="B159" s="38" t="s">
        <v>49</v>
      </c>
      <c r="C159" s="7">
        <f t="shared" si="30"/>
        <v>2105</v>
      </c>
      <c r="D159" s="72" t="s">
        <v>39</v>
      </c>
      <c r="E159" s="72"/>
      <c r="F159" s="12"/>
      <c r="G159" s="13"/>
      <c r="H159" s="49"/>
    </row>
    <row r="160" spans="1:16" x14ac:dyDescent="0.2">
      <c r="A160" s="2" t="s">
        <v>100</v>
      </c>
      <c r="B160" s="38" t="s">
        <v>49</v>
      </c>
      <c r="C160" s="7">
        <f t="shared" si="30"/>
        <v>2106</v>
      </c>
      <c r="D160" s="71" t="s">
        <v>58</v>
      </c>
      <c r="E160" s="71"/>
      <c r="F160" s="12" t="s">
        <v>98</v>
      </c>
      <c r="G160" s="13"/>
      <c r="H160" s="49"/>
    </row>
    <row r="161" spans="1:8" x14ac:dyDescent="0.2">
      <c r="A161" s="2" t="s">
        <v>212</v>
      </c>
      <c r="B161" s="38" t="s">
        <v>49</v>
      </c>
      <c r="C161" s="7">
        <f t="shared" si="30"/>
        <v>2107</v>
      </c>
      <c r="D161" s="71"/>
      <c r="E161" s="71"/>
      <c r="F161" s="12" t="s">
        <v>214</v>
      </c>
      <c r="G161" s="13"/>
      <c r="H161" s="49"/>
    </row>
    <row r="162" spans="1:8" x14ac:dyDescent="0.2">
      <c r="A162" s="2" t="s">
        <v>220</v>
      </c>
      <c r="B162" s="38" t="s">
        <v>49</v>
      </c>
      <c r="C162" s="7">
        <f t="shared" si="30"/>
        <v>2108</v>
      </c>
      <c r="D162" s="72" t="s">
        <v>48</v>
      </c>
      <c r="E162" s="72"/>
      <c r="F162" s="12" t="s">
        <v>272</v>
      </c>
      <c r="G162" s="13"/>
      <c r="H162" s="49"/>
    </row>
    <row r="163" spans="1:8" x14ac:dyDescent="0.2">
      <c r="A163" s="2" t="s">
        <v>221</v>
      </c>
      <c r="B163" s="38" t="s">
        <v>49</v>
      </c>
      <c r="C163" s="7">
        <f t="shared" si="30"/>
        <v>2109</v>
      </c>
      <c r="D163" s="72" t="s">
        <v>48</v>
      </c>
      <c r="E163" s="72"/>
      <c r="F163" s="12" t="s">
        <v>222</v>
      </c>
      <c r="G163" s="13"/>
      <c r="H163" s="49"/>
    </row>
    <row r="164" spans="1:8" x14ac:dyDescent="0.2">
      <c r="A164" s="2" t="str">
        <f t="shared" ref="A164:A183" si="31">"W"&amp;C164-42000</f>
        <v>W-39890</v>
      </c>
      <c r="B164" s="38" t="s">
        <v>49</v>
      </c>
      <c r="C164" s="7">
        <f t="shared" si="30"/>
        <v>2110</v>
      </c>
      <c r="D164" s="72"/>
      <c r="E164" s="72"/>
      <c r="F164" s="12"/>
      <c r="G164" s="13"/>
      <c r="H164" s="49"/>
    </row>
    <row r="165" spans="1:8" x14ac:dyDescent="0.2">
      <c r="A165" s="2" t="str">
        <f t="shared" si="31"/>
        <v>W-39889</v>
      </c>
      <c r="B165" s="38" t="s">
        <v>49</v>
      </c>
      <c r="C165" s="7">
        <f t="shared" si="30"/>
        <v>2111</v>
      </c>
      <c r="D165" s="72"/>
      <c r="E165" s="72"/>
      <c r="F165" s="12"/>
      <c r="G165" s="13"/>
      <c r="H165" s="49"/>
    </row>
    <row r="166" spans="1:8" x14ac:dyDescent="0.2">
      <c r="A166" s="2" t="s">
        <v>92</v>
      </c>
      <c r="B166" s="38" t="s">
        <v>49</v>
      </c>
      <c r="C166" s="7">
        <f t="shared" si="30"/>
        <v>2112</v>
      </c>
      <c r="D166" s="72" t="s">
        <v>48</v>
      </c>
      <c r="E166" s="72"/>
      <c r="F166" s="12" t="s">
        <v>283</v>
      </c>
      <c r="G166" s="13"/>
      <c r="H166" s="49"/>
    </row>
    <row r="167" spans="1:8" x14ac:dyDescent="0.2">
      <c r="A167" s="2" t="str">
        <f t="shared" si="31"/>
        <v>W-39887</v>
      </c>
      <c r="B167" s="38" t="s">
        <v>49</v>
      </c>
      <c r="C167" s="7">
        <f t="shared" si="30"/>
        <v>2113</v>
      </c>
      <c r="D167" s="72"/>
      <c r="E167" s="72"/>
      <c r="F167" s="12"/>
      <c r="G167" s="13"/>
      <c r="H167" s="49"/>
    </row>
    <row r="168" spans="1:8" x14ac:dyDescent="0.2">
      <c r="A168" s="2" t="str">
        <f t="shared" si="31"/>
        <v>W-39886</v>
      </c>
      <c r="B168" s="38" t="s">
        <v>49</v>
      </c>
      <c r="C168" s="7">
        <f t="shared" si="30"/>
        <v>2114</v>
      </c>
      <c r="D168" s="72"/>
      <c r="E168" s="72"/>
      <c r="F168" s="12"/>
      <c r="G168" s="13"/>
      <c r="H168" s="49"/>
    </row>
    <row r="169" spans="1:8" x14ac:dyDescent="0.2">
      <c r="A169" s="2" t="s">
        <v>237</v>
      </c>
      <c r="B169" s="38" t="s">
        <v>49</v>
      </c>
      <c r="C169" s="7">
        <f t="shared" si="30"/>
        <v>2115</v>
      </c>
      <c r="D169" s="72" t="s">
        <v>48</v>
      </c>
      <c r="E169" s="72"/>
      <c r="F169" s="12" t="s">
        <v>238</v>
      </c>
      <c r="G169" s="13"/>
      <c r="H169" s="49"/>
    </row>
    <row r="170" spans="1:8" x14ac:dyDescent="0.2">
      <c r="A170" s="2" t="s">
        <v>235</v>
      </c>
      <c r="B170" s="38" t="s">
        <v>49</v>
      </c>
      <c r="C170" s="7">
        <f t="shared" ref="C170:C171" si="32">C169+IF(OR(B169="INT",B169="UINT",B169="WORD"),1,IF(OR(B169="DINT",B169="UDINT",B169="REAL",B169="FLOAT"),2,"xxx"))*IF(OR($CA$1=1,$CA$1=3,$CA$1=4),1,2)</f>
        <v>2116</v>
      </c>
      <c r="D170" s="72" t="s">
        <v>48</v>
      </c>
      <c r="E170" s="72"/>
      <c r="F170" s="12" t="s">
        <v>238</v>
      </c>
      <c r="G170" s="13"/>
      <c r="H170" s="49"/>
    </row>
    <row r="171" spans="1:8" x14ac:dyDescent="0.2">
      <c r="A171" s="2" t="s">
        <v>236</v>
      </c>
      <c r="B171" s="4" t="s">
        <v>49</v>
      </c>
      <c r="C171" s="7">
        <f t="shared" si="32"/>
        <v>2117</v>
      </c>
      <c r="D171" s="71" t="s">
        <v>247</v>
      </c>
      <c r="E171" s="72"/>
      <c r="F171" s="12" t="s">
        <v>238</v>
      </c>
      <c r="G171" s="13"/>
      <c r="H171" s="49"/>
    </row>
    <row r="172" spans="1:8" x14ac:dyDescent="0.2">
      <c r="A172" s="2" t="s">
        <v>239</v>
      </c>
      <c r="B172" s="38" t="s">
        <v>49</v>
      </c>
      <c r="C172" s="7">
        <f t="shared" si="30"/>
        <v>2118</v>
      </c>
      <c r="D172" s="72"/>
      <c r="E172" s="72"/>
      <c r="F172" s="12" t="s">
        <v>240</v>
      </c>
      <c r="G172" s="13"/>
      <c r="H172" s="49"/>
    </row>
    <row r="173" spans="1:8" x14ac:dyDescent="0.2">
      <c r="A173" s="2" t="s">
        <v>241</v>
      </c>
      <c r="B173" s="38" t="s">
        <v>49</v>
      </c>
      <c r="C173" s="7">
        <f t="shared" ref="C173:C176" si="33">C172+IF(OR(B172="INT",B172="UINT",B172="WORD"),1,IF(OR(B172="DINT",B172="UDINT",B172="REAL",B172="FLOAT"),2,"xxx"))*IF(OR($CA$1=1,$CA$1=3,$CA$1=4),1,2)</f>
        <v>2119</v>
      </c>
      <c r="D173" s="72" t="s">
        <v>48</v>
      </c>
      <c r="E173" s="72"/>
      <c r="F173" s="12" t="s">
        <v>242</v>
      </c>
      <c r="G173" s="13"/>
      <c r="H173" s="49"/>
    </row>
    <row r="174" spans="1:8" x14ac:dyDescent="0.2">
      <c r="A174" s="2" t="s">
        <v>243</v>
      </c>
      <c r="B174" s="38" t="s">
        <v>49</v>
      </c>
      <c r="C174" s="7">
        <f t="shared" si="33"/>
        <v>2120</v>
      </c>
      <c r="D174" s="72" t="s">
        <v>48</v>
      </c>
      <c r="E174" s="72"/>
      <c r="F174" s="12" t="s">
        <v>242</v>
      </c>
      <c r="G174" s="16"/>
      <c r="H174" s="50"/>
    </row>
    <row r="175" spans="1:8" x14ac:dyDescent="0.2">
      <c r="A175" s="2" t="s">
        <v>244</v>
      </c>
      <c r="B175" s="4" t="s">
        <v>49</v>
      </c>
      <c r="C175" s="7">
        <f t="shared" si="33"/>
        <v>2121</v>
      </c>
      <c r="D175" s="71" t="s">
        <v>247</v>
      </c>
      <c r="E175" s="72"/>
      <c r="F175" s="12" t="s">
        <v>242</v>
      </c>
      <c r="G175" s="16"/>
      <c r="H175" s="50"/>
    </row>
    <row r="176" spans="1:8" x14ac:dyDescent="0.2">
      <c r="A176" s="2" t="s">
        <v>245</v>
      </c>
      <c r="B176" s="38" t="s">
        <v>49</v>
      </c>
      <c r="C176" s="7">
        <f t="shared" si="33"/>
        <v>2122</v>
      </c>
      <c r="D176" s="72"/>
      <c r="E176" s="72"/>
      <c r="F176" s="12" t="s">
        <v>246</v>
      </c>
      <c r="G176" s="16"/>
      <c r="H176" s="50"/>
    </row>
    <row r="177" spans="1:8" x14ac:dyDescent="0.2">
      <c r="A177" s="2" t="str">
        <f t="shared" si="31"/>
        <v>W-39877</v>
      </c>
      <c r="B177" s="38" t="s">
        <v>49</v>
      </c>
      <c r="C177" s="7">
        <f t="shared" si="30"/>
        <v>2123</v>
      </c>
      <c r="D177" s="72"/>
      <c r="E177" s="72"/>
      <c r="F177" s="15"/>
      <c r="G177" s="16"/>
      <c r="H177" s="50"/>
    </row>
    <row r="178" spans="1:8" x14ac:dyDescent="0.2">
      <c r="A178" s="2" t="str">
        <f t="shared" si="31"/>
        <v>W-39876</v>
      </c>
      <c r="B178" s="38" t="s">
        <v>49</v>
      </c>
      <c r="C178" s="7">
        <f t="shared" si="30"/>
        <v>2124</v>
      </c>
      <c r="D178" s="73"/>
      <c r="E178" s="73"/>
      <c r="F178" s="12"/>
      <c r="G178" s="13"/>
      <c r="H178" s="49"/>
    </row>
    <row r="179" spans="1:8" ht="12.75" customHeight="1" x14ac:dyDescent="0.2">
      <c r="A179" s="2" t="str">
        <f t="shared" si="31"/>
        <v>W-39875</v>
      </c>
      <c r="B179" s="38" t="s">
        <v>49</v>
      </c>
      <c r="C179" s="7">
        <f t="shared" si="30"/>
        <v>2125</v>
      </c>
      <c r="D179" s="76"/>
      <c r="E179" s="76"/>
      <c r="F179" s="15"/>
      <c r="G179" s="16"/>
      <c r="H179" s="50"/>
    </row>
    <row r="180" spans="1:8" x14ac:dyDescent="0.2">
      <c r="A180" s="2" t="str">
        <f t="shared" si="31"/>
        <v>W-39874</v>
      </c>
      <c r="B180" s="38" t="s">
        <v>49</v>
      </c>
      <c r="C180" s="7">
        <f t="shared" si="30"/>
        <v>2126</v>
      </c>
      <c r="D180" s="72"/>
      <c r="E180" s="72"/>
      <c r="F180" s="15"/>
      <c r="G180" s="16"/>
      <c r="H180" s="50"/>
    </row>
    <row r="181" spans="1:8" x14ac:dyDescent="0.2">
      <c r="A181" s="2" t="str">
        <f t="shared" si="31"/>
        <v>W-39873</v>
      </c>
      <c r="B181" s="38" t="s">
        <v>49</v>
      </c>
      <c r="C181" s="7">
        <f t="shared" si="30"/>
        <v>2127</v>
      </c>
      <c r="D181" s="72"/>
      <c r="E181" s="72"/>
      <c r="F181" s="15"/>
      <c r="G181" s="16"/>
      <c r="H181" s="50"/>
    </row>
    <row r="182" spans="1:8" x14ac:dyDescent="0.2">
      <c r="A182" s="2" t="str">
        <f>"W"&amp;C182-42000</f>
        <v>W-39872</v>
      </c>
      <c r="B182" s="38" t="s">
        <v>49</v>
      </c>
      <c r="C182" s="7">
        <f t="shared" si="30"/>
        <v>2128</v>
      </c>
      <c r="D182" s="72"/>
      <c r="E182" s="72"/>
      <c r="F182" s="15"/>
      <c r="G182" s="16"/>
      <c r="H182" s="50"/>
    </row>
    <row r="183" spans="1:8" x14ac:dyDescent="0.2">
      <c r="A183" s="2" t="str">
        <f t="shared" si="31"/>
        <v>W-39871</v>
      </c>
      <c r="B183" s="4" t="s">
        <v>49</v>
      </c>
      <c r="C183" s="7">
        <f t="shared" si="30"/>
        <v>2129</v>
      </c>
      <c r="D183" s="74"/>
      <c r="E183" s="74"/>
      <c r="F183" s="15"/>
      <c r="G183" s="16"/>
      <c r="H183" s="50"/>
    </row>
    <row r="184" spans="1:8" x14ac:dyDescent="0.2">
      <c r="E184" s="77"/>
    </row>
    <row r="185" spans="1:8" ht="12.75" customHeight="1" x14ac:dyDescent="0.2">
      <c r="A185" s="81"/>
      <c r="B185" s="64"/>
      <c r="C185" s="64"/>
      <c r="D185" s="64"/>
      <c r="E185" s="64"/>
      <c r="F185" s="64"/>
      <c r="G185" s="64"/>
      <c r="H185" s="64"/>
    </row>
    <row r="186" spans="1:8" x14ac:dyDescent="0.2">
      <c r="A186" s="64"/>
      <c r="B186" s="64"/>
      <c r="C186" s="64"/>
      <c r="D186" s="64"/>
      <c r="E186" s="64"/>
      <c r="F186" s="64"/>
      <c r="G186" s="64"/>
      <c r="H186" s="64"/>
    </row>
    <row r="187" spans="1:8" x14ac:dyDescent="0.2">
      <c r="A187" s="64"/>
      <c r="B187" s="64"/>
      <c r="C187" s="64"/>
      <c r="D187" s="64"/>
      <c r="E187" s="64"/>
      <c r="F187" s="64"/>
      <c r="G187" s="64"/>
      <c r="H187" s="64"/>
    </row>
    <row r="188" spans="1:8" x14ac:dyDescent="0.2">
      <c r="A188" s="65"/>
      <c r="B188" s="65"/>
      <c r="C188" s="65"/>
      <c r="D188" s="65"/>
      <c r="E188" s="65"/>
      <c r="F188" s="65"/>
      <c r="G188" s="65"/>
      <c r="H188" s="65"/>
    </row>
    <row r="189" spans="1:8" x14ac:dyDescent="0.2">
      <c r="A189" s="65"/>
      <c r="B189" s="65"/>
      <c r="C189" s="65"/>
      <c r="D189" s="65"/>
      <c r="E189" s="65"/>
      <c r="F189" s="65"/>
      <c r="G189" s="65"/>
      <c r="H189" s="65"/>
    </row>
    <row r="205" spans="1:8" ht="12.75" customHeight="1" x14ac:dyDescent="0.2"/>
    <row r="207" spans="1:8" x14ac:dyDescent="0.2">
      <c r="A207" s="52"/>
      <c r="B207" s="9"/>
      <c r="C207" s="9"/>
      <c r="D207" s="9"/>
      <c r="E207" s="9"/>
      <c r="F207" s="9"/>
      <c r="G207" s="9"/>
      <c r="H207" s="9"/>
    </row>
    <row r="208" spans="1:8" x14ac:dyDescent="0.2">
      <c r="A208" s="52"/>
      <c r="B208" s="3"/>
      <c r="E208" s="3"/>
      <c r="F208" s="3"/>
    </row>
    <row r="209" spans="1:8" x14ac:dyDescent="0.2">
      <c r="A209" s="52"/>
      <c r="B209" s="3"/>
      <c r="E209" s="3"/>
      <c r="F209" s="3"/>
    </row>
    <row r="211" spans="1:8" ht="12.75" customHeight="1" x14ac:dyDescent="0.2">
      <c r="B211" s="66"/>
      <c r="C211" s="66"/>
      <c r="D211" s="66"/>
      <c r="E211" s="66"/>
      <c r="F211" s="66"/>
      <c r="G211" s="66"/>
      <c r="H211" s="66"/>
    </row>
    <row r="212" spans="1:8" x14ac:dyDescent="0.2">
      <c r="A212" s="66"/>
      <c r="B212" s="66"/>
      <c r="C212" s="66"/>
      <c r="D212" s="66"/>
      <c r="E212" s="66"/>
      <c r="F212" s="66"/>
      <c r="G212" s="66"/>
      <c r="H212" s="66"/>
    </row>
  </sheetData>
  <mergeCells count="4">
    <mergeCell ref="A12:H12"/>
    <mergeCell ref="A120:H120"/>
    <mergeCell ref="I12:P12"/>
    <mergeCell ref="I120:P120"/>
  </mergeCells>
  <pageMargins left="0.70866141732283472" right="0.70866141732283472" top="0.74803149606299213" bottom="0.74803149606299213" header="0.31496062992125984" footer="0.31496062992125984"/>
  <pageSetup paperSize="9" scale="77" firstPageNumber="0" fitToHeight="0" orientation="portrait" horizontalDpi="300" verticalDpi="300" r:id="rId1"/>
  <headerFooter alignWithMargins="0">
    <oddFooter>&amp;CSivu &amp;P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1" r:id="rId4" name="DropDown1">
              <controlPr defaultSize="0" autoLine="0" autoPict="0">
                <anchor moveWithCells="1">
                  <from>
                    <xdr:col>1</xdr:col>
                    <xdr:colOff>19050</xdr:colOff>
                    <xdr:row>2</xdr:row>
                    <xdr:rowOff>0</xdr:rowOff>
                  </from>
                  <to>
                    <xdr:col>2</xdr:col>
                    <xdr:colOff>19050</xdr:colOff>
                    <xdr:row>3</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Electrical</vt:lpstr>
      <vt:lpstr>Heatpump 1</vt:lpstr>
      <vt:lpstr>__xlnm.Print_Titles_1</vt:lpstr>
      <vt:lpstr>'Heatpump 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Olaussen</dc:creator>
  <cp:lastModifiedBy>Manuel Curiel</cp:lastModifiedBy>
  <cp:lastPrinted>2015-11-19T11:14:30Z</cp:lastPrinted>
  <dcterms:created xsi:type="dcterms:W3CDTF">2011-10-13T05:08:41Z</dcterms:created>
  <dcterms:modified xsi:type="dcterms:W3CDTF">2025-01-24T20:33:04Z</dcterms:modified>
</cp:coreProperties>
</file>