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Devoir Projet\XXX-Projet-XXX\Finances\Marchés\Actions\Codes\Modele\"/>
    </mc:Choice>
  </mc:AlternateContent>
  <xr:revisionPtr revIDLastSave="0" documentId="13_ncr:1_{3140A915-7D6D-4DBB-B367-306E34F71E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ore" sheetId="1" r:id="rId1"/>
    <sheet name="Valeur Intrasèq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  <c r="P1" i="1"/>
  <c r="F22" i="1"/>
  <c r="F20" i="1"/>
  <c r="F54" i="1"/>
  <c r="G5" i="2"/>
  <c r="G4" i="2"/>
  <c r="F4" i="2"/>
  <c r="F5" i="2" s="1"/>
  <c r="E4" i="2"/>
  <c r="E5" i="2" s="1"/>
  <c r="F52" i="1"/>
  <c r="F50" i="1"/>
  <c r="F48" i="1"/>
  <c r="F42" i="1"/>
  <c r="F38" i="1" s="1"/>
  <c r="G38" i="1" s="1"/>
  <c r="F40" i="1"/>
  <c r="F34" i="1"/>
  <c r="F32" i="1"/>
  <c r="F30" i="1"/>
  <c r="F28" i="1"/>
  <c r="F26" i="1" s="1"/>
  <c r="G26" i="1" s="1"/>
  <c r="F18" i="1"/>
  <c r="F16" i="1"/>
  <c r="F14" i="1"/>
  <c r="F7" i="1"/>
  <c r="F5" i="1"/>
  <c r="F3" i="1"/>
  <c r="G3" i="1" s="1"/>
  <c r="F12" i="1" l="1"/>
  <c r="G12" i="1" s="1"/>
  <c r="J1" i="1" s="1"/>
  <c r="F46" i="1"/>
  <c r="G46" i="1" s="1"/>
</calcChain>
</file>

<file path=xl/sharedStrings.xml><?xml version="1.0" encoding="utf-8"?>
<sst xmlns="http://schemas.openxmlformats.org/spreadsheetml/2006/main" count="66" uniqueCount="60">
  <si>
    <t>Indicateur</t>
  </si>
  <si>
    <t>Valeur</t>
  </si>
  <si>
    <t>formule de graham</t>
  </si>
  <si>
    <t>formule de graham ajustée</t>
  </si>
  <si>
    <t>nombre de graham</t>
  </si>
  <si>
    <t>eps model</t>
  </si>
  <si>
    <t>Prix</t>
  </si>
  <si>
    <t>formule</t>
  </si>
  <si>
    <t>(EPS * (8,5 + 2g) * 4,4) / Y</t>
  </si>
  <si>
    <t>(EPS * (7 + g) * 4,4) / Y</t>
  </si>
  <si>
    <t>√(22,5 * EPS * BVPS)</t>
  </si>
  <si>
    <t>BVPS</t>
  </si>
  <si>
    <t>valeur intrasèque</t>
  </si>
  <si>
    <t>Y</t>
  </si>
  <si>
    <t>marge de sécurité</t>
  </si>
  <si>
    <t>EPS</t>
  </si>
  <si>
    <t>g</t>
  </si>
  <si>
    <t>P/E</t>
  </si>
  <si>
    <t>PER</t>
  </si>
  <si>
    <t>M.S</t>
  </si>
  <si>
    <t>Chiffres actuels</t>
  </si>
  <si>
    <t>Objectif</t>
  </si>
  <si>
    <t>Note</t>
  </si>
  <si>
    <t>Note sur 20</t>
  </si>
  <si>
    <t>Note sur 100</t>
  </si>
  <si>
    <t>Prix de l'action</t>
  </si>
  <si>
    <t>Croissance de l'entreprise et de l'action</t>
  </si>
  <si>
    <t>Chiffre d'affaire</t>
  </si>
  <si>
    <t>&gt; 7%</t>
  </si>
  <si>
    <t>Free Cash Flow</t>
  </si>
  <si>
    <t>&gt; 10%</t>
  </si>
  <si>
    <t>Rentabilité</t>
  </si>
  <si>
    <t>Marge brute</t>
  </si>
  <si>
    <t>&gt; 35%</t>
  </si>
  <si>
    <t>Marge d’exploitation</t>
  </si>
  <si>
    <t>&gt; 15%</t>
  </si>
  <si>
    <t>Marge nette</t>
  </si>
  <si>
    <t xml:space="preserve">ROE </t>
  </si>
  <si>
    <t>ROA</t>
  </si>
  <si>
    <t>&gt; 5%</t>
  </si>
  <si>
    <t>Dividendes</t>
  </si>
  <si>
    <t>Croissance du dividende</t>
  </si>
  <si>
    <t>&gt; 4%</t>
  </si>
  <si>
    <t>Payout Ratio</t>
  </si>
  <si>
    <t>&lt; 60%</t>
  </si>
  <si>
    <t>Rendement de l'action</t>
  </si>
  <si>
    <t>&lt; 7%</t>
  </si>
  <si>
    <t>Versement du dividende sans interruption</t>
  </si>
  <si>
    <t>&gt; 15 ans</t>
  </si>
  <si>
    <t>Dettes</t>
  </si>
  <si>
    <t>Dette / Equity</t>
  </si>
  <si>
    <t>&lt; 75%</t>
  </si>
  <si>
    <t>Dette / EBITDA (Leverage)</t>
  </si>
  <si>
    <t>&lt; 3x</t>
  </si>
  <si>
    <t>Valorisation</t>
  </si>
  <si>
    <t>&lt; 20x</t>
  </si>
  <si>
    <t>PEG</t>
  </si>
  <si>
    <t>&lt; 2x</t>
  </si>
  <si>
    <t>P/B</t>
  </si>
  <si>
    <t>Valeur Intrasèque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</si>
</sst>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5B9BD5"/>
      </patternFill>
    </fill>
    <fill>
      <patternFill patternType="solid">
        <fgColor rgb="FFFFFFFF"/>
      </patternFill>
    </fill>
    <fill>
      <patternFill patternType="solid">
        <fgColor rgb="FFB4C7E7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4" fontId="2" fillId="0" borderId="6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4" fontId="1" fillId="4" borderId="10" xfId="0" applyNumberFormat="1" applyFont="1" applyFill="1" applyBorder="1" applyAlignment="1">
      <alignment horizontal="center"/>
    </xf>
    <xf numFmtId="4" fontId="1" fillId="4" borderId="11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4" fontId="1" fillId="0" borderId="14" xfId="0" applyNumberFormat="1" applyFont="1" applyBorder="1" applyAlignment="1">
      <alignment horizontal="center"/>
    </xf>
    <xf numFmtId="4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" fontId="3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4" fontId="1" fillId="2" borderId="17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3" fontId="1" fillId="2" borderId="17" xfId="0" applyNumberFormat="1" applyFont="1" applyFill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0" fontId="1" fillId="2" borderId="17" xfId="0" applyFont="1" applyFill="1" applyBorder="1" applyAlignment="1">
      <alignment horizontal="left"/>
    </xf>
    <xf numFmtId="3" fontId="1" fillId="5" borderId="17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1" fillId="0" borderId="21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0" borderId="22" xfId="0" applyFont="1" applyBorder="1" applyAlignment="1">
      <alignment horizontal="left"/>
    </xf>
    <xf numFmtId="3" fontId="1" fillId="0" borderId="15" xfId="0" applyNumberFormat="1" applyFont="1" applyBorder="1" applyAlignment="1">
      <alignment horizontal="center"/>
    </xf>
    <xf numFmtId="4" fontId="1" fillId="0" borderId="2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4" fontId="1" fillId="0" borderId="30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3" fontId="1" fillId="0" borderId="31" xfId="0" applyNumberFormat="1" applyFont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1" fillId="0" borderId="33" xfId="0" applyNumberFormat="1" applyFont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4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4" fontId="1" fillId="2" borderId="18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4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4" fontId="1" fillId="2" borderId="23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B10" totalsRowShown="0">
  <autoFilter ref="A2:B10" xr:uid="{00000000-0009-0000-0100-000001000000}"/>
  <tableColumns count="2">
    <tableColumn id="1" xr3:uid="{00000000-0010-0000-0000-000001000000}" name="Indicateur"/>
    <tableColumn id="2" xr3:uid="{00000000-0010-0000-0000-000002000000}" name="Valeu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54"/>
  <sheetViews>
    <sheetView tabSelected="1" workbookViewId="0">
      <pane ySplit="1" topLeftCell="A2" activePane="bottomLeft" state="frozen"/>
      <selection pane="bottomLeft" activeCell="B54" sqref="B54"/>
    </sheetView>
  </sheetViews>
  <sheetFormatPr baseColWidth="10" defaultColWidth="8.88671875" defaultRowHeight="14.4" x14ac:dyDescent="0.3"/>
  <cols>
    <col min="1" max="1" width="35" style="22" bestFit="1" customWidth="1"/>
    <col min="2" max="2" width="13.5546875" style="2" bestFit="1" customWidth="1"/>
    <col min="3" max="3" width="11.88671875" style="22" bestFit="1" customWidth="1"/>
    <col min="4" max="4" width="7.6640625" style="22" bestFit="1" customWidth="1"/>
    <col min="5" max="5" width="13.5546875" style="22" bestFit="1" customWidth="1"/>
    <col min="6" max="6" width="5.109375" style="29" bestFit="1" customWidth="1"/>
    <col min="7" max="7" width="10.44140625" style="2" bestFit="1" customWidth="1"/>
    <col min="8" max="8" width="13.5546875" bestFit="1" customWidth="1"/>
    <col min="9" max="9" width="11.44140625" bestFit="1" customWidth="1"/>
    <col min="10" max="10" width="6" style="1" bestFit="1" customWidth="1"/>
    <col min="11" max="11" width="13.5546875" bestFit="1" customWidth="1"/>
    <col min="12" max="12" width="12.88671875" bestFit="1" customWidth="1"/>
    <col min="13" max="13" width="4" style="30" bestFit="1" customWidth="1"/>
    <col min="15" max="15" width="15.33203125" bestFit="1" customWidth="1"/>
  </cols>
  <sheetData>
    <row r="1" spans="1:17" ht="18.75" customHeight="1" thickBot="1" x14ac:dyDescent="0.35">
      <c r="B1" s="23" t="s">
        <v>20</v>
      </c>
      <c r="D1" s="24" t="s">
        <v>21</v>
      </c>
      <c r="F1" s="25" t="s">
        <v>22</v>
      </c>
      <c r="G1" s="23" t="s">
        <v>23</v>
      </c>
      <c r="I1" s="24" t="s">
        <v>24</v>
      </c>
      <c r="J1" s="26">
        <f>SUM($G$3,$G$12,$G$26,$G$38,$G$46)</f>
        <v>68</v>
      </c>
      <c r="L1" s="27" t="s">
        <v>25</v>
      </c>
      <c r="M1" s="28">
        <v>102</v>
      </c>
      <c r="O1" s="27" t="s">
        <v>59</v>
      </c>
      <c r="P1" s="28">
        <f>AVERAGE('Valeur Intrasèque'!E4:G4)</f>
        <v>105.95666666666666</v>
      </c>
      <c r="Q1" s="28">
        <f>AVERAGE('Valeur Intrasèque'!E5:G5)</f>
        <v>79.470000000000013</v>
      </c>
    </row>
    <row r="2" spans="1:17" ht="19.5" customHeight="1" thickBot="1" x14ac:dyDescent="0.35"/>
    <row r="3" spans="1:17" ht="19.5" customHeight="1" x14ac:dyDescent="0.3">
      <c r="B3" s="60" t="s">
        <v>26</v>
      </c>
      <c r="C3" s="61"/>
      <c r="D3" s="62"/>
      <c r="F3" s="31">
        <f>SUM(F4:F7)</f>
        <v>4</v>
      </c>
      <c r="G3" s="32">
        <f>20*F3/8</f>
        <v>10</v>
      </c>
    </row>
    <row r="4" spans="1:17" ht="19.5" customHeight="1" x14ac:dyDescent="0.3">
      <c r="A4" s="33"/>
      <c r="B4" s="34"/>
      <c r="C4" s="35"/>
      <c r="D4" s="35"/>
      <c r="E4" s="35"/>
      <c r="F4" s="36"/>
      <c r="G4" s="4"/>
    </row>
    <row r="5" spans="1:17" ht="18.75" customHeight="1" x14ac:dyDescent="0.3">
      <c r="A5" s="37" t="s">
        <v>27</v>
      </c>
      <c r="B5" s="38">
        <v>6.4</v>
      </c>
      <c r="C5" s="39"/>
      <c r="D5" s="39" t="s">
        <v>28</v>
      </c>
      <c r="E5" s="39"/>
      <c r="F5" s="40">
        <f>IF(B5/7&gt;1.9,4,IF(B5/7&gt;1.2,3,IF(B5/7&gt;0.49,2,1)))</f>
        <v>2</v>
      </c>
      <c r="G5" s="4"/>
    </row>
    <row r="6" spans="1:17" ht="18.75" customHeight="1" x14ac:dyDescent="0.3">
      <c r="A6" s="37"/>
      <c r="B6" s="38"/>
      <c r="C6" s="39"/>
      <c r="D6" s="39"/>
      <c r="E6" s="39"/>
      <c r="F6" s="40"/>
      <c r="G6" s="4"/>
    </row>
    <row r="7" spans="1:17" ht="19.5" customHeight="1" x14ac:dyDescent="0.3">
      <c r="A7" s="41" t="s">
        <v>29</v>
      </c>
      <c r="B7" s="19">
        <v>6.64</v>
      </c>
      <c r="C7" s="42"/>
      <c r="D7" s="42" t="s">
        <v>30</v>
      </c>
      <c r="E7" s="42"/>
      <c r="F7" s="43">
        <f>IF(B7/10&gt;1.9,4,IF(B7/10&gt;1.2,3,IF(B7/10&gt;0.49,2,1)))</f>
        <v>2</v>
      </c>
      <c r="G7" s="48"/>
    </row>
    <row r="8" spans="1:17" ht="19.5" customHeight="1" x14ac:dyDescent="0.3">
      <c r="G8" s="4"/>
    </row>
    <row r="9" spans="1:17" ht="18.75" customHeight="1" x14ac:dyDescent="0.3">
      <c r="G9" s="4"/>
    </row>
    <row r="10" spans="1:17" ht="18.75" customHeight="1" x14ac:dyDescent="0.3">
      <c r="B10" s="4"/>
      <c r="D10" s="3"/>
      <c r="F10" s="8"/>
      <c r="G10" s="4"/>
    </row>
    <row r="11" spans="1:17" ht="18.75" customHeight="1" thickBot="1" x14ac:dyDescent="0.35"/>
    <row r="12" spans="1:17" ht="19.5" customHeight="1" thickBot="1" x14ac:dyDescent="0.35">
      <c r="A12" s="49"/>
      <c r="B12" s="63" t="s">
        <v>31</v>
      </c>
      <c r="C12" s="64"/>
      <c r="D12" s="65"/>
      <c r="E12" s="49"/>
      <c r="F12" s="31">
        <f>SUM(F13:F22)</f>
        <v>13</v>
      </c>
      <c r="G12" s="32">
        <f>F12</f>
        <v>13</v>
      </c>
    </row>
    <row r="13" spans="1:17" ht="19.5" customHeight="1" x14ac:dyDescent="0.3">
      <c r="A13" s="50"/>
      <c r="B13" s="51"/>
      <c r="C13" s="52"/>
      <c r="D13" s="52"/>
      <c r="E13" s="52"/>
      <c r="F13" s="53"/>
      <c r="G13" s="4"/>
      <c r="J13" s="4"/>
    </row>
    <row r="14" spans="1:17" ht="18.75" customHeight="1" x14ac:dyDescent="0.3">
      <c r="A14" s="54" t="s">
        <v>32</v>
      </c>
      <c r="B14" s="44">
        <v>37</v>
      </c>
      <c r="C14" s="39"/>
      <c r="D14" s="39" t="s">
        <v>33</v>
      </c>
      <c r="E14" s="39"/>
      <c r="F14" s="55">
        <f>IF(B14/35&gt;1.9,4,IF(B14/35&gt;1.05,3,IF(B14/35&gt;0.49,2,1)))</f>
        <v>3</v>
      </c>
      <c r="G14" s="4"/>
    </row>
    <row r="15" spans="1:17" ht="18.75" customHeight="1" x14ac:dyDescent="0.3">
      <c r="A15" s="54"/>
      <c r="B15" s="38"/>
      <c r="C15" s="39"/>
      <c r="D15" s="39"/>
      <c r="E15" s="39"/>
      <c r="F15" s="55"/>
      <c r="G15" s="4"/>
    </row>
    <row r="16" spans="1:17" ht="18.75" customHeight="1" x14ac:dyDescent="0.3">
      <c r="A16" s="54" t="s">
        <v>34</v>
      </c>
      <c r="B16" s="44">
        <v>20</v>
      </c>
      <c r="C16" s="39"/>
      <c r="D16" s="39" t="s">
        <v>35</v>
      </c>
      <c r="E16" s="39"/>
      <c r="F16" s="55">
        <f>IF(B16/15&gt;1.9,4,IF(B16/15&gt;1.2,3,IF(B16/15&gt;0.49,2,1)))</f>
        <v>3</v>
      </c>
      <c r="G16" s="4"/>
      <c r="H16" s="46"/>
    </row>
    <row r="17" spans="1:8" ht="18.75" customHeight="1" x14ac:dyDescent="0.3">
      <c r="A17" s="54"/>
      <c r="B17" s="38"/>
      <c r="C17" s="39"/>
      <c r="D17" s="39"/>
      <c r="E17" s="39"/>
      <c r="F17" s="55"/>
      <c r="G17" s="4"/>
    </row>
    <row r="18" spans="1:8" ht="18.75" customHeight="1" x14ac:dyDescent="0.3">
      <c r="A18" s="54" t="s">
        <v>36</v>
      </c>
      <c r="B18" s="38">
        <v>14.8</v>
      </c>
      <c r="C18" s="39"/>
      <c r="D18" s="39" t="s">
        <v>30</v>
      </c>
      <c r="E18" s="39"/>
      <c r="F18" s="55">
        <f>IF(B18/10&gt;1.9,4,IF(B18/10&gt;1.2,3,IF(B18/10&gt;0.49,2,1)))</f>
        <v>3</v>
      </c>
      <c r="G18" s="4"/>
      <c r="H18" s="46"/>
    </row>
    <row r="19" spans="1:8" ht="18.75" customHeight="1" x14ac:dyDescent="0.3">
      <c r="A19" s="54"/>
      <c r="B19" s="38"/>
      <c r="C19" s="39"/>
      <c r="D19" s="39"/>
      <c r="E19" s="39"/>
      <c r="F19" s="55"/>
      <c r="G19" s="4"/>
    </row>
    <row r="20" spans="1:8" ht="18.75" customHeight="1" x14ac:dyDescent="0.3">
      <c r="A20" s="54" t="s">
        <v>37</v>
      </c>
      <c r="B20" s="38">
        <v>9.1999999999999993</v>
      </c>
      <c r="C20" s="39"/>
      <c r="D20" s="39" t="s">
        <v>30</v>
      </c>
      <c r="E20" s="39"/>
      <c r="F20" s="55">
        <f>IF(B20/10&gt;1.9,4,IF(B20/10&gt;1.2,3,IF(B20/10&gt;0.49,2,1)))</f>
        <v>2</v>
      </c>
      <c r="G20" s="4"/>
      <c r="H20" s="46"/>
    </row>
    <row r="21" spans="1:8" ht="18.75" customHeight="1" x14ac:dyDescent="0.3">
      <c r="A21" s="54"/>
      <c r="B21" s="38"/>
      <c r="C21" s="39"/>
      <c r="D21" s="39"/>
      <c r="E21" s="39"/>
      <c r="F21" s="55"/>
      <c r="G21" s="4"/>
    </row>
    <row r="22" spans="1:8" ht="18.75" customHeight="1" thickBot="1" x14ac:dyDescent="0.35">
      <c r="A22" s="56" t="s">
        <v>38</v>
      </c>
      <c r="B22" s="57">
        <v>5</v>
      </c>
      <c r="C22" s="58"/>
      <c r="D22" s="58" t="s">
        <v>39</v>
      </c>
      <c r="E22" s="58"/>
      <c r="F22" s="59">
        <f>IF(B22/5&gt;1.9,4,IF(B22/5&gt;1.2,3,IF(B22/5&gt;0.49,2,1)))</f>
        <v>2</v>
      </c>
      <c r="G22" s="4"/>
    </row>
    <row r="23" spans="1:8" ht="18.75" customHeight="1" x14ac:dyDescent="0.3">
      <c r="G23" s="4"/>
    </row>
    <row r="24" spans="1:8" ht="18.75" customHeight="1" x14ac:dyDescent="0.3">
      <c r="G24" s="4"/>
    </row>
    <row r="25" spans="1:8" ht="18.75" customHeight="1" x14ac:dyDescent="0.3">
      <c r="G25" s="4"/>
    </row>
    <row r="26" spans="1:8" ht="18.75" customHeight="1" x14ac:dyDescent="0.3">
      <c r="B26" s="66" t="s">
        <v>40</v>
      </c>
      <c r="C26" s="67"/>
      <c r="D26" s="68"/>
      <c r="F26" s="31">
        <f>SUM(F27:F36)</f>
        <v>12</v>
      </c>
      <c r="G26" s="32">
        <f>20*F26/16</f>
        <v>15</v>
      </c>
    </row>
    <row r="27" spans="1:8" ht="18.75" customHeight="1" x14ac:dyDescent="0.3">
      <c r="A27" s="33"/>
      <c r="B27" s="34"/>
      <c r="C27" s="35"/>
      <c r="D27" s="35"/>
      <c r="E27" s="35"/>
      <c r="F27" s="36"/>
      <c r="G27" s="4"/>
    </row>
    <row r="28" spans="1:8" ht="18.75" customHeight="1" x14ac:dyDescent="0.3">
      <c r="A28" s="37" t="s">
        <v>41</v>
      </c>
      <c r="B28" s="44">
        <v>2</v>
      </c>
      <c r="C28" s="39"/>
      <c r="D28" s="39" t="s">
        <v>42</v>
      </c>
      <c r="E28" s="39"/>
      <c r="F28" s="40">
        <f>IF(B28/4&gt;1.9,4,IF(B28/4&gt;1.2,3,IF(B28/4&gt;0.49,2,1)))</f>
        <v>2</v>
      </c>
      <c r="G28" s="4"/>
    </row>
    <row r="29" spans="1:8" ht="18.75" customHeight="1" x14ac:dyDescent="0.3">
      <c r="A29" s="37"/>
      <c r="B29" s="38"/>
      <c r="C29" s="39"/>
      <c r="D29" s="39"/>
      <c r="E29" s="39"/>
      <c r="F29" s="40"/>
      <c r="G29" s="4"/>
    </row>
    <row r="30" spans="1:8" ht="18.75" customHeight="1" x14ac:dyDescent="0.3">
      <c r="A30" s="37" t="s">
        <v>43</v>
      </c>
      <c r="B30" s="44">
        <v>52</v>
      </c>
      <c r="C30" s="39"/>
      <c r="D30" s="39" t="s">
        <v>44</v>
      </c>
      <c r="E30" s="39"/>
      <c r="F30" s="40">
        <f>IF(B30/60&lt;0.49,4,IF(B30/60&lt;1.2,3,(IF(B30/60&lt;1.9,2,1))))</f>
        <v>3</v>
      </c>
      <c r="G30" s="4"/>
    </row>
    <row r="31" spans="1:8" ht="18.75" customHeight="1" x14ac:dyDescent="0.3">
      <c r="A31" s="37"/>
      <c r="B31" s="38"/>
      <c r="C31" s="39"/>
      <c r="D31" s="39"/>
      <c r="E31" s="39"/>
      <c r="F31" s="40"/>
      <c r="G31" s="4"/>
    </row>
    <row r="32" spans="1:8" ht="18.75" customHeight="1" x14ac:dyDescent="0.3">
      <c r="A32" s="37" t="s">
        <v>45</v>
      </c>
      <c r="B32" s="38">
        <v>3.57</v>
      </c>
      <c r="C32" s="39"/>
      <c r="D32" s="39" t="s">
        <v>46</v>
      </c>
      <c r="E32" s="39"/>
      <c r="F32" s="40">
        <f>IF(B32/7&lt;0.49,4,IF(B32/7&lt;1.2,3,(IF(B32/7&lt;1.9,2,1))))</f>
        <v>3</v>
      </c>
      <c r="G32" s="48"/>
      <c r="H32" s="46"/>
    </row>
    <row r="33" spans="1:8" ht="18.75" customHeight="1" x14ac:dyDescent="0.3">
      <c r="A33" s="37"/>
      <c r="B33" s="38"/>
      <c r="C33" s="39"/>
      <c r="D33" s="39"/>
      <c r="E33" s="39"/>
      <c r="F33" s="40"/>
      <c r="G33" s="4"/>
    </row>
    <row r="34" spans="1:8" ht="18.75" customHeight="1" x14ac:dyDescent="0.3">
      <c r="A34" s="41" t="s">
        <v>47</v>
      </c>
      <c r="B34" s="47">
        <v>30</v>
      </c>
      <c r="C34" s="42"/>
      <c r="D34" s="42" t="s">
        <v>48</v>
      </c>
      <c r="E34" s="42"/>
      <c r="F34" s="43">
        <f>IF(B34/10&gt;1.9,4,IF(B34/10&gt;1.2,3,IF(B34/10&gt;0.49,2,1)))</f>
        <v>4</v>
      </c>
      <c r="G34" s="48"/>
    </row>
    <row r="35" spans="1:8" ht="18.75" customHeight="1" x14ac:dyDescent="0.3">
      <c r="A35" s="3"/>
      <c r="G35" s="4"/>
    </row>
    <row r="36" spans="1:8" ht="18.75" customHeight="1" x14ac:dyDescent="0.3">
      <c r="A36" s="3"/>
      <c r="D36" s="3"/>
      <c r="G36" s="4"/>
    </row>
    <row r="37" spans="1:8" ht="18.75" customHeight="1" x14ac:dyDescent="0.3"/>
    <row r="38" spans="1:8" ht="18.75" customHeight="1" x14ac:dyDescent="0.3">
      <c r="B38" s="66" t="s">
        <v>49</v>
      </c>
      <c r="C38" s="67"/>
      <c r="D38" s="68"/>
      <c r="F38" s="31">
        <f>SUM(F39:F42)</f>
        <v>7</v>
      </c>
      <c r="G38" s="26">
        <f>20*F38/8</f>
        <v>17.5</v>
      </c>
    </row>
    <row r="39" spans="1:8" ht="18.75" customHeight="1" x14ac:dyDescent="0.3">
      <c r="A39" s="33"/>
      <c r="B39" s="34"/>
      <c r="C39" s="35"/>
      <c r="D39" s="35"/>
      <c r="E39" s="35"/>
      <c r="F39" s="36"/>
      <c r="G39" s="4"/>
    </row>
    <row r="40" spans="1:8" ht="18.75" customHeight="1" x14ac:dyDescent="0.3">
      <c r="A40" s="37" t="s">
        <v>50</v>
      </c>
      <c r="B40" s="44">
        <v>69</v>
      </c>
      <c r="C40" s="39"/>
      <c r="D40" s="39" t="s">
        <v>51</v>
      </c>
      <c r="E40" s="39"/>
      <c r="F40" s="40">
        <f>IF(B40/75&lt;0.49,4,IF(B40/75&lt;1.2,3,(IF(B40/75&lt;1.9,2,1))))</f>
        <v>3</v>
      </c>
      <c r="G40" s="4"/>
    </row>
    <row r="41" spans="1:8" ht="18.75" customHeight="1" x14ac:dyDescent="0.3">
      <c r="A41" s="37"/>
      <c r="B41" s="38"/>
      <c r="C41" s="39"/>
      <c r="D41" s="39"/>
      <c r="E41" s="39"/>
      <c r="F41" s="40"/>
      <c r="G41" s="4"/>
    </row>
    <row r="42" spans="1:8" ht="18.75" customHeight="1" x14ac:dyDescent="0.3">
      <c r="A42" s="41" t="s">
        <v>52</v>
      </c>
      <c r="B42" s="19">
        <v>0.6</v>
      </c>
      <c r="C42" s="42"/>
      <c r="D42" s="42" t="s">
        <v>53</v>
      </c>
      <c r="E42" s="42"/>
      <c r="F42" s="43">
        <f>IF(B42/7&lt;0.49,4,IF(B42/7&lt;1.2,3,(IF(B42/7&lt;1.9,2,1))))</f>
        <v>4</v>
      </c>
      <c r="G42" s="48"/>
    </row>
    <row r="43" spans="1:8" ht="18.75" customHeight="1" x14ac:dyDescent="0.3">
      <c r="A43" s="3"/>
      <c r="G43" s="4"/>
    </row>
    <row r="44" spans="1:8" ht="18.75" customHeight="1" x14ac:dyDescent="0.3">
      <c r="A44" s="3"/>
      <c r="D44" s="3"/>
      <c r="G44" s="4"/>
    </row>
    <row r="45" spans="1:8" ht="18.75" customHeight="1" x14ac:dyDescent="0.3">
      <c r="A45" s="3"/>
      <c r="G45" s="4"/>
    </row>
    <row r="46" spans="1:8" ht="18.75" customHeight="1" x14ac:dyDescent="0.3">
      <c r="B46" s="60" t="s">
        <v>54</v>
      </c>
      <c r="C46" s="61"/>
      <c r="D46" s="62"/>
      <c r="F46" s="31">
        <f>SUM(F47:F54)</f>
        <v>10</v>
      </c>
      <c r="G46" s="26">
        <f>20*F46/16</f>
        <v>12.5</v>
      </c>
    </row>
    <row r="47" spans="1:8" ht="18.75" customHeight="1" x14ac:dyDescent="0.3">
      <c r="A47" s="33"/>
      <c r="B47" s="34"/>
      <c r="C47" s="35"/>
      <c r="D47" s="35"/>
      <c r="E47" s="35"/>
      <c r="F47" s="36"/>
      <c r="G47" s="4"/>
    </row>
    <row r="48" spans="1:8" ht="18.75" customHeight="1" x14ac:dyDescent="0.3">
      <c r="A48" s="37" t="s">
        <v>18</v>
      </c>
      <c r="B48" s="38">
        <v>14.48</v>
      </c>
      <c r="C48" s="39"/>
      <c r="D48" s="39" t="s">
        <v>55</v>
      </c>
      <c r="E48" s="39"/>
      <c r="F48" s="40">
        <f>IF(B48/20&lt;0.49,4,IF(B48/20&lt;1.2,3,(IF(B48/20&lt;1.9,2,1))))</f>
        <v>3</v>
      </c>
      <c r="G48" s="4"/>
      <c r="H48" s="46"/>
    </row>
    <row r="49" spans="1:7" ht="18.75" customHeight="1" x14ac:dyDescent="0.3">
      <c r="A49" s="37"/>
      <c r="B49" s="38"/>
      <c r="C49" s="39"/>
      <c r="D49" s="39"/>
      <c r="E49" s="39"/>
      <c r="F49" s="40"/>
      <c r="G49" s="4"/>
    </row>
    <row r="50" spans="1:7" ht="18.75" customHeight="1" x14ac:dyDescent="0.3">
      <c r="A50" s="37" t="s">
        <v>56</v>
      </c>
      <c r="B50" s="38">
        <v>1.63</v>
      </c>
      <c r="C50" s="39"/>
      <c r="D50" s="39" t="s">
        <v>57</v>
      </c>
      <c r="E50" s="39"/>
      <c r="F50" s="40">
        <f>IF(B50/2&lt;0.49,4,IF(B50/2&lt;1.2,3,(IF(B50/2&lt;1.9,2,1))))</f>
        <v>3</v>
      </c>
      <c r="G50" s="48"/>
    </row>
    <row r="51" spans="1:7" ht="18.75" customHeight="1" x14ac:dyDescent="0.3">
      <c r="A51" s="37"/>
      <c r="B51" s="38"/>
      <c r="C51" s="39"/>
      <c r="D51" s="39"/>
      <c r="E51" s="39"/>
      <c r="F51" s="40"/>
      <c r="G51" s="4"/>
    </row>
    <row r="52" spans="1:7" ht="18.75" customHeight="1" x14ac:dyDescent="0.3">
      <c r="A52" s="37" t="s">
        <v>58</v>
      </c>
      <c r="B52" s="38">
        <v>1.61</v>
      </c>
      <c r="C52" s="39"/>
      <c r="D52" s="39" t="s">
        <v>53</v>
      </c>
      <c r="E52" s="39"/>
      <c r="F52" s="40">
        <f>IF(B52/3&lt;0.49,4,IF(B52/3&lt;1.2,3,(IF(B52/3&lt;1.9,2,1))))</f>
        <v>3</v>
      </c>
      <c r="G52" s="4"/>
    </row>
    <row r="53" spans="1:7" ht="18.75" customHeight="1" x14ac:dyDescent="0.3">
      <c r="A53" s="37"/>
      <c r="B53" s="38"/>
      <c r="C53" s="39"/>
      <c r="D53" s="39"/>
      <c r="E53" s="39"/>
      <c r="F53" s="40"/>
      <c r="G53" s="4"/>
    </row>
    <row r="54" spans="1:7" ht="18.75" customHeight="1" thickBot="1" x14ac:dyDescent="0.35">
      <c r="A54" s="41" t="s">
        <v>54</v>
      </c>
      <c r="B54" s="19">
        <v>5.58</v>
      </c>
      <c r="C54" s="42"/>
      <c r="D54" s="42" t="s">
        <v>39</v>
      </c>
      <c r="E54" s="42"/>
      <c r="F54" s="43">
        <f>IF(B54&lt;=-5,4,IF(B54&lt;=0,3,IF(B54&lt;=5,2,1)))</f>
        <v>1</v>
      </c>
      <c r="G54" s="4"/>
    </row>
  </sheetData>
  <mergeCells count="5">
    <mergeCell ref="B3:D3"/>
    <mergeCell ref="B12:D12"/>
    <mergeCell ref="B26:D26"/>
    <mergeCell ref="B38:D38"/>
    <mergeCell ref="B46:D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7"/>
  <sheetViews>
    <sheetView workbookViewId="0">
      <selection activeCell="E4" sqref="E4"/>
    </sheetView>
  </sheetViews>
  <sheetFormatPr baseColWidth="10" defaultColWidth="8.88671875" defaultRowHeight="14.4" x14ac:dyDescent="0.3"/>
  <cols>
    <col min="1" max="1" width="13.5546875" bestFit="1" customWidth="1"/>
    <col min="2" max="2" width="13.5546875" style="1" bestFit="1" customWidth="1"/>
    <col min="3" max="3" width="13.5546875" bestFit="1" customWidth="1"/>
    <col min="4" max="4" width="16.5546875" bestFit="1" customWidth="1"/>
    <col min="5" max="5" width="22.109375" style="1" bestFit="1" customWidth="1"/>
    <col min="6" max="6" width="24.44140625" style="2" bestFit="1" customWidth="1"/>
    <col min="7" max="7" width="18.33203125" style="1" bestFit="1" customWidth="1"/>
    <col min="8" max="8" width="24.44140625" bestFit="1" customWidth="1"/>
    <col min="9" max="9" width="16.5546875" bestFit="1" customWidth="1"/>
    <col min="10" max="10" width="13.5546875" bestFit="1" customWidth="1"/>
    <col min="11" max="11" width="5" bestFit="1" customWidth="1"/>
    <col min="12" max="12" width="6" bestFit="1" customWidth="1"/>
  </cols>
  <sheetData>
    <row r="1" spans="1:12" ht="18.75" customHeight="1" x14ac:dyDescent="0.3"/>
    <row r="2" spans="1:12" ht="20.25" customHeight="1" x14ac:dyDescent="0.3">
      <c r="A2" s="3" t="s">
        <v>0</v>
      </c>
      <c r="B2" s="4" t="s">
        <v>1</v>
      </c>
      <c r="E2" s="5" t="s">
        <v>2</v>
      </c>
      <c r="F2" s="6" t="s">
        <v>3</v>
      </c>
      <c r="G2" s="6" t="s">
        <v>4</v>
      </c>
      <c r="H2" s="7" t="s">
        <v>5</v>
      </c>
    </row>
    <row r="3" spans="1:12" ht="19.5" customHeight="1" x14ac:dyDescent="0.3">
      <c r="A3" s="3" t="s">
        <v>6</v>
      </c>
      <c r="B3" s="8">
        <v>102</v>
      </c>
      <c r="D3" s="9" t="s">
        <v>7</v>
      </c>
      <c r="E3" s="10" t="s">
        <v>8</v>
      </c>
      <c r="F3" s="11" t="s">
        <v>9</v>
      </c>
      <c r="G3" s="11" t="s">
        <v>10</v>
      </c>
      <c r="H3" s="12"/>
    </row>
    <row r="4" spans="1:12" ht="19.5" customHeight="1" x14ac:dyDescent="0.3">
      <c r="A4" s="3" t="s">
        <v>11</v>
      </c>
      <c r="B4" s="4">
        <v>58.03</v>
      </c>
      <c r="D4" s="13" t="s">
        <v>12</v>
      </c>
      <c r="E4" s="14">
        <f>ROUND((B6*(8.5+(2*B7))*4.4)/B5,2)</f>
        <v>138.26</v>
      </c>
      <c r="F4" s="15">
        <f>ROUND((B6*(7+B7)*4.4)/B5,2)</f>
        <v>85.04</v>
      </c>
      <c r="G4" s="15">
        <f>ROUND(SQRT(22.5*B6*Tableau1[[#This Row], [Valeur]]),2)</f>
        <v>94.57</v>
      </c>
      <c r="H4" s="16"/>
    </row>
    <row r="5" spans="1:12" ht="20.25" customHeight="1" x14ac:dyDescent="0.3">
      <c r="A5" s="3" t="s">
        <v>13</v>
      </c>
      <c r="B5" s="45">
        <v>5.21</v>
      </c>
      <c r="D5" s="17" t="s">
        <v>14</v>
      </c>
      <c r="E5" s="18">
        <f>ROUND(E4*$B$10,2)</f>
        <v>103.7</v>
      </c>
      <c r="F5" s="19">
        <f>ROUND(F4*$B$10,2)</f>
        <v>63.78</v>
      </c>
      <c r="G5" s="19">
        <f>ROUND(G4*$B$10,2)</f>
        <v>70.930000000000007</v>
      </c>
      <c r="H5" s="20"/>
    </row>
    <row r="6" spans="1:12" ht="19.5" customHeight="1" x14ac:dyDescent="0.3">
      <c r="A6" s="3" t="s">
        <v>15</v>
      </c>
      <c r="B6" s="4">
        <v>6.85</v>
      </c>
    </row>
    <row r="7" spans="1:12" ht="19.5" customHeight="1" x14ac:dyDescent="0.3">
      <c r="A7" s="3" t="s">
        <v>16</v>
      </c>
      <c r="B7" s="4">
        <v>7.7</v>
      </c>
    </row>
    <row r="8" spans="1:12" ht="19.5" customHeight="1" x14ac:dyDescent="0.3">
      <c r="A8" s="3" t="s">
        <v>17</v>
      </c>
      <c r="B8" s="8">
        <v>15</v>
      </c>
    </row>
    <row r="9" spans="1:12" ht="19.5" customHeight="1" x14ac:dyDescent="0.3">
      <c r="A9" s="3" t="s">
        <v>18</v>
      </c>
      <c r="B9" s="4">
        <v>14.48</v>
      </c>
    </row>
    <row r="10" spans="1:12" ht="19.5" customHeight="1" x14ac:dyDescent="0.3">
      <c r="A10" s="3" t="s">
        <v>19</v>
      </c>
      <c r="B10" s="4">
        <v>0.75</v>
      </c>
      <c r="E10" s="21"/>
    </row>
    <row r="11" spans="1:12" ht="19.5" customHeight="1" x14ac:dyDescent="0.3">
      <c r="F11" s="4"/>
    </row>
    <row r="12" spans="1:12" ht="18.75" customHeight="1" x14ac:dyDescent="0.3"/>
    <row r="13" spans="1:12" ht="19.5" customHeight="1" x14ac:dyDescent="0.3">
      <c r="L13" s="3"/>
    </row>
    <row r="14" spans="1:12" ht="18.75" customHeight="1" x14ac:dyDescent="0.3"/>
    <row r="15" spans="1:12" ht="18.75" customHeight="1" x14ac:dyDescent="0.3"/>
    <row r="16" spans="1:12" ht="18.75" customHeight="1" x14ac:dyDescent="0.3"/>
    <row r="17" spans="6:6" ht="18.75" customHeight="1" x14ac:dyDescent="0.3"/>
    <row r="18" spans="6:6" ht="18.75" customHeight="1" x14ac:dyDescent="0.3"/>
    <row r="19" spans="6:6" ht="18.75" customHeight="1" x14ac:dyDescent="0.3"/>
    <row r="20" spans="6:6" ht="18.75" customHeight="1" x14ac:dyDescent="0.3"/>
    <row r="21" spans="6:6" ht="18.75" customHeight="1" x14ac:dyDescent="0.3"/>
    <row r="22" spans="6:6" ht="18.75" customHeight="1" x14ac:dyDescent="0.3"/>
    <row r="23" spans="6:6" ht="18.75" customHeight="1" x14ac:dyDescent="0.3"/>
    <row r="24" spans="6:6" ht="18.75" customHeight="1" x14ac:dyDescent="0.3"/>
    <row r="25" spans="6:6" ht="18.75" customHeight="1" x14ac:dyDescent="0.3"/>
    <row r="26" spans="6:6" ht="18.75" customHeight="1" x14ac:dyDescent="0.3"/>
    <row r="27" spans="6:6" ht="18.75" customHeight="1" x14ac:dyDescent="0.3">
      <c r="F27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Score</vt:lpstr>
      <vt:lpstr>Valeur Intrasèque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Mathis DA CRUZ</cp:lastModifiedBy>
  <dcterms:created xsi:type="dcterms:W3CDTF">2023-09-24T15:19:06Z</dcterms:created>
  <dcterms:modified xsi:type="dcterms:W3CDTF">2023-09-24T21:31:02Z</dcterms:modified>
</cp:coreProperties>
</file>