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drawings/drawing4.xml" ContentType="application/vnd.openxmlformats-officedocument.drawingml.chartshapes+xml"/>
  <Override PartName="/xl/charts/chart10.xml" ContentType="application/vnd.openxmlformats-officedocument.drawingml.chart+xml"/>
  <Override PartName="/xl/drawings/drawing5.xml" ContentType="application/vnd.openxmlformats-officedocument.drawingml.chartshapes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elsey\Documents\WERC-SC\ASSP_share\"/>
    </mc:Choice>
  </mc:AlternateContent>
  <xr:revisionPtr revIDLastSave="0" documentId="10_ncr:100000_{A08F8322-F56B-4C3D-8BA9-926C1E15721D}" xr6:coauthVersionLast="31" xr6:coauthVersionMax="31" xr10:uidLastSave="{00000000-0000-0000-0000-000000000000}"/>
  <bookViews>
    <workbookView xWindow="120" yWindow="120" windowWidth="15180" windowHeight="8835" activeTab="5" xr2:uid="{00000000-000D-0000-FFFF-FFFF00000000}"/>
  </bookViews>
  <sheets>
    <sheet name="Sheet2" sheetId="6" r:id="rId1"/>
    <sheet name="Sheet3" sheetId="8" r:id="rId2"/>
    <sheet name="BANDING" sheetId="1" r:id="rId3"/>
    <sheet name="Sheet5" sheetId="10" r:id="rId4"/>
    <sheet name="Sheet4" sheetId="9" r:id="rId5"/>
    <sheet name="CPUE" sheetId="2" r:id="rId6"/>
    <sheet name="2015 Moon" sheetId="11" r:id="rId7"/>
    <sheet name="RADIO" sheetId="3" r:id="rId8"/>
    <sheet name="Sheet1" sheetId="5" r:id="rId9"/>
    <sheet name="Charts" sheetId="7" r:id="rId10"/>
  </sheets>
  <calcPr calcId="179017"/>
  <pivotCaches>
    <pivotCache cacheId="0" r:id="rId11"/>
    <pivotCache cacheId="1" r:id="rId12"/>
    <pivotCache cacheId="2" r:id="rId13"/>
    <pivotCache cacheId="3" r:id="rId14"/>
  </pivotCaches>
</workbook>
</file>

<file path=xl/calcChain.xml><?xml version="1.0" encoding="utf-8"?>
<calcChain xmlns="http://schemas.openxmlformats.org/spreadsheetml/2006/main">
  <c r="G2" i="2" l="1"/>
  <c r="Q82" i="2" l="1"/>
  <c r="R1451" i="1"/>
  <c r="J1451" i="1"/>
  <c r="X81" i="2"/>
  <c r="Q81" i="2"/>
  <c r="R1450" i="1"/>
  <c r="R1449" i="1"/>
  <c r="R1448" i="1"/>
  <c r="R1447" i="1"/>
  <c r="J1450" i="1"/>
  <c r="J1449" i="1"/>
  <c r="J1448" i="1"/>
  <c r="J1447" i="1"/>
  <c r="X80" i="2"/>
  <c r="R80" i="2"/>
  <c r="R81" i="2"/>
  <c r="R82" i="2"/>
  <c r="X82" i="2" s="1"/>
  <c r="Q80" i="2"/>
  <c r="R1446" i="1"/>
  <c r="R1445" i="1"/>
  <c r="R1444" i="1"/>
  <c r="R1443" i="1"/>
  <c r="R1442" i="1"/>
  <c r="R1441" i="1"/>
  <c r="J1446" i="1"/>
  <c r="J1445" i="1"/>
  <c r="J1444" i="1"/>
  <c r="J1443" i="1"/>
  <c r="J1442" i="1"/>
  <c r="J1441" i="1"/>
  <c r="Q79" i="2"/>
  <c r="R1440" i="1"/>
  <c r="R1439" i="1"/>
  <c r="R1438" i="1"/>
  <c r="R1437" i="1"/>
  <c r="J1440" i="1"/>
  <c r="J1439" i="1"/>
  <c r="J1438" i="1"/>
  <c r="J1437" i="1"/>
  <c r="R1436" i="1"/>
  <c r="R1435" i="1"/>
  <c r="R1434" i="1"/>
  <c r="R1433" i="1"/>
  <c r="R1432" i="1"/>
  <c r="R1431" i="1"/>
  <c r="R1430" i="1"/>
  <c r="R1429" i="1"/>
  <c r="R1428" i="1"/>
  <c r="R1427" i="1"/>
  <c r="J1436" i="1"/>
  <c r="J1435" i="1"/>
  <c r="J1434" i="1"/>
  <c r="J1433" i="1"/>
  <c r="J1432" i="1"/>
  <c r="J1431" i="1"/>
  <c r="J1430" i="1"/>
  <c r="J1429" i="1"/>
  <c r="J1428" i="1"/>
  <c r="J1427" i="1"/>
  <c r="R79" i="2"/>
  <c r="X79" i="2"/>
  <c r="X78" i="2"/>
  <c r="R78" i="2"/>
  <c r="Q78" i="2"/>
  <c r="R1426" i="1"/>
  <c r="R1425" i="1"/>
  <c r="R1424" i="1"/>
  <c r="R1423" i="1"/>
  <c r="R1422" i="1"/>
  <c r="R1421" i="1"/>
  <c r="R1420" i="1"/>
  <c r="J1426" i="1"/>
  <c r="J1425" i="1"/>
  <c r="J1424" i="1"/>
  <c r="J1423" i="1"/>
  <c r="J1422" i="1"/>
  <c r="J1421" i="1"/>
  <c r="J1420" i="1"/>
  <c r="J1419" i="1"/>
  <c r="R77" i="2"/>
  <c r="X77" i="2" s="1"/>
  <c r="Q77" i="2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343" i="1"/>
  <c r="J1344" i="1"/>
  <c r="J1345" i="1"/>
  <c r="J1346" i="1"/>
  <c r="J1347" i="1"/>
  <c r="J1348" i="1"/>
  <c r="J1349" i="1"/>
  <c r="J1350" i="1"/>
  <c r="J1351" i="1"/>
  <c r="J1352" i="1"/>
  <c r="J1353" i="1"/>
  <c r="J134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5" i="1"/>
  <c r="X73" i="2" l="1"/>
  <c r="X74" i="2"/>
  <c r="X75" i="2"/>
  <c r="X76" i="2"/>
  <c r="Q73" i="2"/>
  <c r="Q74" i="2"/>
  <c r="Q75" i="2"/>
  <c r="Q76" i="2"/>
  <c r="X72" i="2"/>
  <c r="Q72" i="2"/>
  <c r="X71" i="2"/>
  <c r="Q71" i="2"/>
  <c r="R1395" i="1" l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394" i="1"/>
  <c r="R1393" i="1"/>
  <c r="R1392" i="1"/>
  <c r="R1391" i="1"/>
  <c r="R1386" i="1"/>
  <c r="R1382" i="1"/>
  <c r="R1379" i="1"/>
  <c r="R1376" i="1"/>
  <c r="R1377" i="1"/>
  <c r="R1378" i="1"/>
  <c r="R1375" i="1"/>
  <c r="R1371" i="1" l="1"/>
  <c r="R1370" i="1"/>
  <c r="R1342" i="1" l="1"/>
  <c r="R1343" i="1"/>
  <c r="R1344" i="1"/>
  <c r="R1345" i="1"/>
  <c r="R1339" i="1"/>
  <c r="R1340" i="1"/>
  <c r="R1346" i="1"/>
  <c r="R1347" i="1"/>
  <c r="R1348" i="1"/>
  <c r="R1349" i="1"/>
  <c r="R1350" i="1"/>
  <c r="R1341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2" i="1"/>
  <c r="R3" i="1"/>
  <c r="R4" i="1"/>
  <c r="R1336" i="1"/>
  <c r="R1335" i="1"/>
  <c r="R1334" i="1"/>
  <c r="R1333" i="1"/>
  <c r="R1332" i="1"/>
  <c r="R1331" i="1"/>
  <c r="R1320" i="1"/>
  <c r="R1326" i="1"/>
  <c r="R1327" i="1"/>
  <c r="R1328" i="1"/>
  <c r="R1329" i="1"/>
  <c r="R1330" i="1"/>
  <c r="R8" i="1"/>
  <c r="R9" i="1"/>
  <c r="R10" i="1"/>
  <c r="R11" i="1"/>
  <c r="R12" i="1"/>
  <c r="R13" i="1"/>
  <c r="R14" i="1"/>
  <c r="R5" i="1"/>
  <c r="R6" i="1"/>
  <c r="R7" i="1"/>
  <c r="R1365" i="1"/>
  <c r="R1366" i="1"/>
  <c r="R1367" i="1"/>
  <c r="R1368" i="1"/>
  <c r="R1369" i="1"/>
  <c r="R1372" i="1"/>
  <c r="R1373" i="1"/>
  <c r="R1374" i="1"/>
  <c r="R1380" i="1"/>
  <c r="R1381" i="1"/>
  <c r="R1383" i="1"/>
  <c r="R1384" i="1"/>
  <c r="R1385" i="1"/>
  <c r="R1387" i="1"/>
  <c r="R1388" i="1"/>
  <c r="R1389" i="1"/>
  <c r="R1390" i="1"/>
  <c r="R1324" i="1"/>
  <c r="G46" i="2" l="1"/>
  <c r="G15" i="2"/>
  <c r="G11" i="2"/>
  <c r="E67" i="2"/>
  <c r="E68" i="2"/>
  <c r="E69" i="2"/>
  <c r="E70" i="2"/>
  <c r="E66" i="2"/>
  <c r="E65" i="2"/>
  <c r="E63" i="2"/>
  <c r="E58" i="2"/>
  <c r="E59" i="2"/>
  <c r="E60" i="2"/>
  <c r="E61" i="2"/>
  <c r="E62" i="2"/>
  <c r="E57" i="2"/>
  <c r="E48" i="2"/>
  <c r="E49" i="2"/>
  <c r="E50" i="2"/>
  <c r="E51" i="2"/>
  <c r="E52" i="2"/>
  <c r="E53" i="2"/>
  <c r="E47" i="2"/>
  <c r="T38" i="2"/>
  <c r="T37" i="2"/>
  <c r="E35" i="2"/>
  <c r="E36" i="2"/>
  <c r="E26" i="2"/>
  <c r="E27" i="2"/>
  <c r="E28" i="2"/>
  <c r="E30" i="2"/>
  <c r="E31" i="2"/>
  <c r="E32" i="2"/>
  <c r="E33" i="2"/>
  <c r="E34" i="2"/>
  <c r="E24" i="2"/>
  <c r="E25" i="2"/>
  <c r="E19" i="2"/>
  <c r="E20" i="2"/>
  <c r="E21" i="2"/>
  <c r="E22" i="2"/>
  <c r="E23" i="2"/>
  <c r="E17" i="2"/>
  <c r="E18" i="2"/>
  <c r="E16" i="2"/>
  <c r="E12" i="2"/>
  <c r="E13" i="2"/>
  <c r="E14" i="2"/>
  <c r="E15" i="2"/>
  <c r="E7" i="2"/>
  <c r="E8" i="2"/>
  <c r="E9" i="2"/>
  <c r="E10" i="2"/>
  <c r="E11" i="2"/>
  <c r="E6" i="2"/>
  <c r="E3" i="2"/>
  <c r="E4" i="2"/>
  <c r="E5" i="2"/>
  <c r="E2" i="2"/>
  <c r="G39" i="2"/>
  <c r="R1313" i="1" l="1"/>
  <c r="R1314" i="1"/>
  <c r="R1315" i="1"/>
  <c r="R1316" i="1"/>
  <c r="R1317" i="1"/>
  <c r="R1318" i="1"/>
  <c r="R1319" i="1"/>
  <c r="R1321" i="1"/>
  <c r="R1322" i="1"/>
  <c r="R1323" i="1"/>
  <c r="R1325" i="1"/>
  <c r="R1338" i="1"/>
  <c r="R1337" i="1"/>
  <c r="R1312" i="1"/>
  <c r="R1311" i="1"/>
  <c r="R1310" i="1"/>
  <c r="R1309" i="1"/>
  <c r="R1308" i="1"/>
  <c r="R1307" i="1"/>
  <c r="R1290" i="1"/>
  <c r="R1306" i="1"/>
  <c r="R1305" i="1"/>
  <c r="R1304" i="1"/>
  <c r="R1303" i="1"/>
  <c r="R1302" i="1"/>
  <c r="R1289" i="1"/>
  <c r="R1301" i="1"/>
  <c r="R1300" i="1"/>
  <c r="R1299" i="1"/>
  <c r="R1298" i="1"/>
  <c r="R1297" i="1"/>
  <c r="R1292" i="1"/>
  <c r="R1293" i="1"/>
  <c r="R1294" i="1"/>
  <c r="R1295" i="1"/>
  <c r="R1296" i="1"/>
  <c r="R1291" i="1"/>
  <c r="G25" i="6" l="1"/>
  <c r="G14" i="6"/>
  <c r="G21" i="9" l="1"/>
  <c r="Y63" i="2"/>
  <c r="Y65" i="2"/>
  <c r="Y66" i="2"/>
  <c r="Y67" i="2"/>
  <c r="Y68" i="2"/>
  <c r="Y69" i="2"/>
  <c r="Y70" i="2"/>
  <c r="Y62" i="2"/>
  <c r="Y44" i="2"/>
  <c r="Y55" i="2"/>
  <c r="Y56" i="2"/>
  <c r="Y59" i="2"/>
  <c r="Y60" i="2"/>
  <c r="Y36" i="2"/>
  <c r="Y33" i="2"/>
  <c r="Y34" i="2"/>
  <c r="Y19" i="2"/>
  <c r="U15" i="2"/>
  <c r="Y15" i="2" s="1"/>
  <c r="R15" i="2"/>
  <c r="X15" i="2" s="1"/>
  <c r="Z15" i="2" s="1"/>
  <c r="U64" i="2"/>
  <c r="Y64" i="2" s="1"/>
  <c r="U58" i="2"/>
  <c r="Y58" i="2" s="1"/>
  <c r="U57" i="2"/>
  <c r="Y57" i="2" s="1"/>
  <c r="U54" i="2"/>
  <c r="Y54" i="2" s="1"/>
  <c r="U53" i="2"/>
  <c r="Y53" i="2" s="1"/>
  <c r="U52" i="2"/>
  <c r="Y52" i="2" s="1"/>
  <c r="U51" i="2"/>
  <c r="Y51" i="2" s="1"/>
  <c r="U50" i="2"/>
  <c r="Y50" i="2" s="1"/>
  <c r="U49" i="2"/>
  <c r="Y49" i="2" s="1"/>
  <c r="U48" i="2"/>
  <c r="Y48" i="2" s="1"/>
  <c r="U47" i="2"/>
  <c r="Y47" i="2" s="1"/>
  <c r="U46" i="2"/>
  <c r="Y46" i="2" s="1"/>
  <c r="U45" i="2"/>
  <c r="Y45" i="2" s="1"/>
  <c r="U43" i="2"/>
  <c r="Y43" i="2" s="1"/>
  <c r="U42" i="2"/>
  <c r="Y42" i="2" s="1"/>
  <c r="U41" i="2"/>
  <c r="Y41" i="2" s="1"/>
  <c r="U40" i="2"/>
  <c r="Y40" i="2" s="1"/>
  <c r="U39" i="2"/>
  <c r="Y39" i="2" s="1"/>
  <c r="U32" i="2"/>
  <c r="Y32" i="2" s="1"/>
  <c r="U31" i="2"/>
  <c r="Y31" i="2" s="1"/>
  <c r="U30" i="2"/>
  <c r="Y30" i="2" s="1"/>
  <c r="U29" i="2"/>
  <c r="Y29" i="2" s="1"/>
  <c r="U28" i="2"/>
  <c r="Y28" i="2" s="1"/>
  <c r="U27" i="2"/>
  <c r="Y27" i="2" s="1"/>
  <c r="U24" i="2"/>
  <c r="Y24" i="2" s="1"/>
  <c r="U23" i="2"/>
  <c r="Y23" i="2" s="1"/>
  <c r="U18" i="2"/>
  <c r="Y18" i="2" s="1"/>
  <c r="U11" i="2"/>
  <c r="Y11" i="2" s="1"/>
  <c r="U5" i="2"/>
  <c r="Y5" i="2" s="1"/>
  <c r="T70" i="2"/>
  <c r="T69" i="2"/>
  <c r="T68" i="2"/>
  <c r="T67" i="2"/>
  <c r="T66" i="2"/>
  <c r="T65" i="2"/>
  <c r="T64" i="2"/>
  <c r="T63" i="2"/>
  <c r="T62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6" i="2"/>
  <c r="T35" i="2"/>
  <c r="T34" i="2"/>
  <c r="T33" i="2"/>
  <c r="T32" i="2"/>
  <c r="T31" i="2"/>
  <c r="T30" i="2"/>
  <c r="T29" i="2"/>
  <c r="T28" i="2"/>
  <c r="T27" i="2"/>
  <c r="T24" i="2"/>
  <c r="T23" i="2"/>
  <c r="T19" i="2"/>
  <c r="T18" i="2"/>
  <c r="T15" i="2"/>
  <c r="T11" i="2"/>
  <c r="T5" i="2"/>
  <c r="K5" i="8"/>
  <c r="G3" i="2"/>
  <c r="G4" i="2"/>
  <c r="G6" i="2"/>
  <c r="G7" i="2"/>
  <c r="G8" i="2"/>
  <c r="G9" i="2"/>
  <c r="G10" i="2"/>
  <c r="G12" i="2"/>
  <c r="G13" i="2"/>
  <c r="G14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40" i="2"/>
  <c r="G41" i="2"/>
  <c r="G42" i="2"/>
  <c r="G43" i="2"/>
  <c r="G44" i="2"/>
  <c r="G45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AC89" i="2"/>
  <c r="X70" i="2"/>
  <c r="Z70" i="2" s="1"/>
  <c r="R1249" i="1"/>
  <c r="R1248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6" i="1"/>
  <c r="R1255" i="1"/>
  <c r="R1257" i="1"/>
  <c r="R1254" i="1"/>
  <c r="R1253" i="1"/>
  <c r="R1252" i="1"/>
  <c r="R1251" i="1"/>
  <c r="R1250" i="1"/>
  <c r="X62" i="2"/>
  <c r="Z62" i="2" s="1"/>
  <c r="X63" i="2"/>
  <c r="Z63" i="2" s="1"/>
  <c r="X64" i="2"/>
  <c r="X65" i="2"/>
  <c r="Z65" i="2" s="1"/>
  <c r="X66" i="2"/>
  <c r="Z66" i="2" s="1"/>
  <c r="X67" i="2"/>
  <c r="Z67" i="2" s="1"/>
  <c r="X68" i="2"/>
  <c r="Z68" i="2" s="1"/>
  <c r="X69" i="2"/>
  <c r="Z69" i="2" s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18" i="1"/>
  <c r="R1235" i="1"/>
  <c r="R1234" i="1"/>
  <c r="R1233" i="1"/>
  <c r="R1232" i="1"/>
  <c r="R1231" i="1"/>
  <c r="R1230" i="1"/>
  <c r="R1229" i="1"/>
  <c r="R1228" i="1"/>
  <c r="R1227" i="1"/>
  <c r="R1225" i="1"/>
  <c r="R1224" i="1"/>
  <c r="R1223" i="1"/>
  <c r="R1222" i="1"/>
  <c r="R1221" i="1"/>
  <c r="R1220" i="1"/>
  <c r="R1219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72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165" i="1"/>
  <c r="R1166" i="1"/>
  <c r="R1167" i="1"/>
  <c r="R1168" i="1"/>
  <c r="R1169" i="1"/>
  <c r="R1170" i="1"/>
  <c r="R1171" i="1"/>
  <c r="R1077" i="1"/>
  <c r="R1078" i="1"/>
  <c r="R1079" i="1"/>
  <c r="R1080" i="1"/>
  <c r="R1081" i="1"/>
  <c r="R1082" i="1"/>
  <c r="R1083" i="1"/>
  <c r="R1084" i="1"/>
  <c r="R1164" i="1"/>
  <c r="R1163" i="1"/>
  <c r="R1162" i="1"/>
  <c r="R1161" i="1"/>
  <c r="R1160" i="1"/>
  <c r="R1159" i="1"/>
  <c r="R1158" i="1"/>
  <c r="R1157" i="1"/>
  <c r="R1155" i="1"/>
  <c r="R1154" i="1"/>
  <c r="R1153" i="1"/>
  <c r="R1152" i="1"/>
  <c r="R1151" i="1"/>
  <c r="R1130" i="1"/>
  <c r="R1131" i="1"/>
  <c r="R1132" i="1"/>
  <c r="R1133" i="1"/>
  <c r="R1134" i="1"/>
  <c r="R1135" i="1"/>
  <c r="R1136" i="1"/>
  <c r="R1137" i="1"/>
  <c r="R1138" i="1"/>
  <c r="R1139" i="1"/>
  <c r="R1140" i="1"/>
  <c r="R1145" i="1"/>
  <c r="R1141" i="1"/>
  <c r="R1142" i="1"/>
  <c r="R1143" i="1"/>
  <c r="R1144" i="1"/>
  <c r="R1146" i="1"/>
  <c r="R1147" i="1"/>
  <c r="R1148" i="1"/>
  <c r="R1149" i="1"/>
  <c r="R1150" i="1"/>
  <c r="R1129" i="1"/>
  <c r="R1114" i="1"/>
  <c r="R1120" i="1"/>
  <c r="R1117" i="1"/>
  <c r="R1121" i="1"/>
  <c r="R1122" i="1"/>
  <c r="R1123" i="1"/>
  <c r="R1116" i="1"/>
  <c r="R1124" i="1"/>
  <c r="R1125" i="1"/>
  <c r="R1126" i="1"/>
  <c r="R1127" i="1"/>
  <c r="R1128" i="1"/>
  <c r="R1118" i="1"/>
  <c r="R1115" i="1"/>
  <c r="R1119" i="1"/>
  <c r="R5" i="2"/>
  <c r="X5" i="2" s="1"/>
  <c r="R11" i="2"/>
  <c r="X11" i="2" s="1"/>
  <c r="Z11" i="2" s="1"/>
  <c r="R18" i="2"/>
  <c r="X18" i="2" s="1"/>
  <c r="Z18" i="2" s="1"/>
  <c r="X19" i="2"/>
  <c r="Z19" i="2" s="1"/>
  <c r="R23" i="2"/>
  <c r="X23" i="2" s="1"/>
  <c r="Z23" i="2" s="1"/>
  <c r="X24" i="2"/>
  <c r="Z24" i="2" s="1"/>
  <c r="R27" i="2"/>
  <c r="X27" i="2" s="1"/>
  <c r="Z27" i="2" s="1"/>
  <c r="X28" i="2"/>
  <c r="Z28" i="2" s="1"/>
  <c r="X29" i="2"/>
  <c r="Z29" i="2" s="1"/>
  <c r="X30" i="2"/>
  <c r="Z30" i="2"/>
  <c r="X31" i="2"/>
  <c r="Z31" i="2" s="1"/>
  <c r="X32" i="2"/>
  <c r="Z32" i="2"/>
  <c r="X33" i="2"/>
  <c r="Z33" i="2" s="1"/>
  <c r="X34" i="2"/>
  <c r="Z34" i="2" s="1"/>
  <c r="X36" i="2"/>
  <c r="Z36" i="2" s="1"/>
  <c r="X39" i="2"/>
  <c r="Z39" i="2" s="1"/>
  <c r="X40" i="2"/>
  <c r="Z40" i="2" s="1"/>
  <c r="X41" i="2"/>
  <c r="Z41" i="2" s="1"/>
  <c r="X42" i="2"/>
  <c r="Z42" i="2" s="1"/>
  <c r="X43" i="2"/>
  <c r="Z43" i="2" s="1"/>
  <c r="X44" i="2"/>
  <c r="Z44" i="2" s="1"/>
  <c r="X45" i="2"/>
  <c r="Z45" i="2" s="1"/>
  <c r="X46" i="2"/>
  <c r="Z46" i="2" s="1"/>
  <c r="X47" i="2"/>
  <c r="Z47" i="2" s="1"/>
  <c r="X48" i="2"/>
  <c r="Z48" i="2" s="1"/>
  <c r="X49" i="2"/>
  <c r="Z49" i="2"/>
  <c r="X50" i="2"/>
  <c r="Z50" i="2" s="1"/>
  <c r="X51" i="2"/>
  <c r="Z51" i="2" s="1"/>
  <c r="X52" i="2"/>
  <c r="Z52" i="2" s="1"/>
  <c r="X53" i="2"/>
  <c r="Z53" i="2"/>
  <c r="X54" i="2"/>
  <c r="Z54" i="2" s="1"/>
  <c r="X55" i="2"/>
  <c r="Z55" i="2" s="1"/>
  <c r="X56" i="2"/>
  <c r="Z56" i="2" s="1"/>
  <c r="X57" i="2"/>
  <c r="Z57" i="2" s="1"/>
  <c r="X58" i="2"/>
  <c r="Z58" i="2" s="1"/>
  <c r="X59" i="2"/>
  <c r="Z59" i="2" s="1"/>
  <c r="X60" i="2"/>
  <c r="Z60" i="2" s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8" i="1"/>
  <c r="R1057" i="1"/>
  <c r="R1056" i="1"/>
  <c r="R1055" i="1"/>
  <c r="R1054" i="1"/>
  <c r="R1053" i="1"/>
  <c r="R1052" i="1"/>
  <c r="R1051" i="1"/>
  <c r="R1050" i="1"/>
  <c r="R1049" i="1"/>
  <c r="R1048" i="1"/>
  <c r="R1036" i="1"/>
  <c r="R1037" i="1"/>
  <c r="R1047" i="1"/>
  <c r="R1046" i="1"/>
  <c r="R1045" i="1"/>
  <c r="R1044" i="1"/>
  <c r="R1043" i="1"/>
  <c r="R1042" i="1"/>
  <c r="R1041" i="1"/>
  <c r="R1040" i="1"/>
  <c r="R1039" i="1"/>
  <c r="R1038" i="1"/>
  <c r="R1034" i="1"/>
  <c r="R1033" i="1"/>
  <c r="R1032" i="1"/>
  <c r="R1035" i="1"/>
  <c r="R1031" i="1"/>
  <c r="R1030" i="1"/>
  <c r="R1029" i="1"/>
  <c r="R1028" i="1"/>
  <c r="R1027" i="1"/>
  <c r="R1026" i="1"/>
  <c r="R1025" i="1"/>
  <c r="R1024" i="1"/>
  <c r="R1023" i="1"/>
  <c r="R1022" i="1"/>
  <c r="R1021" i="1"/>
  <c r="R1019" i="1"/>
  <c r="R1020" i="1"/>
  <c r="R1018" i="1"/>
  <c r="R1017" i="1"/>
  <c r="R1016" i="1"/>
  <c r="R1015" i="1"/>
  <c r="R1014" i="1"/>
  <c r="R1013" i="1"/>
  <c r="R1012" i="1"/>
  <c r="R1011" i="1"/>
  <c r="R1010" i="1"/>
  <c r="R1009" i="1"/>
  <c r="R1008" i="1"/>
  <c r="R992" i="1"/>
  <c r="R1007" i="1"/>
  <c r="R1006" i="1"/>
  <c r="R991" i="1"/>
  <c r="R1005" i="1"/>
  <c r="R1004" i="1"/>
  <c r="R1003" i="1"/>
  <c r="R1002" i="1"/>
  <c r="R985" i="1"/>
  <c r="R990" i="1"/>
  <c r="R1001" i="1"/>
  <c r="R1000" i="1"/>
  <c r="R999" i="1"/>
  <c r="R989" i="1"/>
  <c r="R988" i="1"/>
  <c r="R998" i="1"/>
  <c r="R987" i="1"/>
  <c r="R997" i="1"/>
  <c r="R996" i="1"/>
  <c r="R995" i="1"/>
  <c r="R994" i="1"/>
  <c r="R986" i="1"/>
  <c r="R993" i="1"/>
  <c r="R983" i="1"/>
  <c r="R982" i="1"/>
  <c r="R981" i="1"/>
  <c r="R980" i="1"/>
  <c r="R979" i="1"/>
  <c r="R978" i="1"/>
  <c r="R977" i="1"/>
  <c r="R976" i="1"/>
  <c r="R957" i="1"/>
  <c r="R975" i="1"/>
  <c r="R974" i="1"/>
  <c r="R959" i="1"/>
  <c r="R973" i="1"/>
  <c r="R972" i="1"/>
  <c r="R971" i="1"/>
  <c r="R970" i="1"/>
  <c r="R969" i="1"/>
  <c r="R968" i="1"/>
  <c r="R958" i="1"/>
  <c r="R967" i="1"/>
  <c r="R984" i="1"/>
  <c r="R966" i="1"/>
  <c r="R965" i="1"/>
  <c r="R964" i="1"/>
  <c r="R963" i="1"/>
  <c r="R962" i="1"/>
  <c r="R961" i="1"/>
  <c r="R960" i="1"/>
  <c r="R955" i="1"/>
  <c r="R954" i="1"/>
  <c r="R935" i="1"/>
  <c r="R953" i="1"/>
  <c r="R952" i="1"/>
  <c r="R951" i="1"/>
  <c r="R948" i="1"/>
  <c r="R956" i="1"/>
  <c r="R949" i="1"/>
  <c r="R950" i="1"/>
  <c r="R936" i="1"/>
  <c r="R947" i="1"/>
  <c r="R946" i="1"/>
  <c r="R945" i="1"/>
  <c r="R934" i="1"/>
  <c r="R944" i="1"/>
  <c r="R943" i="1"/>
  <c r="R942" i="1"/>
  <c r="R941" i="1"/>
  <c r="R933" i="1"/>
  <c r="R932" i="1"/>
  <c r="R939" i="1"/>
  <c r="R938" i="1"/>
  <c r="R937" i="1"/>
  <c r="R931" i="1"/>
  <c r="R930" i="1"/>
  <c r="R864" i="1"/>
  <c r="R929" i="1"/>
  <c r="R928" i="1"/>
  <c r="R927" i="1"/>
  <c r="R926" i="1"/>
  <c r="R925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858" i="1"/>
  <c r="R863" i="1"/>
  <c r="R906" i="1"/>
  <c r="R905" i="1"/>
  <c r="R904" i="1"/>
  <c r="R903" i="1"/>
  <c r="R902" i="1"/>
  <c r="R901" i="1"/>
  <c r="R889" i="1"/>
  <c r="R890" i="1"/>
  <c r="R891" i="1"/>
  <c r="R892" i="1"/>
  <c r="R859" i="1"/>
  <c r="R893" i="1"/>
  <c r="R860" i="1"/>
  <c r="R894" i="1"/>
  <c r="R861" i="1"/>
  <c r="R895" i="1"/>
  <c r="R896" i="1"/>
  <c r="R862" i="1"/>
  <c r="R897" i="1"/>
  <c r="R898" i="1"/>
  <c r="R899" i="1"/>
  <c r="R900" i="1"/>
  <c r="R888" i="1"/>
  <c r="R798" i="1"/>
  <c r="R854" i="1"/>
  <c r="R853" i="1"/>
  <c r="R852" i="1"/>
  <c r="R851" i="1"/>
  <c r="R850" i="1"/>
  <c r="R849" i="1"/>
  <c r="R761" i="1"/>
  <c r="R848" i="1"/>
  <c r="R847" i="1"/>
  <c r="R846" i="1"/>
  <c r="R845" i="1"/>
  <c r="R844" i="1"/>
  <c r="R843" i="1"/>
  <c r="R842" i="1"/>
  <c r="R841" i="1"/>
  <c r="R840" i="1"/>
  <c r="R839" i="1"/>
  <c r="R760" i="1"/>
  <c r="R759" i="1"/>
  <c r="R838" i="1"/>
  <c r="R837" i="1"/>
  <c r="R836" i="1"/>
  <c r="R835" i="1"/>
  <c r="R834" i="1"/>
  <c r="R833" i="1"/>
  <c r="R832" i="1"/>
  <c r="R831" i="1"/>
  <c r="R830" i="1"/>
  <c r="R829" i="1"/>
  <c r="R828" i="1"/>
  <c r="R826" i="1"/>
  <c r="R827" i="1"/>
  <c r="R825" i="1"/>
  <c r="R824" i="1"/>
  <c r="R823" i="1"/>
  <c r="R822" i="1"/>
  <c r="R816" i="1"/>
  <c r="R817" i="1"/>
  <c r="R818" i="1"/>
  <c r="R819" i="1"/>
  <c r="R820" i="1"/>
  <c r="R821" i="1"/>
  <c r="R815" i="1"/>
  <c r="R763" i="1"/>
  <c r="R813" i="1"/>
  <c r="R812" i="1"/>
  <c r="R811" i="1"/>
  <c r="R884" i="1"/>
  <c r="R885" i="1"/>
  <c r="R886" i="1"/>
  <c r="R887" i="1"/>
  <c r="R800" i="1"/>
  <c r="R801" i="1"/>
  <c r="R802" i="1"/>
  <c r="R803" i="1"/>
  <c r="R804" i="1"/>
  <c r="R805" i="1"/>
  <c r="R807" i="1"/>
  <c r="R808" i="1"/>
  <c r="R809" i="1"/>
  <c r="R810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8" i="1"/>
  <c r="R867" i="1"/>
  <c r="R866" i="1"/>
  <c r="R865" i="1"/>
  <c r="R797" i="1"/>
  <c r="R796" i="1"/>
  <c r="R794" i="1"/>
  <c r="R855" i="1"/>
  <c r="R795" i="1"/>
  <c r="R793" i="1"/>
  <c r="R792" i="1"/>
  <c r="R791" i="1"/>
  <c r="R790" i="1"/>
  <c r="R789" i="1"/>
  <c r="R788" i="1"/>
  <c r="R787" i="1"/>
  <c r="R786" i="1"/>
  <c r="R757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0" i="1"/>
  <c r="R769" i="1"/>
  <c r="R764" i="1"/>
  <c r="R768" i="1"/>
  <c r="R767" i="1"/>
  <c r="R766" i="1"/>
  <c r="R765" i="1"/>
  <c r="R732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31" i="1"/>
  <c r="R741" i="1"/>
  <c r="R740" i="1"/>
  <c r="R715" i="1"/>
  <c r="R700" i="1"/>
  <c r="R701" i="1"/>
  <c r="R716" i="1"/>
  <c r="R717" i="1"/>
  <c r="R720" i="1"/>
  <c r="R721" i="1"/>
  <c r="R718" i="1"/>
  <c r="R722" i="1"/>
  <c r="R723" i="1"/>
  <c r="R724" i="1"/>
  <c r="R725" i="1"/>
  <c r="R719" i="1"/>
  <c r="R726" i="1"/>
  <c r="R727" i="1"/>
  <c r="R730" i="1"/>
  <c r="R728" i="1"/>
  <c r="R729" i="1"/>
  <c r="R733" i="1"/>
  <c r="R734" i="1"/>
  <c r="R735" i="1"/>
  <c r="R736" i="1"/>
  <c r="R737" i="1"/>
  <c r="R739" i="1"/>
  <c r="R738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699" i="1"/>
  <c r="R698" i="1"/>
  <c r="R697" i="1"/>
  <c r="R696" i="1"/>
  <c r="R695" i="1"/>
  <c r="R694" i="1"/>
  <c r="R693" i="1"/>
  <c r="R692" i="1"/>
  <c r="R691" i="1"/>
  <c r="R690" i="1"/>
  <c r="K17" i="5"/>
  <c r="K13" i="5"/>
  <c r="K19" i="5" s="1"/>
  <c r="L17" i="5"/>
  <c r="L13" i="5"/>
  <c r="L19" i="5" s="1"/>
  <c r="M17" i="5"/>
  <c r="M13" i="5"/>
  <c r="N17" i="5"/>
  <c r="N13" i="5"/>
  <c r="O17" i="5"/>
  <c r="O13" i="5"/>
  <c r="J17" i="5"/>
  <c r="J13" i="5"/>
  <c r="R655" i="1"/>
  <c r="R654" i="1"/>
  <c r="R653" i="1"/>
  <c r="R652" i="1"/>
  <c r="R688" i="1"/>
  <c r="R651" i="1"/>
  <c r="R650" i="1"/>
  <c r="R687" i="1"/>
  <c r="R647" i="1"/>
  <c r="R686" i="1"/>
  <c r="R648" i="1"/>
  <c r="R646" i="1"/>
  <c r="R685" i="1"/>
  <c r="R645" i="1"/>
  <c r="R644" i="1"/>
  <c r="R684" i="1"/>
  <c r="R643" i="1"/>
  <c r="R683" i="1"/>
  <c r="R682" i="1"/>
  <c r="R681" i="1"/>
  <c r="R680" i="1"/>
  <c r="R679" i="1"/>
  <c r="R689" i="1"/>
  <c r="R678" i="1"/>
  <c r="R677" i="1"/>
  <c r="R649" i="1"/>
  <c r="R676" i="1"/>
  <c r="R675" i="1"/>
  <c r="R674" i="1"/>
  <c r="R673" i="1"/>
  <c r="R672" i="1"/>
  <c r="R642" i="1"/>
  <c r="R670" i="1"/>
  <c r="R671" i="1"/>
  <c r="R667" i="1"/>
  <c r="R666" i="1"/>
  <c r="R665" i="1"/>
  <c r="R664" i="1"/>
  <c r="R663" i="1"/>
  <c r="R662" i="1"/>
  <c r="R661" i="1"/>
  <c r="R660" i="1"/>
  <c r="R641" i="1"/>
  <c r="R659" i="1"/>
  <c r="R658" i="1"/>
  <c r="R657" i="1"/>
  <c r="R656" i="1"/>
  <c r="R639" i="1"/>
  <c r="R588" i="1"/>
  <c r="R638" i="1"/>
  <c r="R637" i="1"/>
  <c r="R636" i="1"/>
  <c r="R635" i="1"/>
  <c r="R634" i="1"/>
  <c r="R584" i="1"/>
  <c r="R633" i="1"/>
  <c r="R587" i="1"/>
  <c r="R632" i="1"/>
  <c r="R631" i="1"/>
  <c r="R586" i="1"/>
  <c r="R630" i="1"/>
  <c r="R629" i="1"/>
  <c r="R628" i="1"/>
  <c r="R627" i="1"/>
  <c r="R626" i="1"/>
  <c r="R625" i="1"/>
  <c r="R624" i="1"/>
  <c r="R623" i="1"/>
  <c r="R622" i="1"/>
  <c r="R621" i="1"/>
  <c r="R619" i="1"/>
  <c r="R620" i="1"/>
  <c r="R618" i="1"/>
  <c r="R617" i="1"/>
  <c r="R616" i="1"/>
  <c r="R615" i="1"/>
  <c r="R614" i="1"/>
  <c r="R613" i="1"/>
  <c r="R612" i="1"/>
  <c r="R611" i="1"/>
  <c r="R610" i="1"/>
  <c r="R609" i="1"/>
  <c r="R607" i="1"/>
  <c r="R608" i="1"/>
  <c r="R606" i="1"/>
  <c r="R605" i="1"/>
  <c r="R604" i="1"/>
  <c r="R603" i="1"/>
  <c r="R602" i="1"/>
  <c r="R601" i="1"/>
  <c r="R600" i="1"/>
  <c r="R585" i="1"/>
  <c r="R599" i="1"/>
  <c r="R598" i="1"/>
  <c r="R597" i="1"/>
  <c r="R596" i="1"/>
  <c r="R595" i="1"/>
  <c r="R594" i="1"/>
  <c r="R592" i="1"/>
  <c r="R593" i="1"/>
  <c r="R591" i="1"/>
  <c r="R590" i="1"/>
  <c r="R589" i="1"/>
  <c r="R583" i="1"/>
  <c r="R554" i="1"/>
  <c r="R582" i="1"/>
  <c r="R581" i="1"/>
  <c r="R580" i="1"/>
  <c r="R579" i="1"/>
  <c r="R578" i="1"/>
  <c r="R577" i="1"/>
  <c r="R553" i="1"/>
  <c r="R576" i="1"/>
  <c r="R552" i="1"/>
  <c r="R575" i="1"/>
  <c r="R574" i="1"/>
  <c r="R573" i="1"/>
  <c r="R572" i="1"/>
  <c r="R551" i="1"/>
  <c r="R571" i="1"/>
  <c r="R570" i="1"/>
  <c r="R569" i="1"/>
  <c r="R568" i="1"/>
  <c r="R550" i="1"/>
  <c r="R567" i="1"/>
  <c r="R566" i="1"/>
  <c r="R565" i="1"/>
  <c r="R564" i="1"/>
  <c r="R563" i="1"/>
  <c r="R562" i="1"/>
  <c r="R549" i="1"/>
  <c r="R561" i="1"/>
  <c r="R560" i="1"/>
  <c r="R559" i="1"/>
  <c r="R558" i="1"/>
  <c r="R557" i="1"/>
  <c r="R556" i="1"/>
  <c r="R555" i="1"/>
  <c r="R548" i="1"/>
  <c r="R547" i="1"/>
  <c r="R546" i="1"/>
  <c r="R545" i="1"/>
  <c r="R544" i="1"/>
  <c r="R506" i="1"/>
  <c r="R543" i="1"/>
  <c r="R542" i="1"/>
  <c r="R541" i="1"/>
  <c r="R540" i="1"/>
  <c r="R539" i="1"/>
  <c r="R538" i="1"/>
  <c r="R537" i="1"/>
  <c r="R536" i="1"/>
  <c r="R505" i="1"/>
  <c r="R535" i="1"/>
  <c r="R534" i="1"/>
  <c r="R533" i="1"/>
  <c r="R532" i="1"/>
  <c r="R531" i="1"/>
  <c r="R530" i="1"/>
  <c r="R504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69" i="1"/>
  <c r="R467" i="1"/>
  <c r="R466" i="1"/>
  <c r="R465" i="1"/>
  <c r="R470" i="1"/>
  <c r="R468" i="1"/>
  <c r="R464" i="1"/>
  <c r="R463" i="1"/>
  <c r="R462" i="1"/>
  <c r="R461" i="1"/>
  <c r="R460" i="1"/>
  <c r="R457" i="1"/>
  <c r="R459" i="1"/>
  <c r="R458" i="1"/>
  <c r="R232" i="1"/>
  <c r="R231" i="1"/>
  <c r="R444" i="1"/>
  <c r="R443" i="1"/>
  <c r="R442" i="1"/>
  <c r="R441" i="1"/>
  <c r="R456" i="1"/>
  <c r="R440" i="1"/>
  <c r="R439" i="1"/>
  <c r="R438" i="1"/>
  <c r="R437" i="1"/>
  <c r="R436" i="1"/>
  <c r="R435" i="1"/>
  <c r="R434" i="1"/>
  <c r="R455" i="1"/>
  <c r="R454" i="1"/>
  <c r="R453" i="1"/>
  <c r="R452" i="1"/>
  <c r="R451" i="1"/>
  <c r="R450" i="1"/>
  <c r="R449" i="1"/>
  <c r="R448" i="1"/>
  <c r="R447" i="1"/>
  <c r="R446" i="1"/>
  <c r="R445" i="1"/>
  <c r="R433" i="1"/>
  <c r="R432" i="1"/>
  <c r="R431" i="1"/>
  <c r="R430" i="1"/>
  <c r="R429" i="1"/>
  <c r="R428" i="1"/>
  <c r="R427" i="1"/>
  <c r="R426" i="1"/>
  <c r="R414" i="1"/>
  <c r="R425" i="1"/>
  <c r="R424" i="1"/>
  <c r="R423" i="1"/>
  <c r="R422" i="1"/>
  <c r="R421" i="1"/>
  <c r="R420" i="1"/>
  <c r="R419" i="1"/>
  <c r="R418" i="1"/>
  <c r="R417" i="1"/>
  <c r="R416" i="1"/>
  <c r="R415" i="1"/>
  <c r="R391" i="1"/>
  <c r="R400" i="1"/>
  <c r="R401" i="1"/>
  <c r="R390" i="1"/>
  <c r="R389" i="1"/>
  <c r="R399" i="1"/>
  <c r="R398" i="1"/>
  <c r="R408" i="1"/>
  <c r="R407" i="1"/>
  <c r="R406" i="1"/>
  <c r="R394" i="1"/>
  <c r="R405" i="1"/>
  <c r="R404" i="1"/>
  <c r="R393" i="1"/>
  <c r="R403" i="1"/>
  <c r="R402" i="1"/>
  <c r="R392" i="1"/>
  <c r="R413" i="1"/>
  <c r="R387" i="1"/>
  <c r="R412" i="1"/>
  <c r="R411" i="1"/>
  <c r="R397" i="1"/>
  <c r="R396" i="1"/>
  <c r="R410" i="1"/>
  <c r="R395" i="1"/>
  <c r="R366" i="1"/>
  <c r="R365" i="1"/>
  <c r="R350" i="1"/>
  <c r="R364" i="1"/>
  <c r="R363" i="1"/>
  <c r="R362" i="1"/>
  <c r="R356" i="1"/>
  <c r="R361" i="1"/>
  <c r="R369" i="1"/>
  <c r="R360" i="1"/>
  <c r="R359" i="1"/>
  <c r="R367" i="1"/>
  <c r="R358" i="1"/>
  <c r="R357" i="1"/>
  <c r="R385" i="1"/>
  <c r="R355" i="1"/>
  <c r="R384" i="1"/>
  <c r="R383" i="1"/>
  <c r="R354" i="1"/>
  <c r="R382" i="1"/>
  <c r="R381" i="1"/>
  <c r="R380" i="1"/>
  <c r="R379" i="1"/>
  <c r="R353" i="1"/>
  <c r="R368" i="1"/>
  <c r="R378" i="1"/>
  <c r="R377" i="1"/>
  <c r="R352" i="1"/>
  <c r="R376" i="1"/>
  <c r="R375" i="1"/>
  <c r="R351" i="1"/>
  <c r="R374" i="1"/>
  <c r="R373" i="1"/>
  <c r="R372" i="1"/>
  <c r="R370" i="1"/>
  <c r="R349" i="1"/>
  <c r="R341" i="1"/>
  <c r="R348" i="1"/>
  <c r="R340" i="1"/>
  <c r="R347" i="1"/>
  <c r="R346" i="1"/>
  <c r="R345" i="1"/>
  <c r="R344" i="1"/>
  <c r="R343" i="1"/>
  <c r="R342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6" i="1"/>
  <c r="R315" i="1"/>
  <c r="R319" i="1"/>
  <c r="R318" i="1"/>
  <c r="R317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0" i="1"/>
  <c r="R229" i="1"/>
  <c r="R228" i="1"/>
  <c r="R227" i="1"/>
  <c r="R226" i="1"/>
  <c r="R225" i="1"/>
  <c r="R224" i="1"/>
  <c r="R223" i="1"/>
  <c r="R222" i="1"/>
  <c r="R221" i="1"/>
  <c r="R184" i="1"/>
  <c r="R220" i="1"/>
  <c r="R219" i="1"/>
  <c r="R218" i="1"/>
  <c r="R217" i="1"/>
  <c r="R216" i="1"/>
  <c r="R183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3" i="1"/>
  <c r="R194" i="1"/>
  <c r="R192" i="1"/>
  <c r="R191" i="1"/>
  <c r="R190" i="1"/>
  <c r="R189" i="1"/>
  <c r="R188" i="1"/>
  <c r="R187" i="1"/>
  <c r="R186" i="1"/>
  <c r="R182" i="1"/>
  <c r="R181" i="1"/>
  <c r="R179" i="1"/>
  <c r="R180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41" i="1"/>
  <c r="R138" i="1"/>
  <c r="R140" i="1"/>
  <c r="R139" i="1"/>
  <c r="R137" i="1"/>
  <c r="R135" i="1"/>
  <c r="R136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54" i="1"/>
  <c r="R118" i="1"/>
  <c r="R117" i="1"/>
  <c r="R116" i="1"/>
  <c r="R115" i="1"/>
  <c r="R156" i="1"/>
  <c r="R155" i="1"/>
  <c r="R153" i="1"/>
  <c r="R152" i="1"/>
  <c r="R150" i="1"/>
  <c r="R149" i="1"/>
  <c r="R148" i="1"/>
  <c r="R147" i="1"/>
  <c r="R146" i="1"/>
  <c r="R145" i="1"/>
  <c r="R142" i="1"/>
  <c r="R144" i="1"/>
  <c r="R143" i="1"/>
  <c r="R113" i="1"/>
  <c r="R79" i="1"/>
  <c r="R81" i="1"/>
  <c r="R30" i="1"/>
  <c r="R31" i="1"/>
  <c r="R32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8" i="1"/>
  <c r="R57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82" i="1"/>
  <c r="R83" i="1"/>
  <c r="R84" i="1"/>
  <c r="R80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4" i="1"/>
  <c r="R111" i="1"/>
  <c r="R112" i="1"/>
  <c r="R15" i="1"/>
  <c r="Q26" i="2"/>
  <c r="Q22" i="2"/>
  <c r="Q21" i="2"/>
  <c r="Q20" i="2"/>
  <c r="Q17" i="2"/>
  <c r="Q16" i="2"/>
  <c r="Q3" i="2"/>
  <c r="Q4" i="2"/>
  <c r="Q6" i="2"/>
  <c r="Q7" i="2"/>
  <c r="Q8" i="2"/>
  <c r="Q9" i="2"/>
  <c r="Q10" i="2"/>
  <c r="Q12" i="2"/>
  <c r="Q14" i="2"/>
  <c r="Z64" i="2"/>
  <c r="O19" i="5" l="1"/>
  <c r="N19" i="5"/>
  <c r="M19" i="5"/>
  <c r="J19" i="5"/>
  <c r="Z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 Cashman Kelsey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Adams, Josh:
SUNSET
http://www.timeanddate.com/sun/usa/santa-barbara?month=6&amp;year=2015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 Cashman Kelsey</author>
    <author xml:space="preserve"> Bio Science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moon rise/set from: http://aa.usno.navy.mil/data/docs/RS_OneYear.php  </t>
        </r>
      </text>
    </comment>
    <comment ref="D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fraction of the moon illuminated: http://aa.usno.navy.mil/data/docs/MoonFraction.php </t>
        </r>
      </text>
    </comment>
    <comment ref="R36" authorId="1" shapeId="0" xr:uid="{00000000-0006-0000-0500-000003000000}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1" authorId="1" shapeId="0" xr:uid="{00000000-0006-0000-0500-000004000000}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9" authorId="1" shapeId="0" xr:uid="{00000000-0006-0000-0500-000005000000}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<sst xmlns="http://schemas.openxmlformats.org/spreadsheetml/2006/main" count="15291" uniqueCount="2058">
  <si>
    <t>PALE FLANKS; FEATHER LOUSE</t>
  </si>
  <si>
    <t>1971-02035</t>
  </si>
  <si>
    <t>1971-02036</t>
  </si>
  <si>
    <t>1971-02037</t>
  </si>
  <si>
    <t>PUKED OIL IN NET; THICK SKIN NO PINS</t>
  </si>
  <si>
    <t>1971-02038</t>
  </si>
  <si>
    <t>1971-02039</t>
  </si>
  <si>
    <t>1971-02040</t>
  </si>
  <si>
    <t>1971-02041</t>
  </si>
  <si>
    <t>1971-02042</t>
  </si>
  <si>
    <t>BROWN MOTTLING</t>
  </si>
  <si>
    <t>1971-02043</t>
  </si>
  <si>
    <t>1971-02044</t>
  </si>
  <si>
    <t>1971-02045</t>
  </si>
  <si>
    <t>1971-02046</t>
  </si>
  <si>
    <t>0 PINS, THICK SKIN</t>
  </si>
  <si>
    <t>SAME NIGHT RECAP</t>
  </si>
  <si>
    <t>1971-02047</t>
  </si>
  <si>
    <t>1971-02048</t>
  </si>
  <si>
    <t>1971-02049</t>
  </si>
  <si>
    <t>1971-02050</t>
  </si>
  <si>
    <t>BP WITH PINS</t>
  </si>
  <si>
    <t>1971-02051</t>
  </si>
  <si>
    <t>1971-02052</t>
  </si>
  <si>
    <t>WORN RETS; FRAYED AT END - POORLY DEVELOPED WITH STRESS MARKS</t>
  </si>
  <si>
    <t>1971-02053</t>
  </si>
  <si>
    <t>1971-02054</t>
  </si>
  <si>
    <t>FRAYED RETS; PUKED IN NET</t>
  </si>
  <si>
    <t>1971-01884</t>
  </si>
  <si>
    <t>1971-01885</t>
  </si>
  <si>
    <t>1971-01886</t>
  </si>
  <si>
    <t>1971-01887</t>
  </si>
  <si>
    <t>1971-01888</t>
  </si>
  <si>
    <t>1971-01889</t>
  </si>
  <si>
    <t>1971-01890</t>
  </si>
  <si>
    <t>1971-01891</t>
  </si>
  <si>
    <t>1971-01892</t>
  </si>
  <si>
    <t>1971-01893</t>
  </si>
  <si>
    <t>1971-01894</t>
  </si>
  <si>
    <t>1971-01896</t>
  </si>
  <si>
    <t>1971-01897</t>
  </si>
  <si>
    <t>PRIMARIES/SECONDARIES LOOK CLEAN</t>
  </si>
  <si>
    <t>1971-01898</t>
  </si>
  <si>
    <t>1971-01899</t>
  </si>
  <si>
    <t>1971-01900</t>
  </si>
  <si>
    <t>BELLY FULL, PINS</t>
  </si>
  <si>
    <t>1971-01943</t>
  </si>
  <si>
    <t>PUKED; BARN OWL HIT NET</t>
  </si>
  <si>
    <t>1971-01944</t>
  </si>
  <si>
    <t>1971-01945</t>
  </si>
  <si>
    <t>CAPTURED BARN OWL</t>
  </si>
  <si>
    <t>1971-01946</t>
  </si>
  <si>
    <t>1971-01947</t>
  </si>
  <si>
    <t>1971-01948</t>
  </si>
  <si>
    <t>1971-01949</t>
  </si>
  <si>
    <t>1971-01950</t>
  </si>
  <si>
    <t>1971-01951</t>
  </si>
  <si>
    <t>1971-01952</t>
  </si>
  <si>
    <t>1971-01953</t>
  </si>
  <si>
    <t>1971-01954</t>
  </si>
  <si>
    <t>WT FEATERS ON ABDOMEN</t>
  </si>
  <si>
    <t>1971-01955</t>
  </si>
  <si>
    <t>1971-01956</t>
  </si>
  <si>
    <t>PINS</t>
  </si>
  <si>
    <t>1971-01957</t>
  </si>
  <si>
    <t>1971-01958</t>
  </si>
  <si>
    <t>1971-01959</t>
  </si>
  <si>
    <t>1971-02001</t>
  </si>
  <si>
    <t>1971-02002</t>
  </si>
  <si>
    <t>1971-02003</t>
  </si>
  <si>
    <t>1971-02055</t>
  </si>
  <si>
    <t>OUTER PRIM WORN; BP NO PINS</t>
  </si>
  <si>
    <t>1971-02056</t>
  </si>
  <si>
    <t>1971-02057</t>
  </si>
  <si>
    <t>VERY VOCAL</t>
  </si>
  <si>
    <t>1971-02058</t>
  </si>
  <si>
    <t>RETS WORN; BP NO PINS</t>
  </si>
  <si>
    <t>1971-02059</t>
  </si>
  <si>
    <t>1971-02060</t>
  </si>
  <si>
    <t>1971-02061</t>
  </si>
  <si>
    <t>NO BLOOD</t>
  </si>
  <si>
    <t>1971-02062</t>
  </si>
  <si>
    <t>1971-02063</t>
  </si>
  <si>
    <t>BELLY FULL; BP HAS PINS</t>
  </si>
  <si>
    <t>1971-02064</t>
  </si>
  <si>
    <t>1971-02065</t>
  </si>
  <si>
    <t>BP HAS PINS</t>
  </si>
  <si>
    <t>1971-02066</t>
  </si>
  <si>
    <t>1971-02067</t>
  </si>
  <si>
    <t>1971-02068</t>
  </si>
  <si>
    <t>PINS; BELLY FULL</t>
  </si>
  <si>
    <t>1971-02069</t>
  </si>
  <si>
    <t>1971-02070</t>
  </si>
  <si>
    <t>1971-02071</t>
  </si>
  <si>
    <t>RETS WORN; BELLY FULL</t>
  </si>
  <si>
    <t>1971-02072</t>
  </si>
  <si>
    <t>NO PINS; RETS WORN</t>
  </si>
  <si>
    <t>1971-02073</t>
  </si>
  <si>
    <t>1971-02074</t>
  </si>
  <si>
    <t>STUCK IN NET AFTER RELEASE</t>
  </si>
  <si>
    <t>1971-02075</t>
  </si>
  <si>
    <t>1971-02076</t>
  </si>
  <si>
    <t>1971-02077</t>
  </si>
  <si>
    <t>1971-02078</t>
  </si>
  <si>
    <t>1971-02079</t>
  </si>
  <si>
    <t>RECAUGHT AT 23:50</t>
  </si>
  <si>
    <t>1971-02080</t>
  </si>
  <si>
    <t>PUKED CRUSTACEANS AND OIL; RETS PRIMS WORN</t>
  </si>
  <si>
    <t>1971-02081</t>
  </si>
  <si>
    <t>RECAUGHT AT 00:03</t>
  </si>
  <si>
    <t>1971-02082</t>
  </si>
  <si>
    <t>1971-02083</t>
  </si>
  <si>
    <t>1971-02084</t>
  </si>
  <si>
    <t>1971-02085</t>
  </si>
  <si>
    <t>1971-02086</t>
  </si>
  <si>
    <t>1971-02087</t>
  </si>
  <si>
    <t>1971-02088</t>
  </si>
  <si>
    <t>1971-02089</t>
  </si>
  <si>
    <t>1971-02278</t>
  </si>
  <si>
    <t>1971-02279</t>
  </si>
  <si>
    <t>1971-02280</t>
  </si>
  <si>
    <t>1971-02281</t>
  </si>
  <si>
    <t>1971-02282</t>
  </si>
  <si>
    <t>1971-02285</t>
  </si>
  <si>
    <t>1971-02283</t>
  </si>
  <si>
    <t>1971-02284</t>
  </si>
  <si>
    <t>1971-02286</t>
  </si>
  <si>
    <t>1971-02287</t>
  </si>
  <si>
    <t>CLEAR 2/5 MOON, &lt;5KTS, David Mazurkiewicz</t>
  </si>
  <si>
    <t>1971-02288</t>
  </si>
  <si>
    <t>1971-02289</t>
  </si>
  <si>
    <t>1971-02290</t>
  </si>
  <si>
    <t>1971-02291</t>
  </si>
  <si>
    <t>1971-02292</t>
  </si>
  <si>
    <t>1971-02293</t>
  </si>
  <si>
    <t>1971-02294</t>
  </si>
  <si>
    <t>1971-02295</t>
  </si>
  <si>
    <t>1971-02296</t>
  </si>
  <si>
    <t>1971-02297</t>
  </si>
  <si>
    <t>1971-02298</t>
  </si>
  <si>
    <t>1971-02299</t>
  </si>
  <si>
    <t>1971-02300</t>
  </si>
  <si>
    <t>1971-02301</t>
  </si>
  <si>
    <t>1971-02302</t>
  </si>
  <si>
    <t>1971-02303</t>
  </si>
  <si>
    <t>1971-02304</t>
  </si>
  <si>
    <t>1971-02305</t>
  </si>
  <si>
    <t>1971-02306</t>
  </si>
  <si>
    <t>1971-02307</t>
  </si>
  <si>
    <t>1971-02308</t>
  </si>
  <si>
    <t>1971-02309</t>
  </si>
  <si>
    <t>1971-02310</t>
  </si>
  <si>
    <t>1971-02311</t>
  </si>
  <si>
    <t>1971-02312</t>
  </si>
  <si>
    <t>1971-02313</t>
  </si>
  <si>
    <t>1971-02314</t>
  </si>
  <si>
    <t>1971-02315</t>
  </si>
  <si>
    <t>1971-02316</t>
  </si>
  <si>
    <t>1971-02317</t>
  </si>
  <si>
    <t>1971-02090</t>
  </si>
  <si>
    <t>1971-02091</t>
  </si>
  <si>
    <t>1971-02092</t>
  </si>
  <si>
    <t>1971-02093</t>
  </si>
  <si>
    <t>WITH PINS</t>
  </si>
  <si>
    <t>1971-02094</t>
  </si>
  <si>
    <t>1971-02095</t>
  </si>
  <si>
    <t>WORN RETS PRIMS</t>
  </si>
  <si>
    <t>1971-02096</t>
  </si>
  <si>
    <t>1971-02097</t>
  </si>
  <si>
    <t>1971-02098</t>
  </si>
  <si>
    <t>VOCAL</t>
  </si>
  <si>
    <t>1971-02099</t>
  </si>
  <si>
    <t>1971-02100</t>
  </si>
  <si>
    <t>1971-02101</t>
  </si>
  <si>
    <t>PINS; FULL BELLY</t>
  </si>
  <si>
    <t>1971-02102</t>
  </si>
  <si>
    <t>1971-02103</t>
  </si>
  <si>
    <t>1971-02104</t>
  </si>
  <si>
    <t>1971-02105</t>
  </si>
  <si>
    <t>1971-02106</t>
  </si>
  <si>
    <t>1971-02107</t>
  </si>
  <si>
    <t>1971-02108</t>
  </si>
  <si>
    <t>1971-02109</t>
  </si>
  <si>
    <t>1971-02110</t>
  </si>
  <si>
    <t>1971-02111</t>
  </si>
  <si>
    <t>1971-02112</t>
  </si>
  <si>
    <t>1971-02113</t>
  </si>
  <si>
    <t>1971-02114</t>
  </si>
  <si>
    <t>1971-02115</t>
  </si>
  <si>
    <t>BP NO PINS, WORN RETS</t>
  </si>
  <si>
    <t>1971-02116</t>
  </si>
  <si>
    <t>1971-02117</t>
  </si>
  <si>
    <t>1971-02118</t>
  </si>
  <si>
    <t>1971-02119</t>
  </si>
  <si>
    <t>1971-02120</t>
  </si>
  <si>
    <t>1971-02121</t>
  </si>
  <si>
    <t>1971-02122</t>
  </si>
  <si>
    <t>1971-02123</t>
  </si>
  <si>
    <t>1971-02124</t>
  </si>
  <si>
    <t>1971-02125</t>
  </si>
  <si>
    <t>1971-02126</t>
  </si>
  <si>
    <t>1971-02127</t>
  </si>
  <si>
    <t>RETS WORN, BELLY FULL</t>
  </si>
  <si>
    <t>1971-02128</t>
  </si>
  <si>
    <t>FULL BELLY</t>
  </si>
  <si>
    <t>PRTLT CLDY TO CLR, 10-12 KTS NW, 5 ANCHOR LIGHTS, 0 MOON, 2153 FIRST VOCAL</t>
  </si>
  <si>
    <t>OVERCAST - FOGGY, VAR 5KTS, 0 BOATS, 2110 FIRST VOCAL, CAUGHT BAOW</t>
  </si>
  <si>
    <t>2 CAAU; 1/3 MOON, PTLY CLDY, BRIGHT, NW10-12, GUST15, MANY XAMU VOCALIZING NEAR SR, 2312 FIRST VOCAL</t>
  </si>
  <si>
    <t>40% MOON, CLEAR AND BRIGHT, 10-15 KTS GUSTY, MOONSET 01:25, WIND DEAD AT 2:05, XAMU CALLING, 2244 FIRST VOCAL</t>
  </si>
  <si>
    <t>BRPE FLEW THROUGH 2ND PANNEL UP - GAPING HOLE, WIND EAST &lt;5 KTS, CLEAR SLIVER MON SETTING, 2143 FIRST PETREL SEEN, DARK STARY NIGHT, WIND &lt;5 KTS THROUGHOUT</t>
  </si>
  <si>
    <t>WINDY, CLEAR AND STARY, MOON 1/5, WNW 10KTS</t>
  </si>
  <si>
    <t>100% CLOUDS, LOW FOG, WNW &lt;10KTS, STARS OUT 01:15 - CALM</t>
  </si>
  <si>
    <t>WNW &lt;10KTS, PATCHY FOG, SLIVER MOON SETTING, 5 BOATS ANCHORED CITY LIGHTS, 00:15 CLOUD COVER</t>
  </si>
  <si>
    <t>capture time</t>
  </si>
  <si>
    <t>species</t>
  </si>
  <si>
    <t>bandno</t>
  </si>
  <si>
    <t>diet?</t>
  </si>
  <si>
    <t>BP</t>
  </si>
  <si>
    <t>mass</t>
  </si>
  <si>
    <t>tare</t>
  </si>
  <si>
    <t>culmen</t>
  </si>
  <si>
    <t>skl-lnth</t>
  </si>
  <si>
    <t>tarsus</t>
  </si>
  <si>
    <t>wing</t>
  </si>
  <si>
    <t>tail</t>
  </si>
  <si>
    <t>sex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</si>
  <si>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</si>
  <si>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</si>
  <si>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</si>
  <si>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</si>
  <si>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</si>
  <si>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</si>
  <si>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</si>
  <si>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</si>
  <si>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</si>
  <si>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</si>
  <si>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R6</t>
  </si>
  <si>
    <t>R5</t>
  </si>
  <si>
    <t>R4</t>
  </si>
  <si>
    <t>R3</t>
  </si>
  <si>
    <t>R2</t>
  </si>
  <si>
    <t>R1</t>
  </si>
  <si>
    <t>Notes</t>
  </si>
  <si>
    <t>mass-cor</t>
  </si>
  <si>
    <t>measurer</t>
  </si>
  <si>
    <t>site</t>
  </si>
  <si>
    <t>island</t>
  </si>
  <si>
    <t>date</t>
  </si>
  <si>
    <t>JA</t>
  </si>
  <si>
    <t>SR</t>
  </si>
  <si>
    <t>ASSP</t>
  </si>
  <si>
    <t>1901-38281</t>
  </si>
  <si>
    <t>N</t>
  </si>
  <si>
    <t>X</t>
  </si>
  <si>
    <t>release time</t>
  </si>
  <si>
    <t>1901-38282</t>
  </si>
  <si>
    <t>PUKED OIL</t>
  </si>
  <si>
    <t>1901-38283</t>
  </si>
  <si>
    <t>1901-38284</t>
  </si>
  <si>
    <t>1901-38285</t>
  </si>
  <si>
    <t>1901-38286</t>
  </si>
  <si>
    <t>1901-38287</t>
  </si>
  <si>
    <t>1901-38288</t>
  </si>
  <si>
    <t>1901-38289</t>
  </si>
  <si>
    <t>1901-38290</t>
  </si>
  <si>
    <t>1901-38291</t>
  </si>
  <si>
    <t>1901-38292</t>
  </si>
  <si>
    <t>PUKED FOOD</t>
  </si>
  <si>
    <t>1901-38293</t>
  </si>
  <si>
    <t>1901-38294</t>
  </si>
  <si>
    <t>RELEASED W/O MEASURMENTS-STRESSED</t>
  </si>
  <si>
    <t>1901-38295</t>
  </si>
  <si>
    <t>1901-38296</t>
  </si>
  <si>
    <t>1901-38297</t>
  </si>
  <si>
    <t>1901-38298</t>
  </si>
  <si>
    <t>1901-38299</t>
  </si>
  <si>
    <t>1901-38300</t>
  </si>
  <si>
    <t>1961-16107</t>
  </si>
  <si>
    <t>1961-16108</t>
  </si>
  <si>
    <t>1961-16109</t>
  </si>
  <si>
    <t>1961-16110</t>
  </si>
  <si>
    <t>1961-16111</t>
  </si>
  <si>
    <t>1961-16112</t>
  </si>
  <si>
    <t>1961-16113</t>
  </si>
  <si>
    <t>1961-16114</t>
  </si>
  <si>
    <t>1961-16115</t>
  </si>
  <si>
    <t>1961-16116</t>
  </si>
  <si>
    <t>1961-16117</t>
  </si>
  <si>
    <t>1961-16118</t>
  </si>
  <si>
    <t>VERY WORN RETRICIES</t>
  </si>
  <si>
    <t>1961-16119</t>
  </si>
  <si>
    <t>1961-16120</t>
  </si>
  <si>
    <t>1961-16121</t>
  </si>
  <si>
    <t>1961-16122</t>
  </si>
  <si>
    <t>1961-16123</t>
  </si>
  <si>
    <t>1961-16124</t>
  </si>
  <si>
    <t>INNER RETS ARE WORN</t>
  </si>
  <si>
    <t>1961-16125</t>
  </si>
  <si>
    <t>1961-16126</t>
  </si>
  <si>
    <t>1961-16127</t>
  </si>
  <si>
    <t>1961-16128</t>
  </si>
  <si>
    <t>1961-16130</t>
  </si>
  <si>
    <t>1961-16129</t>
  </si>
  <si>
    <t>1961-16131</t>
  </si>
  <si>
    <t>PUKED CRUSTACEANS</t>
  </si>
  <si>
    <t>1961-16132</t>
  </si>
  <si>
    <t>ONLY CULMEN/TARSUS</t>
  </si>
  <si>
    <t>1961-16133</t>
  </si>
  <si>
    <t>1961-16134</t>
  </si>
  <si>
    <t>1961-16135</t>
  </si>
  <si>
    <t>1961-16136</t>
  </si>
  <si>
    <t>1961-16137</t>
  </si>
  <si>
    <t>1961-16138</t>
  </si>
  <si>
    <t>1961-16139</t>
  </si>
  <si>
    <t>1961-16140</t>
  </si>
  <si>
    <t>1961-16141</t>
  </si>
  <si>
    <t>1961-16142</t>
  </si>
  <si>
    <t>1961-16143</t>
  </si>
  <si>
    <t>NA</t>
  </si>
  <si>
    <t>1961-16144</t>
  </si>
  <si>
    <t>FEATHER LICE</t>
  </si>
  <si>
    <t>1961-16145</t>
  </si>
  <si>
    <t>1961-16146</t>
  </si>
  <si>
    <t>1961-16147</t>
  </si>
  <si>
    <t>1961-16148</t>
  </si>
  <si>
    <t>1961-16149</t>
  </si>
  <si>
    <t>1961-16150</t>
  </si>
  <si>
    <t>1961-16151</t>
  </si>
  <si>
    <t>1961-16153</t>
  </si>
  <si>
    <t>CAPTURED ON GROUND - BY HAND</t>
  </si>
  <si>
    <t>1961-16154</t>
  </si>
  <si>
    <t>1961-16155</t>
  </si>
  <si>
    <t>1961-16156</t>
  </si>
  <si>
    <t>1961-16152</t>
  </si>
  <si>
    <t>1961-16157</t>
  </si>
  <si>
    <t>1961-16158</t>
  </si>
  <si>
    <t>1961-16159</t>
  </si>
  <si>
    <t>1961-16160</t>
  </si>
  <si>
    <t>1961-16161</t>
  </si>
  <si>
    <t>1961-16162</t>
  </si>
  <si>
    <t>1961-16163</t>
  </si>
  <si>
    <t>1961-16164</t>
  </si>
  <si>
    <t>1961-16165</t>
  </si>
  <si>
    <t>1961-16166</t>
  </si>
  <si>
    <t>1961-16167</t>
  </si>
  <si>
    <t>1961-16168</t>
  </si>
  <si>
    <t>1961-16169</t>
  </si>
  <si>
    <t>1961-16170</t>
  </si>
  <si>
    <t>1961-16171</t>
  </si>
  <si>
    <t>1961-16172</t>
  </si>
  <si>
    <t>1961-16173</t>
  </si>
  <si>
    <t>1961-16174</t>
  </si>
  <si>
    <t>1961-16175</t>
  </si>
  <si>
    <t>1961-16176</t>
  </si>
  <si>
    <t>1961-16177</t>
  </si>
  <si>
    <t>1961-16178</t>
  </si>
  <si>
    <t>1961-16179</t>
  </si>
  <si>
    <t>1961-16180</t>
  </si>
  <si>
    <t>INJURED AULA IN NET - BLEEDING</t>
  </si>
  <si>
    <t>1961-16182</t>
  </si>
  <si>
    <t>1961-16183</t>
  </si>
  <si>
    <t>NO BAND</t>
  </si>
  <si>
    <t>1961-16184</t>
  </si>
  <si>
    <t>1961-16185</t>
  </si>
  <si>
    <t>1961-16186</t>
  </si>
  <si>
    <t>1961-16181</t>
  </si>
  <si>
    <t>net open</t>
  </si>
  <si>
    <t>net close</t>
  </si>
  <si>
    <t>BRPE knocked net down</t>
  </si>
  <si>
    <t>wind billowing net - moved</t>
  </si>
  <si>
    <t>notes</t>
  </si>
  <si>
    <t>duration</t>
  </si>
  <si>
    <t>no. captured</t>
  </si>
  <si>
    <t>netarea</t>
  </si>
  <si>
    <t>minutes</t>
  </si>
  <si>
    <t>birds/min/area</t>
  </si>
  <si>
    <t>Total</t>
  </si>
  <si>
    <t>Grand Total</t>
  </si>
  <si>
    <t>SBI</t>
  </si>
  <si>
    <t>Arch Point</t>
  </si>
  <si>
    <t>1961-16188</t>
  </si>
  <si>
    <t>y</t>
  </si>
  <si>
    <t>na</t>
  </si>
  <si>
    <t>puked oil</t>
  </si>
  <si>
    <t>1961-16189</t>
  </si>
  <si>
    <t>1961-16187</t>
  </si>
  <si>
    <t>1961-16190</t>
  </si>
  <si>
    <t>rets worn and broken</t>
  </si>
  <si>
    <t>1961-16191</t>
  </si>
  <si>
    <t>1961-16192</t>
  </si>
  <si>
    <t>1961-16193</t>
  </si>
  <si>
    <t>n</t>
  </si>
  <si>
    <t>1961-16194</t>
  </si>
  <si>
    <t>1961-16195</t>
  </si>
  <si>
    <t>LW</t>
  </si>
  <si>
    <t>1961-16196</t>
  </si>
  <si>
    <t>rets worn, puked oil, lisa wertz measurer</t>
  </si>
  <si>
    <t>1961-16197</t>
  </si>
  <si>
    <t>outer primaries and rets worn</t>
  </si>
  <si>
    <t>1961-16199</t>
  </si>
  <si>
    <t>1961-16200</t>
  </si>
  <si>
    <t>1901-38301</t>
  </si>
  <si>
    <t>1901-38302</t>
  </si>
  <si>
    <t>1901-38303</t>
  </si>
  <si>
    <t>1901-38304</t>
  </si>
  <si>
    <t>1961-16198</t>
  </si>
  <si>
    <t>1901-38305</t>
  </si>
  <si>
    <t>rets slightly worn</t>
  </si>
  <si>
    <t>1901-38306</t>
  </si>
  <si>
    <t>1901-38309</t>
  </si>
  <si>
    <t>1901-38310</t>
  </si>
  <si>
    <t>1901-38311</t>
  </si>
  <si>
    <t>1901-38312</t>
  </si>
  <si>
    <t>1901-38313</t>
  </si>
  <si>
    <t>1901-38314</t>
  </si>
  <si>
    <t>1901-38315</t>
  </si>
  <si>
    <t>1901-38316</t>
  </si>
  <si>
    <t>1901-38317</t>
  </si>
  <si>
    <t>1901-38318</t>
  </si>
  <si>
    <t>1901-38319</t>
  </si>
  <si>
    <t>1901-38320</t>
  </si>
  <si>
    <t>1901-38321</t>
  </si>
  <si>
    <t>recap-same night</t>
  </si>
  <si>
    <t>1901-38322</t>
  </si>
  <si>
    <t>1901-38324</t>
  </si>
  <si>
    <t>1901-38323</t>
  </si>
  <si>
    <t>1901-38325</t>
  </si>
  <si>
    <t>1901-38327</t>
  </si>
  <si>
    <t>1901-38328</t>
  </si>
  <si>
    <t>1901-38326</t>
  </si>
  <si>
    <t>1901-38329</t>
  </si>
  <si>
    <t>PM</t>
  </si>
  <si>
    <t>1001-21239</t>
  </si>
  <si>
    <t>1001-21240</t>
  </si>
  <si>
    <t>1001-21241</t>
  </si>
  <si>
    <t>1001-21242</t>
  </si>
  <si>
    <t>1001-21243</t>
  </si>
  <si>
    <t>bp not all clear, very pink but not vascularized</t>
  </si>
  <si>
    <t>1001-21244</t>
  </si>
  <si>
    <t>puked oil, completely feathered, lg food load</t>
  </si>
  <si>
    <t>1001-21245</t>
  </si>
  <si>
    <t>oil on bill</t>
  </si>
  <si>
    <t>1001-21246</t>
  </si>
  <si>
    <t>1001-21247</t>
  </si>
  <si>
    <t>1001-21248</t>
  </si>
  <si>
    <t>1001-21249</t>
  </si>
  <si>
    <t>1001-21250</t>
  </si>
  <si>
    <t>1001-21282</t>
  </si>
  <si>
    <t>1001-21283</t>
  </si>
  <si>
    <t>1001-21284</t>
  </si>
  <si>
    <t>1001-21285</t>
  </si>
  <si>
    <t>1001-21286</t>
  </si>
  <si>
    <t>injured rt wing in net; released</t>
  </si>
  <si>
    <t>1001-21287</t>
  </si>
  <si>
    <t>5-50 defeathered</t>
  </si>
  <si>
    <t>1001-21288</t>
  </si>
  <si>
    <t>5-50 refeathered; much wear on primaries/retricies-esprets</t>
  </si>
  <si>
    <t>1001-21289</t>
  </si>
  <si>
    <t xml:space="preserve">5-50 refeath </t>
  </si>
  <si>
    <t>1001-21290</t>
  </si>
  <si>
    <t>bare not vascularized</t>
  </si>
  <si>
    <t>1001-21291</t>
  </si>
  <si>
    <t>broke skin while banding; bare not vascular</t>
  </si>
  <si>
    <t>1001-21293</t>
  </si>
  <si>
    <t>1001-21292</t>
  </si>
  <si>
    <t>1001-21294</t>
  </si>
  <si>
    <t>1001-21295</t>
  </si>
  <si>
    <t>Eseal Point</t>
  </si>
  <si>
    <t>7901-02641</t>
  </si>
  <si>
    <t>7901-02642</t>
  </si>
  <si>
    <t>7901-02643</t>
  </si>
  <si>
    <t>worn rets</t>
  </si>
  <si>
    <t>7901-02644</t>
  </si>
  <si>
    <t>7901-02645</t>
  </si>
  <si>
    <t>7901-02646</t>
  </si>
  <si>
    <t>7901-02647</t>
  </si>
  <si>
    <t>7901-02649</t>
  </si>
  <si>
    <t>7901-02648</t>
  </si>
  <si>
    <t>7901-02650</t>
  </si>
  <si>
    <t>7901-02655</t>
  </si>
  <si>
    <t>7901-02656</t>
  </si>
  <si>
    <t>7901-02657</t>
  </si>
  <si>
    <t>7901-02658</t>
  </si>
  <si>
    <t>has mangled/deformed foot-photos</t>
  </si>
  <si>
    <t>7901-02660</t>
  </si>
  <si>
    <t>7901-02661</t>
  </si>
  <si>
    <t>7901-02662</t>
  </si>
  <si>
    <t>7901-02664</t>
  </si>
  <si>
    <t>band 63 missing</t>
  </si>
  <si>
    <t>7901-02665</t>
  </si>
  <si>
    <t>7901-02666</t>
  </si>
  <si>
    <t>7901-02667</t>
  </si>
  <si>
    <t>7901-02668</t>
  </si>
  <si>
    <t>7901-02669</t>
  </si>
  <si>
    <t xml:space="preserve">slightly white on outer marginal rump - looks ASSP; hybrid? photos </t>
  </si>
  <si>
    <t>7901-02670</t>
  </si>
  <si>
    <t>7901-02671</t>
  </si>
  <si>
    <t>7901-02672</t>
  </si>
  <si>
    <t>7901-02673</t>
  </si>
  <si>
    <t>7901-02674</t>
  </si>
  <si>
    <t>7901-02675</t>
  </si>
  <si>
    <t>7901-02676</t>
  </si>
  <si>
    <t>1401-60883</t>
  </si>
  <si>
    <t>7901-02677</t>
  </si>
  <si>
    <t>7901-02678</t>
  </si>
  <si>
    <t>7901-02679</t>
  </si>
  <si>
    <t>7901-02680</t>
  </si>
  <si>
    <t>7901-02681</t>
  </si>
  <si>
    <t>7901-02682</t>
  </si>
  <si>
    <t>7901-02683</t>
  </si>
  <si>
    <t>stomach full</t>
  </si>
  <si>
    <t>7901-02684</t>
  </si>
  <si>
    <t>7901-02685</t>
  </si>
  <si>
    <t>7901-02686</t>
  </si>
  <si>
    <t>7901-02687</t>
  </si>
  <si>
    <t>7901-02688</t>
  </si>
  <si>
    <t>7901-02689</t>
  </si>
  <si>
    <t>7901-02690</t>
  </si>
  <si>
    <t>7901-02691</t>
  </si>
  <si>
    <t>7901-02692</t>
  </si>
  <si>
    <t>7901-02693</t>
  </si>
  <si>
    <t>7901-02694</t>
  </si>
  <si>
    <t>7901-02695</t>
  </si>
  <si>
    <t>light rump feathers; looks ASSP, photos, hybrid?</t>
  </si>
  <si>
    <t>7901-02696</t>
  </si>
  <si>
    <t>7901-02697</t>
  </si>
  <si>
    <t>7901-02698</t>
  </si>
  <si>
    <t>7901-02699</t>
  </si>
  <si>
    <t>7901-02700</t>
  </si>
  <si>
    <t>worn secondaries, missing 5 lft rets</t>
  </si>
  <si>
    <t>7901-02701</t>
  </si>
  <si>
    <t>7901-02702</t>
  </si>
  <si>
    <t>7901-02703</t>
  </si>
  <si>
    <t>7901-02704</t>
  </si>
  <si>
    <t>7901-02705</t>
  </si>
  <si>
    <t>7901-02706</t>
  </si>
  <si>
    <t>inner rets worn; outer 2 secondaries new</t>
  </si>
  <si>
    <t>7901-02707</t>
  </si>
  <si>
    <t>7901-02708</t>
  </si>
  <si>
    <t>7901-02709</t>
  </si>
  <si>
    <t>7901-02710</t>
  </si>
  <si>
    <t>7901-02711</t>
  </si>
  <si>
    <t>7901-02712</t>
  </si>
  <si>
    <t>several rets easily dropped out; stomach full</t>
  </si>
  <si>
    <t>7901-02713</t>
  </si>
  <si>
    <t>7901-02714</t>
  </si>
  <si>
    <t>7901-02716</t>
  </si>
  <si>
    <t>7901-02717</t>
  </si>
  <si>
    <t>7901-02718</t>
  </si>
  <si>
    <t>7901-02720</t>
  </si>
  <si>
    <t>7901-02721</t>
  </si>
  <si>
    <t>diet sample oil collected in isopropyl</t>
  </si>
  <si>
    <t>7901-02722</t>
  </si>
  <si>
    <t>7901-02723</t>
  </si>
  <si>
    <t>white chin; photos by DA</t>
  </si>
  <si>
    <t>7901-02724</t>
  </si>
  <si>
    <t>RADIO = 4381</t>
  </si>
  <si>
    <t>7901-02725</t>
  </si>
  <si>
    <t>7901-02726</t>
  </si>
  <si>
    <t>7901-02727</t>
  </si>
  <si>
    <t>7901-02728</t>
  </si>
  <si>
    <t>7901-02729</t>
  </si>
  <si>
    <t>7901-02730</t>
  </si>
  <si>
    <t>RADIO = 4182</t>
  </si>
  <si>
    <t>7901-02731</t>
  </si>
  <si>
    <t>7901-02732</t>
  </si>
  <si>
    <t>7901-02733</t>
  </si>
  <si>
    <t>7901-02734</t>
  </si>
  <si>
    <t>7901-02735</t>
  </si>
  <si>
    <t>RADIO = 4042</t>
  </si>
  <si>
    <t>7901-02736</t>
  </si>
  <si>
    <t>RADIO = 4132</t>
  </si>
  <si>
    <t>7901-02737</t>
  </si>
  <si>
    <t>7901-02738</t>
  </si>
  <si>
    <t>7901-02739</t>
  </si>
  <si>
    <t>7901-02740</t>
  </si>
  <si>
    <t>accidentally stripped off radiotag, glue bonded to feathers-skin - bird ok</t>
  </si>
  <si>
    <t>7901-02741</t>
  </si>
  <si>
    <t>RADIO = 4093</t>
  </si>
  <si>
    <t>7901-02742</t>
  </si>
  <si>
    <t>RADIO = 4373</t>
  </si>
  <si>
    <t>7901-02743</t>
  </si>
  <si>
    <t>7901-02744</t>
  </si>
  <si>
    <t>7901-02745</t>
  </si>
  <si>
    <t>7901-02746</t>
  </si>
  <si>
    <t>7901-02747</t>
  </si>
  <si>
    <t>7901-02748</t>
  </si>
  <si>
    <t>7901-02749</t>
  </si>
  <si>
    <t>RADIO = 4323</t>
  </si>
  <si>
    <t>7901-02750</t>
  </si>
  <si>
    <t>7901-02751</t>
  </si>
  <si>
    <t>7901-02752</t>
  </si>
  <si>
    <t>dropped 2 rets during hndling</t>
  </si>
  <si>
    <t>7901-02753</t>
  </si>
  <si>
    <t>RADIO = 4253</t>
  </si>
  <si>
    <t>7901-02754</t>
  </si>
  <si>
    <t>7901-02755</t>
  </si>
  <si>
    <t>7901-02756</t>
  </si>
  <si>
    <t>7901-02757</t>
  </si>
  <si>
    <t>7901-02758</t>
  </si>
  <si>
    <t>7901-02759</t>
  </si>
  <si>
    <t>7901-02760</t>
  </si>
  <si>
    <t>RADIO = 4023</t>
  </si>
  <si>
    <t>7901-02761</t>
  </si>
  <si>
    <t>7901-02762</t>
  </si>
  <si>
    <t>7901-02763</t>
  </si>
  <si>
    <t>7901-02764</t>
  </si>
  <si>
    <t>RADIO = 4184</t>
  </si>
  <si>
    <t>7901-02765</t>
  </si>
  <si>
    <t>7901-02766</t>
  </si>
  <si>
    <t>7901-02767</t>
  </si>
  <si>
    <t>RADIO = 4202</t>
  </si>
  <si>
    <t>7901-02768</t>
  </si>
  <si>
    <t>7901-02769</t>
  </si>
  <si>
    <t>7901-02770</t>
  </si>
  <si>
    <t>7901-02771</t>
  </si>
  <si>
    <t>7901-02772</t>
  </si>
  <si>
    <t>7901-02773</t>
  </si>
  <si>
    <t>RADIO = 4302</t>
  </si>
  <si>
    <t>7901-02774</t>
  </si>
  <si>
    <t>7901-02775</t>
  </si>
  <si>
    <t>7901-02778</t>
  </si>
  <si>
    <t>7901-02779</t>
  </si>
  <si>
    <t>7901-02780</t>
  </si>
  <si>
    <t>7901-02776</t>
  </si>
  <si>
    <t>RADIO = 4555</t>
  </si>
  <si>
    <t>7901-02777</t>
  </si>
  <si>
    <t>7901-02781</t>
  </si>
  <si>
    <t>RADIO = 4355</t>
  </si>
  <si>
    <t>7901-02782</t>
  </si>
  <si>
    <t>RADIO = 4222</t>
  </si>
  <si>
    <t>7901-02783</t>
  </si>
  <si>
    <t>7901-02784</t>
  </si>
  <si>
    <t>7901-02785</t>
  </si>
  <si>
    <t>7901-02786</t>
  </si>
  <si>
    <t>7901-02787</t>
  </si>
  <si>
    <t>7901-02788</t>
  </si>
  <si>
    <t>7901-02789</t>
  </si>
  <si>
    <t>7901-02790</t>
  </si>
  <si>
    <t>7901-02791</t>
  </si>
  <si>
    <t>worn primary tips</t>
  </si>
  <si>
    <t>7901-02792</t>
  </si>
  <si>
    <t>injured rt wing in net</t>
  </si>
  <si>
    <t>7901-02793</t>
  </si>
  <si>
    <t>7901-02794</t>
  </si>
  <si>
    <t>7901-02795</t>
  </si>
  <si>
    <t>7901-02796</t>
  </si>
  <si>
    <t>7901-02797</t>
  </si>
  <si>
    <t>7901-02798</t>
  </si>
  <si>
    <t>7901-02799</t>
  </si>
  <si>
    <t>7901-02800</t>
  </si>
  <si>
    <t>1001-21296</t>
  </si>
  <si>
    <t>1001-21297</t>
  </si>
  <si>
    <t>1001-21298</t>
  </si>
  <si>
    <t>1001-21299</t>
  </si>
  <si>
    <t>1001-21300</t>
  </si>
  <si>
    <t>1001-21314</t>
  </si>
  <si>
    <t>new band string</t>
  </si>
  <si>
    <t>BLSP</t>
  </si>
  <si>
    <t>1001-21315</t>
  </si>
  <si>
    <t>BILL WIDTH = 3.49; PUKED OIL</t>
  </si>
  <si>
    <t>1001-21316</t>
  </si>
  <si>
    <t>BILL WIDTH = 2.53</t>
  </si>
  <si>
    <t>1001-21317</t>
  </si>
  <si>
    <t>PUKED FOOD CHUNKS / OIL</t>
  </si>
  <si>
    <t>AP</t>
  </si>
  <si>
    <t>TOP PANNEL BLOWN - 1.0 M SQ., 2 BLSP; NW 5-10 KTS, MOSTLY CLEAR - PATCHY FOG, 0 MOON</t>
  </si>
  <si>
    <t>1001-21318</t>
  </si>
  <si>
    <t>7901-02974</t>
  </si>
  <si>
    <t>NEW BAND STRING</t>
  </si>
  <si>
    <t>7901-02975</t>
  </si>
  <si>
    <t>7901-02976</t>
  </si>
  <si>
    <t>Y</t>
  </si>
  <si>
    <t>RADIO = 4169</t>
  </si>
  <si>
    <t>7901-02977</t>
  </si>
  <si>
    <t>PHOTOS OF UPPER WING</t>
  </si>
  <si>
    <t>7901-02978</t>
  </si>
  <si>
    <t>BELLY FULL</t>
  </si>
  <si>
    <t>7901-02979</t>
  </si>
  <si>
    <t>RADIO = 4284</t>
  </si>
  <si>
    <t>7901-02980</t>
  </si>
  <si>
    <t>7901-02981</t>
  </si>
  <si>
    <t>PUKED</t>
  </si>
  <si>
    <t>7901-02982</t>
  </si>
  <si>
    <t>RECAPTURE - SAME NIGHT</t>
  </si>
  <si>
    <t>7901-02983</t>
  </si>
  <si>
    <t>RADIO = 4063</t>
  </si>
  <si>
    <t>7901-02984</t>
  </si>
  <si>
    <t>7901-02985</t>
  </si>
  <si>
    <t>RADIO = 4343; SUTURED OVER ANTENNA</t>
  </si>
  <si>
    <t>7901-02986</t>
  </si>
  <si>
    <t>RADIO = 4032</t>
  </si>
  <si>
    <t>7901-02987</t>
  </si>
  <si>
    <t>7901-02988</t>
  </si>
  <si>
    <t>RADIO = 4054</t>
  </si>
  <si>
    <t>7901-02989</t>
  </si>
  <si>
    <t>7901-02990</t>
  </si>
  <si>
    <t>RADIO = 4143</t>
  </si>
  <si>
    <t>7901-02991</t>
  </si>
  <si>
    <t>RADIO = 4122</t>
  </si>
  <si>
    <t>7901-02992</t>
  </si>
  <si>
    <t>RADIO = 4545</t>
  </si>
  <si>
    <t>ESP</t>
  </si>
  <si>
    <t>MINUS 2 MINUTES VOCAL OFF, WIND VAR &lt;10KTS, PARTIAL FOG, 0 MOON, 0 WIND &gt; 00:30</t>
  </si>
  <si>
    <t>1001-21339</t>
  </si>
  <si>
    <t>molt?</t>
  </si>
  <si>
    <t>1001-21340</t>
  </si>
  <si>
    <t>1901-38330</t>
  </si>
  <si>
    <t>1001-21341</t>
  </si>
  <si>
    <t>1001-21342</t>
  </si>
  <si>
    <t>1001-21343</t>
  </si>
  <si>
    <t>1001-21344</t>
  </si>
  <si>
    <t>1001-21345</t>
  </si>
  <si>
    <t>1001-21346</t>
  </si>
  <si>
    <t>1001-21347</t>
  </si>
  <si>
    <t>1001-21348</t>
  </si>
  <si>
    <t>1001-21349</t>
  </si>
  <si>
    <t>TOP PANNEL BLOWN - 1.0 M SQ., 1 BLSP</t>
  </si>
  <si>
    <t>7901-02993</t>
  </si>
  <si>
    <t>7901-02994</t>
  </si>
  <si>
    <t>RADIO = 4533</t>
  </si>
  <si>
    <t>7901-02995</t>
  </si>
  <si>
    <t>7901-02996</t>
  </si>
  <si>
    <t>7901-02997</t>
  </si>
  <si>
    <t>RADIO = 4233; R1 = 3, R6 = 5, REST = X</t>
  </si>
  <si>
    <t>7901-02999</t>
  </si>
  <si>
    <t>RADIO = 4103</t>
  </si>
  <si>
    <t>7901-02998</t>
  </si>
  <si>
    <t>RUMP = 8.5, PHOTOS TAKEN LESP ON TOP</t>
  </si>
  <si>
    <t>7901-03000</t>
  </si>
  <si>
    <t>RADIO = 4241</t>
  </si>
  <si>
    <t>1901-38501</t>
  </si>
  <si>
    <t>NEW BAND SERIES - ALUMINUM?</t>
  </si>
  <si>
    <t>1901-38502</t>
  </si>
  <si>
    <t>1901-38503</t>
  </si>
  <si>
    <t>1901-38504</t>
  </si>
  <si>
    <t>1901-38505</t>
  </si>
  <si>
    <t>PALE OUTER TAIL COVERTS</t>
  </si>
  <si>
    <t>1901-38506</t>
  </si>
  <si>
    <t>1901-38507</t>
  </si>
  <si>
    <t>1901-38508</t>
  </si>
  <si>
    <t>1901-38509</t>
  </si>
  <si>
    <t>1901-38510</t>
  </si>
  <si>
    <t>RADIO = 4294, PUKED ON HR - BELLY LOOKS FULL</t>
  </si>
  <si>
    <t>1901-38331</t>
  </si>
  <si>
    <t>1901-38332</t>
  </si>
  <si>
    <t>1901-38333</t>
  </si>
  <si>
    <t>1901-38334</t>
  </si>
  <si>
    <t>GROWING OUTER RETS?</t>
  </si>
  <si>
    <t>1901-38335</t>
  </si>
  <si>
    <t>1901-38336</t>
  </si>
  <si>
    <t>1901-38337</t>
  </si>
  <si>
    <t>1901-38339</t>
  </si>
  <si>
    <t>MOLTING RETS?</t>
  </si>
  <si>
    <t>1901-38338</t>
  </si>
  <si>
    <t>DESTROYED</t>
  </si>
  <si>
    <t>MINUS 5 MIN., 4 BLSP - CALM</t>
  </si>
  <si>
    <t>1901-38511</t>
  </si>
  <si>
    <t>1901-38512</t>
  </si>
  <si>
    <t>PRIM AND RETS ALL WORN</t>
  </si>
  <si>
    <t>1901-38513</t>
  </si>
  <si>
    <t>1901-38514</t>
  </si>
  <si>
    <t>RADIO = 4831; WORM P AND R - MOLTING BODY LT</t>
  </si>
  <si>
    <t>1901-38515</t>
  </si>
  <si>
    <t>ALL P/R WORN</t>
  </si>
  <si>
    <t>1901-38516</t>
  </si>
  <si>
    <t>1901-38517</t>
  </si>
  <si>
    <t>OIL SAMPLE NEAR VENT COLLECTED - PHOTO</t>
  </si>
  <si>
    <t>HMN</t>
  </si>
  <si>
    <t>1901-38518</t>
  </si>
  <si>
    <t>1901-38519</t>
  </si>
  <si>
    <t>RADIO = 4844</t>
  </si>
  <si>
    <t>1901-38520</t>
  </si>
  <si>
    <t>RADIO = 4632</t>
  </si>
  <si>
    <t>1901-38521</t>
  </si>
  <si>
    <t>RADIO = 4743</t>
  </si>
  <si>
    <t>1901-38522</t>
  </si>
  <si>
    <t>RUMP = 9; STRAIGHTER BILL, BROWNISH UNDER WINGS; PHOTO</t>
  </si>
  <si>
    <t>1901-38523</t>
  </si>
  <si>
    <t>RADIO = 4782; RETS WORN</t>
  </si>
  <si>
    <t>1901-38524</t>
  </si>
  <si>
    <t>RADIO = 4802; PUKED OIL</t>
  </si>
  <si>
    <t>1901-38525</t>
  </si>
  <si>
    <t>1901-38526</t>
  </si>
  <si>
    <t>RADIO = 4602; PUKED IN NET</t>
  </si>
  <si>
    <t>1901-38527</t>
  </si>
  <si>
    <t>RADIO = 4624; PUKRD OIL</t>
  </si>
  <si>
    <t>1901-38528</t>
  </si>
  <si>
    <t>1901-38529</t>
  </si>
  <si>
    <t>1901-38530</t>
  </si>
  <si>
    <t>1901-38531</t>
  </si>
  <si>
    <t>1901-38532</t>
  </si>
  <si>
    <t>1901-38533</t>
  </si>
  <si>
    <t>RADIO = 4761</t>
  </si>
  <si>
    <t>1901-38534</t>
  </si>
  <si>
    <t>RADIO = 4592</t>
  </si>
  <si>
    <t>1901-38535</t>
  </si>
  <si>
    <t>1901-38536</t>
  </si>
  <si>
    <t>1901-38537</t>
  </si>
  <si>
    <t>1901-38538</t>
  </si>
  <si>
    <t>RADIO = 4642; BELLY FULL</t>
  </si>
  <si>
    <t>1901-38539</t>
  </si>
  <si>
    <t>1901-38540</t>
  </si>
  <si>
    <t>MOSTLY CLEAR, 0 MOON, WIND WEST 5-10 KTS - 2 NETS, 2 CD PLAYERS SET UP</t>
  </si>
  <si>
    <t>JY</t>
  </si>
  <si>
    <t>1901-38541</t>
  </si>
  <si>
    <t>1901-38340</t>
  </si>
  <si>
    <t>RADIO = 4680; PUKED OIL - FULL BELLY</t>
  </si>
  <si>
    <t>1901-38341</t>
  </si>
  <si>
    <t>SECOND COVERTS VERY WORN/EATEN, PRIM WORN-FEATHER MITES</t>
  </si>
  <si>
    <t>1901-38342</t>
  </si>
  <si>
    <t>1901-38343</t>
  </si>
  <si>
    <t>1901-38344</t>
  </si>
  <si>
    <t>1901-38345</t>
  </si>
  <si>
    <t>RADIO = 4583; HR THINKS MALE</t>
  </si>
  <si>
    <t>1901-38346</t>
  </si>
  <si>
    <t>1901-38347</t>
  </si>
  <si>
    <t>HG</t>
  </si>
  <si>
    <t>1901-38348</t>
  </si>
  <si>
    <t>1901-38349</t>
  </si>
  <si>
    <t>1901-38350</t>
  </si>
  <si>
    <t>MINUS 15 MINUTES VOCAL OFF; MOSTLY CLEAR, 0 MOON, WIND WEST 5-10 KTS - 2 NETS, 2 CD PLAYERS SET UP</t>
  </si>
  <si>
    <t>7901-02663</t>
  </si>
  <si>
    <t>MISSING</t>
  </si>
  <si>
    <t>NOT BANDED</t>
  </si>
  <si>
    <t>7901-02715</t>
  </si>
  <si>
    <t>puked oil in lisa's face</t>
  </si>
  <si>
    <t>7901-02719</t>
  </si>
  <si>
    <t>CLEAR 0 MOON, WIND W- NW 10 KTS</t>
  </si>
  <si>
    <t>MINUS 5 MINUTES VOCAL OFF; WNW 10 KTS SLIVER MOON</t>
  </si>
  <si>
    <t>WNW 10 KTS SLIVER MOON, CLEAR</t>
  </si>
  <si>
    <t>MINUS 5 MINUTES VOCAL OFF; W &lt;15 KTS CLEAR, SLIVER MOON SETTING</t>
  </si>
  <si>
    <t>CLEAR 1/5 MOON FOG IN SBCH, WIND NE 7 KTS</t>
  </si>
  <si>
    <t>CLEAR WIND WNW 5 KTS, 3/5 MOON SETTING</t>
  </si>
  <si>
    <t>recapture?</t>
  </si>
  <si>
    <t>YSN</t>
  </si>
  <si>
    <t>Band out of order - NOT RECAP; molt?</t>
  </si>
  <si>
    <t>1901-38307</t>
  </si>
  <si>
    <t>LOST</t>
  </si>
  <si>
    <t>1901-38308</t>
  </si>
  <si>
    <t>7901-02659</t>
  </si>
  <si>
    <t>7901-02651</t>
  </si>
  <si>
    <t>7901-02652</t>
  </si>
  <si>
    <t>7901-02653</t>
  </si>
  <si>
    <t>7901-02654</t>
  </si>
  <si>
    <t>Count of recapture?</t>
  </si>
  <si>
    <t>ASSP Total</t>
  </si>
  <si>
    <t>SBI Total</t>
  </si>
  <si>
    <t>SR Total</t>
  </si>
  <si>
    <t>Island</t>
  </si>
  <si>
    <t>Site</t>
  </si>
  <si>
    <t>recaptured</t>
  </si>
  <si>
    <t>banded</t>
  </si>
  <si>
    <t>E Seal Point</t>
  </si>
  <si>
    <t>Santa Barbara</t>
  </si>
  <si>
    <t>Scorpion Rock</t>
  </si>
  <si>
    <t xml:space="preserve">   Sub-total</t>
  </si>
  <si>
    <t>Ashy</t>
  </si>
  <si>
    <t>Black</t>
  </si>
  <si>
    <t>Leach's</t>
  </si>
  <si>
    <t>PI</t>
  </si>
  <si>
    <t>4501-95401</t>
  </si>
  <si>
    <t>CAPTURED INCICDENTALLY BEFORE NET OPENED</t>
  </si>
  <si>
    <t>4501-95402</t>
  </si>
  <si>
    <t>CAPTURED INCICDENTALLY BEFORE NET OPENED, PUKED IN NET</t>
  </si>
  <si>
    <t>4501-95403</t>
  </si>
  <si>
    <t>4501-95404</t>
  </si>
  <si>
    <t>4501-95405</t>
  </si>
  <si>
    <t>4501-95406</t>
  </si>
  <si>
    <t>4501-95407</t>
  </si>
  <si>
    <t>4501-95408</t>
  </si>
  <si>
    <t>4501-95412</t>
  </si>
  <si>
    <t>4501-95414</t>
  </si>
  <si>
    <t>4501-95409</t>
  </si>
  <si>
    <t>4501-95410</t>
  </si>
  <si>
    <t>4501-95411</t>
  </si>
  <si>
    <t>4501-95413</t>
  </si>
  <si>
    <t>4501-95415</t>
  </si>
  <si>
    <t>4501-95416</t>
  </si>
  <si>
    <t>4501-95417</t>
  </si>
  <si>
    <t>4501-95418</t>
  </si>
  <si>
    <t>4501-95419</t>
  </si>
  <si>
    <t>CAPTURED W/O VOCALIZATIONS</t>
  </si>
  <si>
    <t>4501-95420</t>
  </si>
  <si>
    <t>4501-95421</t>
  </si>
  <si>
    <t>HR THINKS MALE</t>
  </si>
  <si>
    <t>4501-95422</t>
  </si>
  <si>
    <t>4501-95423</t>
  </si>
  <si>
    <t>4501-95424</t>
  </si>
  <si>
    <t>4501-95425</t>
  </si>
  <si>
    <t>4501-95426</t>
  </si>
  <si>
    <t>4501-95427</t>
  </si>
  <si>
    <t>4501-95428</t>
  </si>
  <si>
    <t>4501-95429</t>
  </si>
  <si>
    <t>4501-95430</t>
  </si>
  <si>
    <t>4501-95431</t>
  </si>
  <si>
    <t>4501-95432</t>
  </si>
  <si>
    <t>4501-95433</t>
  </si>
  <si>
    <t>PUKED OIL IN NET</t>
  </si>
  <si>
    <t>4501-95434</t>
  </si>
  <si>
    <t>4501-95435</t>
  </si>
  <si>
    <t>4501-95436</t>
  </si>
  <si>
    <t>4501-95437</t>
  </si>
  <si>
    <t>4501-95438</t>
  </si>
  <si>
    <t>4501-95439</t>
  </si>
  <si>
    <t>SAME NIGHT RECAPTURE</t>
  </si>
  <si>
    <t>4501-95440</t>
  </si>
  <si>
    <t>4501-95441</t>
  </si>
  <si>
    <t>4501-95442</t>
  </si>
  <si>
    <t>4501-95443</t>
  </si>
  <si>
    <t>4501-95444</t>
  </si>
  <si>
    <t>4501-95445</t>
  </si>
  <si>
    <t>4501-95446</t>
  </si>
  <si>
    <t>4501-95447</t>
  </si>
  <si>
    <t>4501-95448</t>
  </si>
  <si>
    <t>4501-95449</t>
  </si>
  <si>
    <t>4501-95450</t>
  </si>
  <si>
    <t>4501-95451</t>
  </si>
  <si>
    <t>4501-95452</t>
  </si>
  <si>
    <t>4501-95453</t>
  </si>
  <si>
    <t>4501-95454</t>
  </si>
  <si>
    <t>PUKED IN NET</t>
  </si>
  <si>
    <t>ONE DOT OF BLOOD</t>
  </si>
  <si>
    <t>4501-95455</t>
  </si>
  <si>
    <t>4501-95456</t>
  </si>
  <si>
    <t>4501-95457</t>
  </si>
  <si>
    <t>4501-95458</t>
  </si>
  <si>
    <t>4501-95459</t>
  </si>
  <si>
    <t>4501-95460</t>
  </si>
  <si>
    <t>4501-95461</t>
  </si>
  <si>
    <t>4501-95462</t>
  </si>
  <si>
    <t>4501-95463</t>
  </si>
  <si>
    <t>4501-95464</t>
  </si>
  <si>
    <t>PUKED ORANGE OIL HR THINKS MALE</t>
  </si>
  <si>
    <t>4501-95465</t>
  </si>
  <si>
    <t>4501-95466</t>
  </si>
  <si>
    <t>4501-95467</t>
  </si>
  <si>
    <t>4501-95468</t>
  </si>
  <si>
    <t>4501-95469</t>
  </si>
  <si>
    <t>RUMP = 3, ALL WT W DARK CENTRAL BAND</t>
  </si>
  <si>
    <t>RUMP = 5</t>
  </si>
  <si>
    <t>4501-95470</t>
  </si>
  <si>
    <t>4501-95471</t>
  </si>
  <si>
    <t>4501-95472</t>
  </si>
  <si>
    <t>4501-95473</t>
  </si>
  <si>
    <t>4501-95474</t>
  </si>
  <si>
    <t>4501-95475</t>
  </si>
  <si>
    <t>4501-95476</t>
  </si>
  <si>
    <t>RUMP = 2, NEARLY ALL WHT</t>
  </si>
  <si>
    <t>4501-95477</t>
  </si>
  <si>
    <t>4501-95478</t>
  </si>
  <si>
    <t>4501-95479</t>
  </si>
  <si>
    <t>4501-95480</t>
  </si>
  <si>
    <t>4501-95481</t>
  </si>
  <si>
    <t>4501-95482</t>
  </si>
  <si>
    <t>4501-95483</t>
  </si>
  <si>
    <t>4501-95484</t>
  </si>
  <si>
    <t>1401-60922</t>
  </si>
  <si>
    <t>4501-95485</t>
  </si>
  <si>
    <t>4501-95486</t>
  </si>
  <si>
    <t>4501-95487</t>
  </si>
  <si>
    <t>4501-95488</t>
  </si>
  <si>
    <t>4501-95489</t>
  </si>
  <si>
    <t>FEW WHT FEATHERS ON FLANKS - ASSP</t>
  </si>
  <si>
    <t>4501-95490</t>
  </si>
  <si>
    <t>4501-95491</t>
  </si>
  <si>
    <t>4501-95492</t>
  </si>
  <si>
    <t>4501-95493</t>
  </si>
  <si>
    <t>4501-95494</t>
  </si>
  <si>
    <t>4501-95495</t>
  </si>
  <si>
    <t>4501-95496</t>
  </si>
  <si>
    <t>CAAU</t>
  </si>
  <si>
    <t>1313-46006</t>
  </si>
  <si>
    <t>EYE = 2</t>
  </si>
  <si>
    <t>4501-95497</t>
  </si>
  <si>
    <t>4501-95498</t>
  </si>
  <si>
    <t>4501-95499</t>
  </si>
  <si>
    <t>4501-95500</t>
  </si>
  <si>
    <t>4501-95501</t>
  </si>
  <si>
    <t>4501-95502</t>
  </si>
  <si>
    <t>1313-46007</t>
  </si>
  <si>
    <t>EYE = NA</t>
  </si>
  <si>
    <t>4501-95503</t>
  </si>
  <si>
    <t>4501-95504</t>
  </si>
  <si>
    <t>4501-95505</t>
  </si>
  <si>
    <t>4501-95506</t>
  </si>
  <si>
    <t>1313-46008</t>
  </si>
  <si>
    <t>4501-95507</t>
  </si>
  <si>
    <t>4501-95508</t>
  </si>
  <si>
    <t>4501-95509</t>
  </si>
  <si>
    <t>4501-95510</t>
  </si>
  <si>
    <t>1313-46009</t>
  </si>
  <si>
    <t>4501-95511</t>
  </si>
  <si>
    <t>1313-46010</t>
  </si>
  <si>
    <t>EYE = 1</t>
  </si>
  <si>
    <t>4501-95512</t>
  </si>
  <si>
    <t>4501-95513</t>
  </si>
  <si>
    <t>4501-95514</t>
  </si>
  <si>
    <t>4501-95515</t>
  </si>
  <si>
    <t>4501-95516</t>
  </si>
  <si>
    <t>4501-95517</t>
  </si>
  <si>
    <t>1313-46012</t>
  </si>
  <si>
    <t>EYE = 2, CAPTURED ON GROUND</t>
  </si>
  <si>
    <t>4501-95518</t>
  </si>
  <si>
    <t>4501-95519</t>
  </si>
  <si>
    <t>4501-95520</t>
  </si>
  <si>
    <t>4501-95521</t>
  </si>
  <si>
    <t>4501-95523</t>
  </si>
  <si>
    <t>4501-95522</t>
  </si>
  <si>
    <t>4501-95524</t>
  </si>
  <si>
    <t>4501-95525</t>
  </si>
  <si>
    <t>4501-95526</t>
  </si>
  <si>
    <t>4501-95527</t>
  </si>
  <si>
    <t>4501-95528</t>
  </si>
  <si>
    <t>4501-95529</t>
  </si>
  <si>
    <t>1313-46016</t>
  </si>
  <si>
    <t>4501-95530</t>
  </si>
  <si>
    <t>4501-95531</t>
  </si>
  <si>
    <t>4501-95532</t>
  </si>
  <si>
    <t>4501-95533</t>
  </si>
  <si>
    <t>4501-95534</t>
  </si>
  <si>
    <t>4501-95535</t>
  </si>
  <si>
    <t>4501-95536</t>
  </si>
  <si>
    <t>4501-95538</t>
  </si>
  <si>
    <t>4501-95537</t>
  </si>
  <si>
    <t>4501-95539</t>
  </si>
  <si>
    <t>4501-95540</t>
  </si>
  <si>
    <t>4501-95541</t>
  </si>
  <si>
    <t>4501-95542</t>
  </si>
  <si>
    <t>4501-95543</t>
  </si>
  <si>
    <t>4501-95544</t>
  </si>
  <si>
    <t>4501-95545</t>
  </si>
  <si>
    <t>4501-95546</t>
  </si>
  <si>
    <t>4501-95547</t>
  </si>
  <si>
    <t>4501-95548</t>
  </si>
  <si>
    <t>4501-95550</t>
  </si>
  <si>
    <t>4501-95549</t>
  </si>
  <si>
    <t>4501-95551</t>
  </si>
  <si>
    <t>4501-95552</t>
  </si>
  <si>
    <t>DIET STRESS MARKS ON TAIL - PHOTOS TAKEN</t>
  </si>
  <si>
    <t>4501-95553</t>
  </si>
  <si>
    <t>4501-95554</t>
  </si>
  <si>
    <t>PRIMARIES WORN</t>
  </si>
  <si>
    <t>4501-95555</t>
  </si>
  <si>
    <t>4501-95556</t>
  </si>
  <si>
    <t>4501-95557</t>
  </si>
  <si>
    <t>4501-95558</t>
  </si>
  <si>
    <t>4501-95559</t>
  </si>
  <si>
    <t>4501-95560</t>
  </si>
  <si>
    <t>1313-46017</t>
  </si>
  <si>
    <t>EYE = 1, DIATOMS ON BELLY</t>
  </si>
  <si>
    <t>4501-95561</t>
  </si>
  <si>
    <t>4501-95562</t>
  </si>
  <si>
    <t>1313-46018</t>
  </si>
  <si>
    <t>EYE = 2, DIATOMS ON BELLY</t>
  </si>
  <si>
    <t>4501-95563</t>
  </si>
  <si>
    <t>4501-95564</t>
  </si>
  <si>
    <t>RUMP = 10</t>
  </si>
  <si>
    <t>4501-95565</t>
  </si>
  <si>
    <t>4501-95566</t>
  </si>
  <si>
    <t>4501-95567</t>
  </si>
  <si>
    <t>4501-95568</t>
  </si>
  <si>
    <t>4501-95569</t>
  </si>
  <si>
    <t>1313-46019</t>
  </si>
  <si>
    <t>BELLY LOOKS FULL</t>
  </si>
  <si>
    <t>1313-46026</t>
  </si>
  <si>
    <t>4501-95570</t>
  </si>
  <si>
    <t>4501-95571</t>
  </si>
  <si>
    <t>4501-95572</t>
  </si>
  <si>
    <t>4501-95573</t>
  </si>
  <si>
    <t>4501-95574</t>
  </si>
  <si>
    <t>4501-95575</t>
  </si>
  <si>
    <t>4501-95576</t>
  </si>
  <si>
    <t>4501-95577</t>
  </si>
  <si>
    <t>4501-95578</t>
  </si>
  <si>
    <t>4501-95579</t>
  </si>
  <si>
    <t>4501-95580</t>
  </si>
  <si>
    <t>4501-95581</t>
  </si>
  <si>
    <t>4501-95582</t>
  </si>
  <si>
    <t>4501-95584</t>
  </si>
  <si>
    <t>4501-95583</t>
  </si>
  <si>
    <t>1313-46027</t>
  </si>
  <si>
    <t>4501-95585</t>
  </si>
  <si>
    <t>4501-95586</t>
  </si>
  <si>
    <t>4501-95587</t>
  </si>
  <si>
    <t>4501-95588</t>
  </si>
  <si>
    <t>4501-95589</t>
  </si>
  <si>
    <t>1401-56373</t>
  </si>
  <si>
    <t>4501-95590</t>
  </si>
  <si>
    <t>4501-95591</t>
  </si>
  <si>
    <t>4501-95592</t>
  </si>
  <si>
    <t>4501-95593</t>
  </si>
  <si>
    <t>BANDED - 5/31/05</t>
  </si>
  <si>
    <t>4501-95594</t>
  </si>
  <si>
    <t>4501-95595</t>
  </si>
  <si>
    <t>4501-95596</t>
  </si>
  <si>
    <t>1313-46028</t>
  </si>
  <si>
    <t>4501-95597</t>
  </si>
  <si>
    <t>1313-46029</t>
  </si>
  <si>
    <t>1313-46030</t>
  </si>
  <si>
    <t>4501-95598</t>
  </si>
  <si>
    <t>1313-46031</t>
  </si>
  <si>
    <t>EYE = 2, LIGHT DIATOMS ON BELLY</t>
  </si>
  <si>
    <t>1313-60034</t>
  </si>
  <si>
    <t>EYE = 2, CLEAN BELLY - DRY</t>
  </si>
  <si>
    <t>4501-95599</t>
  </si>
  <si>
    <t>1313-46032</t>
  </si>
  <si>
    <t>EYE = 1, LIGHT DIATOMS</t>
  </si>
  <si>
    <t>4501-95600</t>
  </si>
  <si>
    <t>1901-38351</t>
  </si>
  <si>
    <t>SHIT ALUMINUM BANDS</t>
  </si>
  <si>
    <t>1901-38352</t>
  </si>
  <si>
    <t>1901-38353</t>
  </si>
  <si>
    <t>1901-38354</t>
  </si>
  <si>
    <t>1901-38355</t>
  </si>
  <si>
    <t>1901-38356</t>
  </si>
  <si>
    <t>WIND NW 10-15 OFF PI, 1/2 MOON RISING 1:30 AM</t>
  </si>
  <si>
    <t>WIND LIHGT 5-7 KTS, MOSTLY OVERCAST</t>
  </si>
  <si>
    <t>WIND WSW 5 KTS 100%0C - DARK</t>
  </si>
  <si>
    <t>WIND WNW 10-12 KTS, HAZE MOSTLY CLR FOG BUILDING OVER SCI</t>
  </si>
  <si>
    <t>WIND NW 15-20 KTS OFF PI, CLEAR SKY</t>
  </si>
  <si>
    <t>1 LHSP, 6 BLSP, CLEAR PATCHY FOG, 0 MOON WIND W 5 KTS</t>
  </si>
  <si>
    <t>1 LHSP; 100 OCAST, 0 MOON, WIND W 5KTS</t>
  </si>
  <si>
    <t>LHSP</t>
  </si>
  <si>
    <t>Prince Island</t>
  </si>
  <si>
    <t xml:space="preserve">Last updated: </t>
  </si>
  <si>
    <t>1971-01601</t>
  </si>
  <si>
    <t>1971-01602</t>
  </si>
  <si>
    <t>1971-01603</t>
  </si>
  <si>
    <t>1971-01604</t>
  </si>
  <si>
    <t>LHSP?</t>
  </si>
  <si>
    <t>1971-01605</t>
  </si>
  <si>
    <t>1971-01606</t>
  </si>
  <si>
    <t>1971-01607</t>
  </si>
  <si>
    <t>1971-01608</t>
  </si>
  <si>
    <t>1971-01609</t>
  </si>
  <si>
    <t>1971-01610</t>
  </si>
  <si>
    <t>1971-01611</t>
  </si>
  <si>
    <t>1971-01612</t>
  </si>
  <si>
    <t>1971-01613</t>
  </si>
  <si>
    <t>RADIO = 6955, REAR SUTURE IS 2.0, LOST 1 PRIMARY OR RET</t>
  </si>
  <si>
    <t>1971-01614</t>
  </si>
  <si>
    <t>1971-01615</t>
  </si>
  <si>
    <t>1971-01616</t>
  </si>
  <si>
    <t>1971-01617</t>
  </si>
  <si>
    <t>1971-01618</t>
  </si>
  <si>
    <t>RADIO = 4620, PUKED IN NET</t>
  </si>
  <si>
    <t>1971-01619</t>
  </si>
  <si>
    <t>SHREDED FEATHERS, MOLTING PRIMARIES/RETS</t>
  </si>
  <si>
    <t>1971-01620</t>
  </si>
  <si>
    <t>1971-01621</t>
  </si>
  <si>
    <t>RADIO = 4633</t>
  </si>
  <si>
    <t>1971-01622</t>
  </si>
  <si>
    <t>RADIO = 4069, BLEEDING AT SUTURE SITE</t>
  </si>
  <si>
    <t>1971-01623</t>
  </si>
  <si>
    <t>STRING BAG</t>
  </si>
  <si>
    <t>1971-01624</t>
  </si>
  <si>
    <t>1971-01625</t>
  </si>
  <si>
    <t>1971-01626</t>
  </si>
  <si>
    <t>1971-01627</t>
  </si>
  <si>
    <t>RADIO = 4444</t>
  </si>
  <si>
    <t>1971-01628</t>
  </si>
  <si>
    <t>1971-01629</t>
  </si>
  <si>
    <t>1971-01630</t>
  </si>
  <si>
    <t>RADIO = 4281</t>
  </si>
  <si>
    <t>1971-01631</t>
  </si>
  <si>
    <t>1971-01632</t>
  </si>
  <si>
    <t>RADIO = 6908, SILVERY UNDERWING WITH LIGHT RUMP FLANKS, PHOTOS</t>
  </si>
  <si>
    <t>1971-01633</t>
  </si>
  <si>
    <t>1971-01634</t>
  </si>
  <si>
    <t>1971-01635</t>
  </si>
  <si>
    <t>1401-61304</t>
  </si>
  <si>
    <t>1971-01636</t>
  </si>
  <si>
    <t>1971-01637</t>
  </si>
  <si>
    <t>RADIO = 4233,PUKED MUCH OIL</t>
  </si>
  <si>
    <t>1971-01638</t>
  </si>
  <si>
    <t>1971-01639</t>
  </si>
  <si>
    <t>RADIO = 4019</t>
  </si>
  <si>
    <t>RECAPTURE, NBS-USA - BANDED 5/28/05 ON PI WITH BP = 3</t>
  </si>
  <si>
    <t>1971-01640</t>
  </si>
  <si>
    <t>1971-01641</t>
  </si>
  <si>
    <t>1971-01642</t>
  </si>
  <si>
    <t>1971-01643</t>
  </si>
  <si>
    <t>1971-01644</t>
  </si>
  <si>
    <t>1971-01646</t>
  </si>
  <si>
    <t>SCUFF MARKS ON OUTER RETS</t>
  </si>
  <si>
    <t>1971-01645</t>
  </si>
  <si>
    <t>1971-01647</t>
  </si>
  <si>
    <t>1971-01648</t>
  </si>
  <si>
    <t>WORN RETS</t>
  </si>
  <si>
    <t>1313-46038</t>
  </si>
  <si>
    <t>EYE = 1, BD = 8.41</t>
  </si>
  <si>
    <t>1971-01649</t>
  </si>
  <si>
    <t>1971-01650</t>
  </si>
  <si>
    <t>1971-01651</t>
  </si>
  <si>
    <t>1971-01652</t>
  </si>
  <si>
    <t>1971-01653</t>
  </si>
  <si>
    <t>1971-01654</t>
  </si>
  <si>
    <t>1971-01655</t>
  </si>
  <si>
    <t>1971-01656</t>
  </si>
  <si>
    <t>RADIO = 4720, MOLTING RETS</t>
  </si>
  <si>
    <t>1971-01657</t>
  </si>
  <si>
    <t>1971-01658</t>
  </si>
  <si>
    <t>RADIO = 5506</t>
  </si>
  <si>
    <t>1971-01659</t>
  </si>
  <si>
    <t>1971-01660</t>
  </si>
  <si>
    <t>1971-01661</t>
  </si>
  <si>
    <t>RADIO = 4521; PUKED IN NET</t>
  </si>
  <si>
    <t>AB10</t>
  </si>
  <si>
    <t>TDR = 9985</t>
  </si>
  <si>
    <t>1313-70010</t>
  </si>
  <si>
    <t>FIONA DREW BIRD</t>
  </si>
  <si>
    <t>1971-01663</t>
  </si>
  <si>
    <t>1971-01662</t>
  </si>
  <si>
    <t>1971-01664</t>
  </si>
  <si>
    <t>1971-01665</t>
  </si>
  <si>
    <t>NEW BAND FOR 1961-_6161 (REMOVED)</t>
  </si>
  <si>
    <t>1971-01666</t>
  </si>
  <si>
    <t>PUKED IN NET; PRIMARIES WORN</t>
  </si>
  <si>
    <t>1971-01667</t>
  </si>
  <si>
    <t>1971-01668</t>
  </si>
  <si>
    <t>1971-01669</t>
  </si>
  <si>
    <t>1971-01670</t>
  </si>
  <si>
    <t>PUKED IN NET CONSTRICTRED CLOACA</t>
  </si>
  <si>
    <t>SAME NIGHT RECAP; RADIO = 4170</t>
  </si>
  <si>
    <t>1971-01671</t>
  </si>
  <si>
    <t>1971-01672</t>
  </si>
  <si>
    <t>1971-01673</t>
  </si>
  <si>
    <t>RADIO = 5520</t>
  </si>
  <si>
    <t>1971-01674</t>
  </si>
  <si>
    <t>1971-01675</t>
  </si>
  <si>
    <t>1971-01676</t>
  </si>
  <si>
    <t>RADIO = 4831</t>
  </si>
  <si>
    <t>1971-01677</t>
  </si>
  <si>
    <t>1971-01678</t>
  </si>
  <si>
    <t>1971-01679</t>
  </si>
  <si>
    <t>REMOVED ALUM BAND REPLACED WITH 1971-01665, PROB 16161? BANDED 2004 ON SR</t>
  </si>
  <si>
    <t>1971-01680</t>
  </si>
  <si>
    <t>1971-01681</t>
  </si>
  <si>
    <t>BD = 8.24, EYE = 1</t>
  </si>
  <si>
    <t>1971-01682</t>
  </si>
  <si>
    <t>1971-01683</t>
  </si>
  <si>
    <t>1971-01684</t>
  </si>
  <si>
    <t>1971-01685</t>
  </si>
  <si>
    <t>1971-01686</t>
  </si>
  <si>
    <t>1971-01687</t>
  </si>
  <si>
    <t>1971-01688</t>
  </si>
  <si>
    <t>1971-01689</t>
  </si>
  <si>
    <t>1971-01691</t>
  </si>
  <si>
    <t>1971-01690</t>
  </si>
  <si>
    <t>1971-01692</t>
  </si>
  <si>
    <t>1971-01693</t>
  </si>
  <si>
    <t>1971-01694</t>
  </si>
  <si>
    <t>1971-01695</t>
  </si>
  <si>
    <t>1971-01696</t>
  </si>
  <si>
    <t>1971-01697</t>
  </si>
  <si>
    <t>1971-01698</t>
  </si>
  <si>
    <t>1971-01699</t>
  </si>
  <si>
    <t>1971-01700</t>
  </si>
  <si>
    <t>1971-01701</t>
  </si>
  <si>
    <t>BP NO PINS</t>
  </si>
  <si>
    <t>1971-01702</t>
  </si>
  <si>
    <t>1971-01703</t>
  </si>
  <si>
    <t>1971-01704</t>
  </si>
  <si>
    <t>1971-01705</t>
  </si>
  <si>
    <t>1971-01706</t>
  </si>
  <si>
    <t>1971-01707</t>
  </si>
  <si>
    <t>NO PINS ALL DARK THICK BP</t>
  </si>
  <si>
    <t>1971-01708</t>
  </si>
  <si>
    <t>PUKED MUCH OIL</t>
  </si>
  <si>
    <t>1971-01709</t>
  </si>
  <si>
    <t>1971-01710</t>
  </si>
  <si>
    <t>THICK BP NO PINS</t>
  </si>
  <si>
    <t>1971-01711</t>
  </si>
  <si>
    <t>LOSTBAND</t>
  </si>
  <si>
    <t>1971-01712</t>
  </si>
  <si>
    <t>1971-01713</t>
  </si>
  <si>
    <t>1971-01714</t>
  </si>
  <si>
    <t>NO PINS SEEN</t>
  </si>
  <si>
    <t>1971-01715</t>
  </si>
  <si>
    <t>1971-01716</t>
  </si>
  <si>
    <t>PUKED CHUNKS</t>
  </si>
  <si>
    <t>1971-01717</t>
  </si>
  <si>
    <t>1971-01718</t>
  </si>
  <si>
    <t>1971-01905</t>
  </si>
  <si>
    <t>1971-01906</t>
  </si>
  <si>
    <t>1971-01907</t>
  </si>
  <si>
    <t>1971-01908</t>
  </si>
  <si>
    <t>1971-01909</t>
  </si>
  <si>
    <t>1971-01910</t>
  </si>
  <si>
    <t>NOTES INDICATE ASSP NOT LHSP</t>
  </si>
  <si>
    <t>1971-01911</t>
  </si>
  <si>
    <t>RELEASED W/O MEASUREMENTS</t>
  </si>
  <si>
    <t>1971-01912</t>
  </si>
  <si>
    <t>1971-01913</t>
  </si>
  <si>
    <t>1971-01914</t>
  </si>
  <si>
    <t>1971-01915</t>
  </si>
  <si>
    <t>1401-59665</t>
  </si>
  <si>
    <t>1971-01916</t>
  </si>
  <si>
    <t>1971-01917</t>
  </si>
  <si>
    <t>1971-01918</t>
  </si>
  <si>
    <t>BAGGED THEN ESCAPED - NO BAND</t>
  </si>
  <si>
    <t>1971-01919</t>
  </si>
  <si>
    <t>1971-01920</t>
  </si>
  <si>
    <t>1971-01904</t>
  </si>
  <si>
    <t>1971-01903</t>
  </si>
  <si>
    <t>1971-01902</t>
  </si>
  <si>
    <t>1971-01901</t>
  </si>
  <si>
    <t>1971-01921</t>
  </si>
  <si>
    <t>1971-01960</t>
  </si>
  <si>
    <t>1971-01961</t>
  </si>
  <si>
    <t>1971-01962</t>
  </si>
  <si>
    <t>PUKED IN BAG</t>
  </si>
  <si>
    <t>1971-01963</t>
  </si>
  <si>
    <t>1971-01964</t>
  </si>
  <si>
    <t>1971-01965</t>
  </si>
  <si>
    <t>1971-01966</t>
  </si>
  <si>
    <t>1971-01967</t>
  </si>
  <si>
    <t>1971-01968</t>
  </si>
  <si>
    <t>1971-01970</t>
  </si>
  <si>
    <t>1971-01969</t>
  </si>
  <si>
    <t>1971-01971</t>
  </si>
  <si>
    <t>1971-01972</t>
  </si>
  <si>
    <t>1971-01973</t>
  </si>
  <si>
    <t>1971-01974</t>
  </si>
  <si>
    <t>1971-01975</t>
  </si>
  <si>
    <t>1971-01976</t>
  </si>
  <si>
    <t>1971-01977</t>
  </si>
  <si>
    <t>1971-01978</t>
  </si>
  <si>
    <t>1971-01979</t>
  </si>
  <si>
    <t>1971-01980</t>
  </si>
  <si>
    <t>1971-01981</t>
  </si>
  <si>
    <t>1971-01982</t>
  </si>
  <si>
    <t>1971-01983</t>
  </si>
  <si>
    <t>PUKED WHITE GOO IN NET</t>
  </si>
  <si>
    <t>1971-01984</t>
  </si>
  <si>
    <t>1971-01985</t>
  </si>
  <si>
    <t>1971-01986</t>
  </si>
  <si>
    <t>1971-01987</t>
  </si>
  <si>
    <t>1971-01988</t>
  </si>
  <si>
    <t>1971-01989</t>
  </si>
  <si>
    <t>PRIMARIES BROKEN AT TIP</t>
  </si>
  <si>
    <t>1971-01990</t>
  </si>
  <si>
    <t>1971-01991</t>
  </si>
  <si>
    <t>1971-01992</t>
  </si>
  <si>
    <t>1971-01993</t>
  </si>
  <si>
    <t>1971-01994</t>
  </si>
  <si>
    <t>1971-01995</t>
  </si>
  <si>
    <t>1971-01996</t>
  </si>
  <si>
    <t>1971-01997</t>
  </si>
  <si>
    <t>1971-01998</t>
  </si>
  <si>
    <t>1971-01999</t>
  </si>
  <si>
    <t>1971-02000</t>
  </si>
  <si>
    <t>1971-01801</t>
  </si>
  <si>
    <t>1971-01802</t>
  </si>
  <si>
    <t>1971-01803</t>
  </si>
  <si>
    <t>OTHER</t>
  </si>
  <si>
    <t>1971-01804</t>
  </si>
  <si>
    <t>WEIRD STRING ON LEG PHOTO</t>
  </si>
  <si>
    <t>1971-01805</t>
  </si>
  <si>
    <t>1971-01806</t>
  </si>
  <si>
    <t>1971-01807</t>
  </si>
  <si>
    <t>1971-01808</t>
  </si>
  <si>
    <t>1971-01809</t>
  </si>
  <si>
    <t>CLOACA DISTENDED POST LAYING?</t>
  </si>
  <si>
    <t>1971-01810</t>
  </si>
  <si>
    <t>1971-01811</t>
  </si>
  <si>
    <t>1971-01812</t>
  </si>
  <si>
    <t>1971-01813</t>
  </si>
  <si>
    <t>1971-01814</t>
  </si>
  <si>
    <t>1971-01815</t>
  </si>
  <si>
    <t>1971-01816</t>
  </si>
  <si>
    <t>PUKED IN NET, RECAPTURED AT 00:55</t>
  </si>
  <si>
    <t>1971-01817</t>
  </si>
  <si>
    <t>POS OLD INJURY TO WING - TO BONE</t>
  </si>
  <si>
    <t>1971-01818</t>
  </si>
  <si>
    <t>1971-01819</t>
  </si>
  <si>
    <t>1971-01820</t>
  </si>
  <si>
    <t>CHECK PHOTOS FOR LHSP?</t>
  </si>
  <si>
    <t>1971-01821</t>
  </si>
  <si>
    <t>1971-01822</t>
  </si>
  <si>
    <t>1971-01823</t>
  </si>
  <si>
    <t>1971-01824</t>
  </si>
  <si>
    <t>RETS VERY WORN</t>
  </si>
  <si>
    <t>1971-01825</t>
  </si>
  <si>
    <t>1971-01826</t>
  </si>
  <si>
    <t>1971-01827</t>
  </si>
  <si>
    <t xml:space="preserve">RECAPTURE, BANDED 6/1/05 ON SR AS LHSP </t>
  </si>
  <si>
    <t>1971-01828</t>
  </si>
  <si>
    <t>1971-01829</t>
  </si>
  <si>
    <t>1971-01830</t>
  </si>
  <si>
    <t>1971-01831</t>
  </si>
  <si>
    <t>1971-01922</t>
  </si>
  <si>
    <t>CHECK BAND NUMBER???? 01902 IS LOST? 01802?? - 01800 - 01831 GIVEN TO PAIGE??</t>
  </si>
  <si>
    <t>1971-01923</t>
  </si>
  <si>
    <t>1971-01924</t>
  </si>
  <si>
    <t>DISTENDED CLOACA</t>
  </si>
  <si>
    <t>1971-01925</t>
  </si>
  <si>
    <t>1971-01926</t>
  </si>
  <si>
    <t>1971-01927</t>
  </si>
  <si>
    <t>1971-01928</t>
  </si>
  <si>
    <t>1971-01931</t>
  </si>
  <si>
    <t>1971-01932</t>
  </si>
  <si>
    <t>1971-01933</t>
  </si>
  <si>
    <t>1971-01934</t>
  </si>
  <si>
    <t>1971-01935</t>
  </si>
  <si>
    <t>1971-01936</t>
  </si>
  <si>
    <t>1971-01937</t>
  </si>
  <si>
    <t>1971-01938</t>
  </si>
  <si>
    <t>1971-01939</t>
  </si>
  <si>
    <t>1971-01940</t>
  </si>
  <si>
    <t>1971-01941</t>
  </si>
  <si>
    <t>1971-01942</t>
  </si>
  <si>
    <t>1971-01719</t>
  </si>
  <si>
    <t>1971-01720</t>
  </si>
  <si>
    <t>1971-01721</t>
  </si>
  <si>
    <t>1971-01722</t>
  </si>
  <si>
    <t>1971-01723</t>
  </si>
  <si>
    <t>1971-01724</t>
  </si>
  <si>
    <t>1971-01725</t>
  </si>
  <si>
    <t>1971-01726</t>
  </si>
  <si>
    <t>1971-01727</t>
  </si>
  <si>
    <t>1971-01728</t>
  </si>
  <si>
    <t>1971-01729</t>
  </si>
  <si>
    <t>1971-01730</t>
  </si>
  <si>
    <t>1971-01731</t>
  </si>
  <si>
    <t>1971-01732</t>
  </si>
  <si>
    <t>RECAPTURE BANDED 7/9/05 ARCH POINT</t>
  </si>
  <si>
    <t>1971-01733</t>
  </si>
  <si>
    <t>1971-01734</t>
  </si>
  <si>
    <t>RECAPTURE BANDED 7/18/04 ARCH POINT</t>
  </si>
  <si>
    <t>1971-01735</t>
  </si>
  <si>
    <t>1971-01736</t>
  </si>
  <si>
    <t>1971-01737</t>
  </si>
  <si>
    <t>1971-01738</t>
  </si>
  <si>
    <t>1971-01739</t>
  </si>
  <si>
    <t>1971-01740</t>
  </si>
  <si>
    <t>WORN PRIMARY/RETS BELLY FULL</t>
  </si>
  <si>
    <t>1971-01741</t>
  </si>
  <si>
    <t>PUKED OIL, WORN RETS</t>
  </si>
  <si>
    <t>1971-01742</t>
  </si>
  <si>
    <t>BELLY LOOKS FULL, SLTLY WORN RETS OUTER PRIMARIES</t>
  </si>
  <si>
    <t>1971-01743</t>
  </si>
  <si>
    <t>BP THICK AND BLACK</t>
  </si>
  <si>
    <t>1971-01744</t>
  </si>
  <si>
    <t>1971-01745</t>
  </si>
  <si>
    <t>BP NO PINS LIGHT GREY NOT THICK AND BLACK</t>
  </si>
  <si>
    <t>1971-01746</t>
  </si>
  <si>
    <t>1971-01747</t>
  </si>
  <si>
    <t>RECAPTURE BANDED 6/1/05 SCORPION ROCK</t>
  </si>
  <si>
    <t>1971-01748</t>
  </si>
  <si>
    <t>1401-50789</t>
  </si>
  <si>
    <t>RECAPTURE BANDED PRIOR TO 2004</t>
  </si>
  <si>
    <t>1971-01749</t>
  </si>
  <si>
    <t>BELLY LOOKS FULL; INNER 3 PRIMARIES ARE NEW</t>
  </si>
  <si>
    <t>1971-01750</t>
  </si>
  <si>
    <t>1971-01751</t>
  </si>
  <si>
    <t>1971-01752</t>
  </si>
  <si>
    <t>1971-01753</t>
  </si>
  <si>
    <t>1971-01754</t>
  </si>
  <si>
    <t>RECAPTURE BANDED 7/1/05 ON PRINCE ISLAND</t>
  </si>
  <si>
    <t>1971-01755</t>
  </si>
  <si>
    <t>1971-01756</t>
  </si>
  <si>
    <t>1971-01757</t>
  </si>
  <si>
    <t>1971-01758</t>
  </si>
  <si>
    <t>1971-01759</t>
  </si>
  <si>
    <t>1971-01760</t>
  </si>
  <si>
    <t>1971-01761</t>
  </si>
  <si>
    <t>1971-01762</t>
  </si>
  <si>
    <t>1971-01763</t>
  </si>
  <si>
    <t>1971-01764</t>
  </si>
  <si>
    <t>1971-01765</t>
  </si>
  <si>
    <t>NO PINS</t>
  </si>
  <si>
    <t>1971-01766</t>
  </si>
  <si>
    <t>NO PINS, DARK DOWN</t>
  </si>
  <si>
    <t>1971-01767</t>
  </si>
  <si>
    <t>PUKED LOTS OF OIL</t>
  </si>
  <si>
    <t>1971-01768</t>
  </si>
  <si>
    <t>A</t>
  </si>
  <si>
    <t>1971-01769</t>
  </si>
  <si>
    <t>1971-01770</t>
  </si>
  <si>
    <t>NO PINS THINK SKIN</t>
  </si>
  <si>
    <t>1971-01771</t>
  </si>
  <si>
    <t>1971-01772</t>
  </si>
  <si>
    <t>1971-01773</t>
  </si>
  <si>
    <t>ALL DARK BP DOWN</t>
  </si>
  <si>
    <t>1971-01774</t>
  </si>
  <si>
    <t>BELLY FULL - PUKED CLEAR OIL</t>
  </si>
  <si>
    <t>1971-01775</t>
  </si>
  <si>
    <t>1971-01776</t>
  </si>
  <si>
    <t>1971-01777</t>
  </si>
  <si>
    <t>1971-01778</t>
  </si>
  <si>
    <t>THICK DARK BP DOWN</t>
  </si>
  <si>
    <t>1971-01779</t>
  </si>
  <si>
    <t>1971-01780</t>
  </si>
  <si>
    <t>1971-01781</t>
  </si>
  <si>
    <t>LOOKS LEACHY BUT IS ASSP, LONG TARSUS?</t>
  </si>
  <si>
    <t>1971-01782</t>
  </si>
  <si>
    <t>1971-01783</t>
  </si>
  <si>
    <t>1971-01784</t>
  </si>
  <si>
    <t>1971-01785</t>
  </si>
  <si>
    <t>1971-01786</t>
  </si>
  <si>
    <t>1971-01787</t>
  </si>
  <si>
    <t>1971-01788</t>
  </si>
  <si>
    <t>1971-01789</t>
  </si>
  <si>
    <t>1971-01790</t>
  </si>
  <si>
    <t>1971-01791</t>
  </si>
  <si>
    <t>1971-01792</t>
  </si>
  <si>
    <t>NO PINS, BUT IS 4</t>
  </si>
  <si>
    <t>1971-01793</t>
  </si>
  <si>
    <t>1971-01794</t>
  </si>
  <si>
    <t>RETS WORN</t>
  </si>
  <si>
    <t>1971-01795</t>
  </si>
  <si>
    <t>1971-01796</t>
  </si>
  <si>
    <t>1971-01797</t>
  </si>
  <si>
    <t>1971-01798</t>
  </si>
  <si>
    <t>1971-01799</t>
  </si>
  <si>
    <t>RECAPTURE BANDED 5/29/05 PRINCE</t>
  </si>
  <si>
    <t>1971-01800</t>
  </si>
  <si>
    <t>1971-01832</t>
  </si>
  <si>
    <t>1971-01833</t>
  </si>
  <si>
    <t>1971-01834</t>
  </si>
  <si>
    <t>1971-01835</t>
  </si>
  <si>
    <t>1971-01836</t>
  </si>
  <si>
    <t>1971-01837</t>
  </si>
  <si>
    <t>1971-01838</t>
  </si>
  <si>
    <t>1971-01839</t>
  </si>
  <si>
    <t>1971-01840</t>
  </si>
  <si>
    <t>1971-01841</t>
  </si>
  <si>
    <t>1971-01842</t>
  </si>
  <si>
    <t>1971-01843</t>
  </si>
  <si>
    <t>1971-01844</t>
  </si>
  <si>
    <t>1971-01845</t>
  </si>
  <si>
    <t>1971-01846</t>
  </si>
  <si>
    <t>1971-01847</t>
  </si>
  <si>
    <t>1971-01848</t>
  </si>
  <si>
    <t>1971-01849</t>
  </si>
  <si>
    <t>1971-01850</t>
  </si>
  <si>
    <t>1971-01851</t>
  </si>
  <si>
    <t>1971-01852</t>
  </si>
  <si>
    <t>1971-01853</t>
  </si>
  <si>
    <t>PUKED OIL - SLIGHTLY WORN RETS</t>
  </si>
  <si>
    <t>1971-01854</t>
  </si>
  <si>
    <t>BP IS BURGUNDY ROUGH AND REFEATHERING</t>
  </si>
  <si>
    <t>1971-01855</t>
  </si>
  <si>
    <t>PUKED OIL - BELLY LOOKS FULL</t>
  </si>
  <si>
    <t>RECAPTURE BANDED 7/8/05 SCORPION</t>
  </si>
  <si>
    <t>RECAPTURE BANDED 7/7/05 SCORPION</t>
  </si>
  <si>
    <t>1971-01856</t>
  </si>
  <si>
    <t>1971-01857</t>
  </si>
  <si>
    <t>1971-01858</t>
  </si>
  <si>
    <t>1971-01859</t>
  </si>
  <si>
    <t>1971-01860</t>
  </si>
  <si>
    <t>1971-01861</t>
  </si>
  <si>
    <t>1971-01862</t>
  </si>
  <si>
    <t>PRIMARIES RETS WORN SLTLY</t>
  </si>
  <si>
    <t>1971-01863</t>
  </si>
  <si>
    <t>PUKED - STRESS MARKS ON OUTER RETS</t>
  </si>
  <si>
    <t>1971-01864</t>
  </si>
  <si>
    <t>1971-01865</t>
  </si>
  <si>
    <t>1971-01866</t>
  </si>
  <si>
    <t>1971-01867</t>
  </si>
  <si>
    <t>1971-01868</t>
  </si>
  <si>
    <t>1971-01869</t>
  </si>
  <si>
    <t>1971-01870</t>
  </si>
  <si>
    <t>1971-01871</t>
  </si>
  <si>
    <t>1971-01872</t>
  </si>
  <si>
    <t>1971-01873</t>
  </si>
  <si>
    <t>1971-01874</t>
  </si>
  <si>
    <t>WT FLANKS ASSP</t>
  </si>
  <si>
    <t>1971-01875</t>
  </si>
  <si>
    <t>1971-01876</t>
  </si>
  <si>
    <t>1971-01877</t>
  </si>
  <si>
    <t>1971-01878</t>
  </si>
  <si>
    <t>1971-01879</t>
  </si>
  <si>
    <t>1971-01880</t>
  </si>
  <si>
    <t>1971-01881</t>
  </si>
  <si>
    <t>1971-01882</t>
  </si>
  <si>
    <t>1971-01883</t>
  </si>
  <si>
    <t>FULL BELLY RETS WORN</t>
  </si>
  <si>
    <t>RECAPTURE,  RADIO-MARKED 7/21/04 - SR, BELLY LOOKS FULL; RADIO = 4182</t>
  </si>
  <si>
    <t>RECAPTURE - BANDED 7/22/04 ON SR</t>
  </si>
  <si>
    <t>RECAPTURE, RADIO = 4281; RECAPTURED AFTER RADIOMARKING ON PI 7/3/05; RADIO LOOKS GREAT</t>
  </si>
  <si>
    <t>1971-01929</t>
  </si>
  <si>
    <t>1971-01930</t>
  </si>
  <si>
    <t>BAND NOT LOGGED ON DATA SHEET</t>
  </si>
  <si>
    <t>RECAPTURE - BANDED PRIOR TO 2004</t>
  </si>
  <si>
    <t>RECAPTURE BANDED 7/17/04 ARCH POINT SBI</t>
  </si>
  <si>
    <t>RECAPTURE BANDED 7/18/04 ARCH POINT SBI</t>
  </si>
  <si>
    <t>RECAPTURE BANDED 8/14/04 ARCH POINT SBI</t>
  </si>
  <si>
    <t>RECAPTURE BANDED 6/24/04 SCORPION</t>
  </si>
  <si>
    <t>RECAPTURE BANDED 7/19/04 ESEAL POINT SBI</t>
  </si>
  <si>
    <t>RECAPTURE BANDED 8/15/04 ESEAL POINT</t>
  </si>
  <si>
    <t>RECAPTURE? BANDED 7/21/04 SCORPION</t>
  </si>
  <si>
    <t>RECAPTURE BANDED PREVIOUS NIGHT PI</t>
  </si>
  <si>
    <t>RECAPTURE - BANDED 7/17/04 ARCH POINT SBI - APPLIED SECOND BAND = 1971-01919</t>
  </si>
  <si>
    <t>SECOND BAND - PRIMARY BAND IS WORN = 1901-38313</t>
  </si>
  <si>
    <t>RECAPTURE; PUKED OIL BANDED 5/31/05 SR</t>
  </si>
  <si>
    <t>100%OC, WINDS &lt;5KTS VARIABLE</t>
  </si>
  <si>
    <t>2 LHSP</t>
  </si>
  <si>
    <t>1 LHSP</t>
  </si>
  <si>
    <t>2 CAAU; WIND 5-7 NW CLEAR NO MOON, 0 WIND AT 22:30</t>
  </si>
  <si>
    <t>1 CAAU; CLEAR W WIND 10 KTS, 0 WIND AT 0:30</t>
  </si>
  <si>
    <t>1/8 MOON SETTING, W 7KTS, WIND 15 KTS AT 0:00, 0 WIND 1:40</t>
  </si>
  <si>
    <t>8-10 KTS, MARTHA BROWN AND PAIGE MARTIN</t>
  </si>
  <si>
    <t>MINUS 50 MIN VOCAL OFF; 4 BLSP</t>
  </si>
  <si>
    <t>5 BLSP, 1 LHSP; WIND &lt;5KTS; 0:30 - 1:30 WET FOG ROLLING IN</t>
  </si>
  <si>
    <t>1 BLSP</t>
  </si>
  <si>
    <t>4 BLSP; WIND 10-15 KTS, THEN CALM BY 0:00; 95% OC</t>
  </si>
  <si>
    <t>1 LHSP; 100 OCAST, WNW 5 KTS, CALM AT 22:00</t>
  </si>
  <si>
    <t>7 BLSP, 1 LHSP; 100% OC 0 WIND</t>
  </si>
  <si>
    <t>WIND VARIABLE 5 KTS, PARTLT CLDY</t>
  </si>
  <si>
    <t>100% OC, CALM</t>
  </si>
  <si>
    <t>MINUS 7 MIN TO CHANGE BATTS; 1/4 MOON SETTING, &lt;5KTS, 50% OC</t>
  </si>
  <si>
    <t>3/8 MOON BROKEN OC, NW 5KTS</t>
  </si>
  <si>
    <t>RECAPTURE: 59665 was banded on Lighthouse Hill SEFI on 7/24/03 with a fully developed brood patch (Russ Bradley pers com 8/29/05)</t>
  </si>
  <si>
    <t>; FULL BELLY</t>
  </si>
  <si>
    <t>, never detected at sea</t>
  </si>
  <si>
    <t>; R1 = 3, R6 = 5, REST = X</t>
  </si>
  <si>
    <t>; never detected at sea</t>
  </si>
  <si>
    <t>, PUKED ON HR - BELLY LOOKS FULL</t>
  </si>
  <si>
    <t>; SUTURED OVER ANTENNA; never detected at sea</t>
  </si>
  <si>
    <t>; HR THINKS MALE</t>
  </si>
  <si>
    <t>; PUKED IN NET</t>
  </si>
  <si>
    <t>; PUKRD OIL</t>
  </si>
  <si>
    <t>; BELLY FULL</t>
  </si>
  <si>
    <t>; PUKED OIL - FULL BELLY</t>
  </si>
  <si>
    <t>; RETS WORN</t>
  </si>
  <si>
    <t>; PUKED OIL</t>
  </si>
  <si>
    <t>; WORM P AND R - MOLTING BODY LT; never detected at sea</t>
  </si>
  <si>
    <t>, REAR SUTURE IS 2.0, LOST 1 PRIMARY OR RET</t>
  </si>
  <si>
    <t>, PUKED IN NET</t>
  </si>
  <si>
    <t>, BLEEDING AT SUTURE SITE</t>
  </si>
  <si>
    <t>, SILVERY UNDERWING WITH LIGHT RUMP FLANKS, PHOTOS</t>
  </si>
  <si>
    <t>,PUKED MUCH OIL</t>
  </si>
  <si>
    <t>, DEEP FRONT SUTURE - BLEEDING</t>
  </si>
  <si>
    <t>, MOLTING RETS</t>
  </si>
  <si>
    <t>; EXTREME FEATHER WEAR ON RETS</t>
  </si>
  <si>
    <t>, BP HAS THICK SKIN AND VASCULARIZED</t>
  </si>
  <si>
    <t>, BELLY LOOKS FULL</t>
  </si>
  <si>
    <t>radio</t>
  </si>
  <si>
    <t>04</t>
  </si>
  <si>
    <t>05</t>
  </si>
  <si>
    <t>04-4023</t>
  </si>
  <si>
    <t>04-4032</t>
  </si>
  <si>
    <t>04-4042</t>
  </si>
  <si>
    <t>04-4054</t>
  </si>
  <si>
    <t>04-4063</t>
  </si>
  <si>
    <t>04-4093</t>
  </si>
  <si>
    <t>04-4103</t>
  </si>
  <si>
    <t>04-4122</t>
  </si>
  <si>
    <t>04-4132</t>
  </si>
  <si>
    <t>04-4143</t>
  </si>
  <si>
    <t>04-4169</t>
  </si>
  <si>
    <t>04-4082</t>
  </si>
  <si>
    <t>04-4184</t>
  </si>
  <si>
    <t>04-4202</t>
  </si>
  <si>
    <t>04-4222</t>
  </si>
  <si>
    <t>04-4233</t>
  </si>
  <si>
    <t>04-4241</t>
  </si>
  <si>
    <t>04-4253</t>
  </si>
  <si>
    <t>04-4284</t>
  </si>
  <si>
    <t>04-4294</t>
  </si>
  <si>
    <t>04-4302</t>
  </si>
  <si>
    <t>04-4323</t>
  </si>
  <si>
    <t>04-4343</t>
  </si>
  <si>
    <t>04-4355</t>
  </si>
  <si>
    <t>04-4373</t>
  </si>
  <si>
    <t>04-4381</t>
  </si>
  <si>
    <t>04-4533</t>
  </si>
  <si>
    <t>04-4545</t>
  </si>
  <si>
    <t>04-4555</t>
  </si>
  <si>
    <t>04-4583</t>
  </si>
  <si>
    <t>04-4592</t>
  </si>
  <si>
    <t>04-4602</t>
  </si>
  <si>
    <t>04-4624</t>
  </si>
  <si>
    <t>04-4632</t>
  </si>
  <si>
    <t>04-4642</t>
  </si>
  <si>
    <t>04-4680</t>
  </si>
  <si>
    <t>04-4743</t>
  </si>
  <si>
    <t>04-4761</t>
  </si>
  <si>
    <t>04-4782</t>
  </si>
  <si>
    <t>04-4802</t>
  </si>
  <si>
    <t>04-4831</t>
  </si>
  <si>
    <t>04-4844</t>
  </si>
  <si>
    <t>05-6955</t>
  </si>
  <si>
    <t>05-4555</t>
  </si>
  <si>
    <t>05-4620</t>
  </si>
  <si>
    <t>05-4633</t>
  </si>
  <si>
    <t>05-4069</t>
  </si>
  <si>
    <t>05-4444</t>
  </si>
  <si>
    <t>05-4281</t>
  </si>
  <si>
    <t>05-6908</t>
  </si>
  <si>
    <t>05-4233</t>
  </si>
  <si>
    <t>05-4019</t>
  </si>
  <si>
    <t>05-4207</t>
  </si>
  <si>
    <t>05-4770</t>
  </si>
  <si>
    <t>05-4720</t>
  </si>
  <si>
    <t>05-4319</t>
  </si>
  <si>
    <t>05-5506</t>
  </si>
  <si>
    <t>05-4181</t>
  </si>
  <si>
    <t>05-4521</t>
  </si>
  <si>
    <t>05-4707</t>
  </si>
  <si>
    <t>05-4170</t>
  </si>
  <si>
    <t>05-4870</t>
  </si>
  <si>
    <t>05-4382</t>
  </si>
  <si>
    <t>05-5520</t>
  </si>
  <si>
    <t>05-4831</t>
  </si>
  <si>
    <t>05-4257</t>
  </si>
  <si>
    <t>05-4083</t>
  </si>
  <si>
    <t>05-4344</t>
  </si>
  <si>
    <t>05-4456</t>
  </si>
  <si>
    <t>F</t>
  </si>
  <si>
    <t>M</t>
  </si>
  <si>
    <t>CHECK RECORD IN BLOOD DB</t>
  </si>
  <si>
    <t>(blank)</t>
  </si>
  <si>
    <t>(blank) Total</t>
  </si>
  <si>
    <t>PI Total</t>
  </si>
  <si>
    <t>RADIO = 4504; FULL BELLY</t>
  </si>
  <si>
    <t>04-4504</t>
  </si>
  <si>
    <t>year</t>
  </si>
  <si>
    <t>NEVER DETECTED AT SEA</t>
  </si>
  <si>
    <t>not available for analysis</t>
  </si>
  <si>
    <t>RADIO = 4207, not available for sex analyses</t>
  </si>
  <si>
    <t>RADIO = 4770, DEEP FRONT SUTURE - BLEEDING, not available for sex analyses</t>
  </si>
  <si>
    <t>RADIO = 4319, not available for sexing</t>
  </si>
  <si>
    <t>RADIO = 4181; EXTREME FEATHER WEAR ON RETS, not available for sexing</t>
  </si>
  <si>
    <t>RADIO = 4707, not available for sexing</t>
  </si>
  <si>
    <t>RADIO = 4170, BP HAS THICK SKIN AND VASCULARIZED, not available for sexing</t>
  </si>
  <si>
    <t>RADIO = 4870, BELLY LOOKS FULL, not available for sexing</t>
  </si>
  <si>
    <t>RADIO = 4382; PUKED IN NET, not available for sexing</t>
  </si>
  <si>
    <t>RADIO = 4257, Not available for sexing</t>
  </si>
  <si>
    <t>RADIO = 4083, not available for sexing</t>
  </si>
  <si>
    <t>RADIO = 4344, not available for sexing</t>
  </si>
  <si>
    <t>RADIO = 4456, not available for sexing</t>
  </si>
  <si>
    <t>ANI</t>
  </si>
  <si>
    <t>Garbage Cove - HG, JY - 0 petrels seen/heard - heard BAOW</t>
  </si>
  <si>
    <t>GC</t>
  </si>
  <si>
    <t>No. Locs</t>
  </si>
  <si>
    <t>never detected at sea?</t>
  </si>
  <si>
    <t>STRESS MARKS ON OUTER RETS</t>
  </si>
  <si>
    <t>1971-02004</t>
  </si>
  <si>
    <t>1971-02005</t>
  </si>
  <si>
    <t>1971-02006</t>
  </si>
  <si>
    <t>LUXURIOUS BP</t>
  </si>
  <si>
    <t>1971-02007</t>
  </si>
  <si>
    <t>1971-02008</t>
  </si>
  <si>
    <t>1901-XXXXX</t>
  </si>
  <si>
    <t>REMOVED BAND - REPLACED WITH 1971-02009</t>
  </si>
  <si>
    <t>1971-02009</t>
  </si>
  <si>
    <t>NEW BAND APPLIED - REMOVED 1901-XXXXX</t>
  </si>
  <si>
    <t>1971-02010</t>
  </si>
  <si>
    <t>1971-02011</t>
  </si>
  <si>
    <t>1971-02012</t>
  </si>
  <si>
    <t>1971-02013</t>
  </si>
  <si>
    <t>1971-01895</t>
  </si>
  <si>
    <t>1313-46044</t>
  </si>
  <si>
    <t>EYE = 1, BD=11</t>
  </si>
  <si>
    <t>EYE=1, BD=10</t>
  </si>
  <si>
    <t>1971-02014</t>
  </si>
  <si>
    <t>FRESH LOOKING PLUMAGE</t>
  </si>
  <si>
    <t>1971-02015</t>
  </si>
  <si>
    <t>1971-02016</t>
  </si>
  <si>
    <t>1971-02017</t>
  </si>
  <si>
    <t>WORN PRIMARIES AND RETS</t>
  </si>
  <si>
    <t>FEATHERS LOOK NEW</t>
  </si>
  <si>
    <t>1971-02018</t>
  </si>
  <si>
    <t>1971-02019</t>
  </si>
  <si>
    <t>1971-02020</t>
  </si>
  <si>
    <t>1971-02021</t>
  </si>
  <si>
    <t>1971-02022</t>
  </si>
  <si>
    <t>1971-02023</t>
  </si>
  <si>
    <t>1971-02024</t>
  </si>
  <si>
    <t>1971-02025</t>
  </si>
  <si>
    <t>PIN FEATHERS OUTSIDE BP</t>
  </si>
  <si>
    <t>REMOVED BAND - REPLACED 1971-02026</t>
  </si>
  <si>
    <t>1971-02026</t>
  </si>
  <si>
    <t>NEW BAND APPLIED - REMOVED 4501-95519</t>
  </si>
  <si>
    <t>1971-02027</t>
  </si>
  <si>
    <t>1971-02028</t>
  </si>
  <si>
    <t>1971-02029</t>
  </si>
  <si>
    <t>PINS COMING IN ON BP</t>
  </si>
  <si>
    <t>1971-02030</t>
  </si>
  <si>
    <t>1971-02031</t>
  </si>
  <si>
    <t>1971-02032</t>
  </si>
  <si>
    <t>1971-02033</t>
  </si>
  <si>
    <t>1971-02034</t>
  </si>
  <si>
    <t>App_sunset</t>
  </si>
  <si>
    <t>Moon_rise</t>
  </si>
  <si>
    <t>Moon_Set</t>
  </si>
  <si>
    <t>Moon_fract</t>
  </si>
  <si>
    <t xml:space="preserve">fraction of the moon illuminated: http://aa.usno.navy.mil/data/docs/MoonFraction.php </t>
  </si>
  <si>
    <t>WS_midnight</t>
  </si>
  <si>
    <t>moon_time</t>
  </si>
  <si>
    <t xml:space="preserve">moon rise/set from: http://aa.usno.navy.mil/data/docs/RS_OneYear.php  </t>
  </si>
  <si>
    <t>moon_min</t>
  </si>
  <si>
    <t>moon_index</t>
  </si>
  <si>
    <t>sunset</t>
  </si>
  <si>
    <t>hrs_postSS</t>
  </si>
  <si>
    <t>Max of hrs_postSS</t>
  </si>
  <si>
    <t>std_min</t>
  </si>
  <si>
    <t>std_captured</t>
  </si>
  <si>
    <t>std_ending</t>
  </si>
  <si>
    <t>std_CPUE</t>
  </si>
  <si>
    <t>raw_CPUE</t>
  </si>
  <si>
    <t>Count of raw_CPUE</t>
  </si>
  <si>
    <t>Data</t>
  </si>
  <si>
    <t>Average of raw_CPUE2</t>
  </si>
  <si>
    <t>StdDev of raw_CPUE2</t>
  </si>
  <si>
    <t>Average of std_CPUE</t>
  </si>
  <si>
    <t>StdDev of std_CPUE</t>
  </si>
  <si>
    <t>RUMP = 1, RUMP COMPLETE WHITE - PHOTOS</t>
  </si>
  <si>
    <t>RUMP = 2, RUMP 90% WHITE - PHOTOS</t>
  </si>
  <si>
    <t>RUMP = 1, RUMP PATCH ALL WHITE PHOTO</t>
  </si>
  <si>
    <t>RUMP = 1, ALL WHITE RUMP - PHOTOS</t>
  </si>
  <si>
    <t>RUMP = 2, RUMP 90%WHITE</t>
  </si>
  <si>
    <t>RUMP = 2, 90% WHT RUMP, NO BAND APPLIED</t>
  </si>
  <si>
    <t>month</t>
  </si>
  <si>
    <t>Count of BP</t>
  </si>
  <si>
    <t>3.5 rounded to 4</t>
  </si>
  <si>
    <t>BAND NOT LOGGED ON DATA SHEET, 3.5 rounded to 4</t>
  </si>
  <si>
    <t>RECAPTURE BANDED 7/8/2005 SCORPION</t>
  </si>
  <si>
    <t>RECAPTURE BANDED 4/29/2006 SR, WORN OUTER RETS</t>
  </si>
  <si>
    <t>RECAPTURE BANDED 6/28/2006 SR; NO PINS</t>
  </si>
  <si>
    <t>Band No.</t>
  </si>
  <si>
    <t>Banded prior to 2004</t>
  </si>
  <si>
    <t>Recapture date</t>
  </si>
  <si>
    <t>Recapture Island</t>
  </si>
  <si>
    <t>Banding Island</t>
  </si>
  <si>
    <t>Banding Date</t>
  </si>
  <si>
    <t>SEFI</t>
  </si>
  <si>
    <t>Removed aluminum band and replaced with 1971-01665</t>
  </si>
  <si>
    <t>Replaced worn band = 1971-02009</t>
  </si>
  <si>
    <t>Radiomarked in 2004</t>
  </si>
  <si>
    <t>Radiomarked</t>
  </si>
  <si>
    <t>Russ Bradley pers com 8/29/05</t>
  </si>
  <si>
    <t>Applied second band = 1971-01919</t>
  </si>
  <si>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</si>
  <si>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</si>
  <si>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</si>
  <si>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</si>
  <si>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</si>
  <si>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</si>
  <si>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</si>
  <si>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</si>
  <si>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</si>
  <si>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</si>
  <si>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</si>
  <si>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</si>
  <si>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</si>
  <si>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Aug</t>
  </si>
  <si>
    <t>Ave</t>
  </si>
  <si>
    <t>SD</t>
  </si>
  <si>
    <t>7 Total</t>
  </si>
  <si>
    <t>8 Total</t>
  </si>
  <si>
    <t>Month</t>
  </si>
  <si>
    <t>mo_period</t>
  </si>
  <si>
    <t>early</t>
  </si>
  <si>
    <t>late</t>
  </si>
  <si>
    <t>1971-02318</t>
  </si>
  <si>
    <t>1971-02319</t>
  </si>
  <si>
    <t>LUXURIOUS BROOD PATCH</t>
  </si>
  <si>
    <t>REGURG ORANGE OIL, FEATHER MITES</t>
  </si>
  <si>
    <t>1971-02320</t>
  </si>
  <si>
    <t>1971-02321</t>
  </si>
  <si>
    <t>1971-02322</t>
  </si>
  <si>
    <t>DARK LUXURIOUS BP</t>
  </si>
  <si>
    <t>MC</t>
  </si>
  <si>
    <t>EK</t>
  </si>
  <si>
    <t>1971-02323</t>
  </si>
  <si>
    <t>1971-02324</t>
  </si>
  <si>
    <t>FEATHER MITES</t>
  </si>
  <si>
    <t>1971-02327</t>
  </si>
  <si>
    <t>1971-02325</t>
  </si>
  <si>
    <t>1971-02326</t>
  </si>
  <si>
    <t>1971-02328</t>
  </si>
  <si>
    <t>1971-02329</t>
  </si>
  <si>
    <t>RUMP = 2, PHOTOS</t>
  </si>
  <si>
    <t>1971-02330</t>
  </si>
  <si>
    <t>1971-02331</t>
  </si>
  <si>
    <t>1971-02332</t>
  </si>
  <si>
    <t>1971-02333</t>
  </si>
  <si>
    <t>1971-02334</t>
  </si>
  <si>
    <t>1971-02209</t>
  </si>
  <si>
    <t>1971-02335</t>
  </si>
  <si>
    <t>1971-02336</t>
  </si>
  <si>
    <t>1971-02337</t>
  </si>
  <si>
    <t>1971-02338</t>
  </si>
  <si>
    <t>1971-02339</t>
  </si>
  <si>
    <t>1971-02340</t>
  </si>
  <si>
    <t>1971-02341</t>
  </si>
  <si>
    <t>1971-02342</t>
  </si>
  <si>
    <t>1971-02343</t>
  </si>
  <si>
    <t>1971-02344</t>
  </si>
  <si>
    <t>STRESS BARS IN RETS</t>
  </si>
  <si>
    <t>1971-02345</t>
  </si>
  <si>
    <t>1971-02346</t>
  </si>
  <si>
    <t>1971-02347</t>
  </si>
  <si>
    <t>1901-xxxxx</t>
  </si>
  <si>
    <t>1971-02348</t>
  </si>
  <si>
    <t>1971-02349</t>
  </si>
  <si>
    <t>1971-02350</t>
  </si>
  <si>
    <t>1971-02351</t>
  </si>
  <si>
    <t>1971-02352</t>
  </si>
  <si>
    <t>1971-02379</t>
  </si>
  <si>
    <t>BANDED OUT OF SERIES OK</t>
  </si>
  <si>
    <t>1971-02369</t>
  </si>
  <si>
    <t>RECAP</t>
  </si>
  <si>
    <t>1971-02353</t>
  </si>
  <si>
    <t>1971-02354</t>
  </si>
  <si>
    <t>1971-02355</t>
  </si>
  <si>
    <t>1971-02356</t>
  </si>
  <si>
    <t>1971-02357</t>
  </si>
  <si>
    <t>1971-02358</t>
  </si>
  <si>
    <t>1971-02359</t>
  </si>
  <si>
    <t>1971-02360</t>
  </si>
  <si>
    <t>1971-02361</t>
  </si>
  <si>
    <t>1971-02362</t>
  </si>
  <si>
    <t>1971-02363</t>
  </si>
  <si>
    <t>1971-02364</t>
  </si>
  <si>
    <t>1971-02365</t>
  </si>
  <si>
    <t>BARE PATCH ABOVE CULMEN</t>
  </si>
  <si>
    <t>1971-02366</t>
  </si>
  <si>
    <t>1971-02367</t>
  </si>
  <si>
    <t>1971-02368</t>
  </si>
  <si>
    <t>LOST BAND</t>
  </si>
  <si>
    <t>1971-02370</t>
  </si>
  <si>
    <t>1971-02371</t>
  </si>
  <si>
    <t>1971-02372</t>
  </si>
  <si>
    <t>1971-02373</t>
  </si>
  <si>
    <t>1971-02375</t>
  </si>
  <si>
    <t>1971-02374</t>
  </si>
  <si>
    <t>1971-02376</t>
  </si>
  <si>
    <t>1971-02377</t>
  </si>
  <si>
    <t>1971-02378</t>
  </si>
  <si>
    <t>1971-02381</t>
  </si>
  <si>
    <t>1971-02382</t>
  </si>
  <si>
    <t>1971-02383</t>
  </si>
  <si>
    <t>1971-02384</t>
  </si>
  <si>
    <t>1971-02385</t>
  </si>
  <si>
    <t>1971-02386</t>
  </si>
  <si>
    <t>1971-02387</t>
  </si>
  <si>
    <t>1971-02388</t>
  </si>
  <si>
    <t>1971-02389</t>
  </si>
  <si>
    <t>1971-02390</t>
  </si>
  <si>
    <t>1971-02391</t>
  </si>
  <si>
    <t>1971-02392</t>
  </si>
  <si>
    <t>1971-02393</t>
  </si>
  <si>
    <t>DNC</t>
  </si>
  <si>
    <t>WING FEATHERS FRAYED</t>
  </si>
  <si>
    <t>1971-02394</t>
  </si>
  <si>
    <t>1971-02395</t>
  </si>
  <si>
    <t>1971-02396</t>
  </si>
  <si>
    <t>1971-02397</t>
  </si>
  <si>
    <t>1971-02398</t>
  </si>
  <si>
    <t>PUKED IN NET, VERY TANGLED</t>
  </si>
  <si>
    <t>PUKEN IN NET</t>
  </si>
  <si>
    <t>1971-02399</t>
  </si>
  <si>
    <t>1971-02400</t>
  </si>
  <si>
    <t>1971-02401</t>
  </si>
  <si>
    <t>1971-02402</t>
  </si>
  <si>
    <t>1971-02403</t>
  </si>
  <si>
    <t>1971-02404</t>
  </si>
  <si>
    <t>1971-02405</t>
  </si>
  <si>
    <t>1971-02406</t>
  </si>
  <si>
    <t>1971-02407</t>
  </si>
  <si>
    <t>1971-02408</t>
  </si>
  <si>
    <t>1971-02409</t>
  </si>
  <si>
    <t>1971-02410</t>
  </si>
  <si>
    <t>1971-02411</t>
  </si>
  <si>
    <t>1971-02412</t>
  </si>
  <si>
    <t>1971-02413</t>
  </si>
  <si>
    <t>1971-02414</t>
  </si>
  <si>
    <t>1971-02415</t>
  </si>
  <si>
    <t>1971-02416</t>
  </si>
  <si>
    <t>1971-02417</t>
  </si>
  <si>
    <t>1971-02418</t>
  </si>
  <si>
    <t>1971-02419</t>
  </si>
  <si>
    <t>1971-02420</t>
  </si>
  <si>
    <t>1971-02421</t>
  </si>
  <si>
    <t>1971-02422</t>
  </si>
  <si>
    <t>1971-02423</t>
  </si>
  <si>
    <t>1971-02424</t>
  </si>
  <si>
    <t>1971-02425</t>
  </si>
  <si>
    <t>1971-02426</t>
  </si>
  <si>
    <t>1971-02427</t>
  </si>
  <si>
    <t>1971-02428</t>
  </si>
  <si>
    <t>1971-02429</t>
  </si>
  <si>
    <t>1971-02430</t>
  </si>
  <si>
    <t>FOUND DEAD IN THE INTERTIDAL 7/14 P.M.</t>
  </si>
  <si>
    <t>RUMP COLOR = 10, PUKED AFTER WEIGHING, WHITE (MITES?) AROUND EYE</t>
  </si>
  <si>
    <t>PUKED IN NET, GOT VERY TANGLED</t>
  </si>
  <si>
    <t>VERY TANGLED IN NET</t>
  </si>
  <si>
    <t>100DB, obs: JA, EK, MC. 100% OC, light miderate layer, WNW @ 10knots, heard LHSP @ 2255, first petrel fewl by at 2114, net fell for approx 5min at 2240, 2345: dark- no moon/stars visible, light winds</t>
  </si>
  <si>
    <t>100DB, obs: JA, EK, MC. winds= 10-15knots, clear sky, windier at sea than 6/17.  0015: clear sky, light winds</t>
  </si>
  <si>
    <t>100DB, obs: JA, EK, MC. clear sky, setting sliver moon, breezy, 25knots offshore NW wind, similar to 6/18.  2134- first petrel flyby</t>
  </si>
  <si>
    <t>100DB, obs: LH, EK. clouds=0%, wind=10knots, vocalizations off 2153-2220 and 2301-2343 due to large amount of birds in net</t>
  </si>
  <si>
    <t>100DB, obs: LH, EK. clouds=100%, winds=15knots, first fly-by: 2111</t>
  </si>
  <si>
    <t>100DB, obs: LH, EK. clouds=100%, winds=10knots, fist fly-by 2103</t>
  </si>
  <si>
    <t>1971-02431</t>
  </si>
  <si>
    <t>1971-02432</t>
  </si>
  <si>
    <t>1971-02433</t>
  </si>
  <si>
    <t>1971-02434</t>
  </si>
  <si>
    <t>1971-02435</t>
  </si>
  <si>
    <t>1971-02436</t>
  </si>
  <si>
    <t>1971-02437</t>
  </si>
  <si>
    <t>100DB, obs: RC, MC. winds=5knots</t>
  </si>
  <si>
    <t>1971-02440</t>
  </si>
  <si>
    <t>1971-02441</t>
  </si>
  <si>
    <t>1971-02442</t>
  </si>
  <si>
    <t>1971-02443</t>
  </si>
  <si>
    <t>1971-02444</t>
  </si>
  <si>
    <t>1971-02445</t>
  </si>
  <si>
    <t>1971-02446</t>
  </si>
  <si>
    <t>1971-02447</t>
  </si>
  <si>
    <t>1971-02448</t>
  </si>
  <si>
    <t>1971-02449</t>
  </si>
  <si>
    <t>1971-02450</t>
  </si>
  <si>
    <t>1971-02451</t>
  </si>
  <si>
    <t>1971-02452</t>
  </si>
  <si>
    <t>REDDISH BP</t>
  </si>
  <si>
    <t>ONLY BANDED. VERY LONG EXTRACTION. BARFED A LOT. SUPER STRESSED. GOT BARF OIL ON HEAD FEATHERS BUT DIDN'T LOOK TOO BAD. FLEW OFF IMMEDIATELY WHEN RELEASED.</t>
  </si>
  <si>
    <t>BP REDDISH BUT WITH A FEW PINS RE-GROWING. ~1-2% RE-GROWING.</t>
  </si>
  <si>
    <t>100DB, obs: RC, MC.</t>
  </si>
  <si>
    <t>1971-02453</t>
  </si>
  <si>
    <t>1971-02454</t>
  </si>
  <si>
    <t>1971-02455</t>
  </si>
  <si>
    <t>1971-02456</t>
  </si>
  <si>
    <t>1971-02457</t>
  </si>
  <si>
    <t>1971-02458</t>
  </si>
  <si>
    <t>1971-02459</t>
  </si>
  <si>
    <t>1971-02460</t>
  </si>
  <si>
    <t>1401-56228</t>
  </si>
  <si>
    <t>RAGGED PLUMAGE. PUKED. BAND OVERLAPPED - COULDN'T FIX.</t>
  </si>
  <si>
    <t>LESP</t>
  </si>
  <si>
    <t>1971-02461</t>
  </si>
  <si>
    <t>1971-02462</t>
  </si>
  <si>
    <t>1971-02463</t>
  </si>
  <si>
    <t>1971-02464</t>
  </si>
  <si>
    <t>1971-02465</t>
  </si>
  <si>
    <t>RUMP = 10. NOT SURE OF SP. ID, MAY HAVE BEEN ASSP. TOOK PHOTOS. FELT DIFFERENT.</t>
  </si>
  <si>
    <t>PINS PRESENT ON BP</t>
  </si>
  <si>
    <t>1971-02439</t>
  </si>
  <si>
    <t>1971-02438</t>
  </si>
  <si>
    <t>1971-02466</t>
  </si>
  <si>
    <t>1971-02467</t>
  </si>
  <si>
    <t>1971-02468</t>
  </si>
  <si>
    <t>1971-02469</t>
  </si>
  <si>
    <t>100DB, obs: MC, EK. Clouds=0%, winds=3knots</t>
  </si>
  <si>
    <t>1971-02470</t>
  </si>
  <si>
    <t>1971-02471</t>
  </si>
  <si>
    <t>1971-02472</t>
  </si>
  <si>
    <t>1971-02473</t>
  </si>
  <si>
    <t>1971-12373</t>
  </si>
  <si>
    <t>BAND WAS MISREAD. 1971-12373 WAS ISSUED TO A PERMIT IN NEBRASKA AND HASN'T BEEN USED. COULD BE 1971-02373, A BIRD WE CAUGHT IN JUNE 2015.</t>
  </si>
  <si>
    <t>100DB, obs: MC, EK. Clouds=0%, winds=3knots. First fly-by 20:19 (bounce out)</t>
  </si>
  <si>
    <t>PUKED IN NET AND ON MAX</t>
  </si>
  <si>
    <t>100DB, obs: MC, EK. Clouds=10%, winds=3knots. First fly-by 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</si>
</sst>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mm/dd/yy"/>
    <numFmt numFmtId="166" formatCode="0.0000"/>
    <numFmt numFmtId="167" formatCode="h:mm;@"/>
    <numFmt numFmtId="168" formatCode="[$-F400]h:mm:ss\ AM/PM"/>
    <numFmt numFmtId="169" formatCode="0.000"/>
    <numFmt numFmtId="170" formatCode="m/d/yyyy;@"/>
  </numFmts>
  <fonts count="2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2"/>
      <color indexed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9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name val="Times New Roman"/>
      <family val="1"/>
    </font>
    <font>
      <sz val="10"/>
      <color rgb="FFFF0000"/>
      <name val="Arial"/>
      <family val="2"/>
    </font>
    <font>
      <sz val="10"/>
      <color rgb="FFFF0000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</borders>
  <cellStyleXfs count="6">
    <xf numFmtId="0" fontId="0" fillId="0" borderId="0"/>
    <xf numFmtId="0" fontId="12" fillId="3" borderId="0" applyNumberFormat="0" applyBorder="0" applyAlignment="0" applyProtection="0"/>
    <xf numFmtId="0" fontId="13" fillId="4" borderId="21" applyNumberFormat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7" fillId="15" borderId="31" applyNumberFormat="0" applyAlignment="0" applyProtection="0"/>
  </cellStyleXfs>
  <cellXfs count="242">
    <xf numFmtId="0" fontId="0" fillId="0" borderId="0" xfId="0"/>
    <xf numFmtId="0" fontId="0" fillId="2" borderId="0" xfId="0" applyFill="1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165" fontId="1" fillId="0" borderId="0" xfId="0" applyNumberFormat="1" applyFont="1" applyFill="1"/>
    <xf numFmtId="0" fontId="1" fillId="0" borderId="0" xfId="0" applyFont="1" applyFill="1"/>
    <xf numFmtId="165" fontId="0" fillId="2" borderId="0" xfId="0" applyNumberFormat="1" applyFill="1"/>
    <xf numFmtId="165" fontId="0" fillId="0" borderId="0" xfId="0" applyNumberFormat="1"/>
    <xf numFmtId="164" fontId="1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" xfId="0" applyNumberFormat="1" applyBorder="1"/>
    <xf numFmtId="166" fontId="0" fillId="2" borderId="0" xfId="0" applyNumberFormat="1" applyFill="1"/>
    <xf numFmtId="166" fontId="0" fillId="0" borderId="0" xfId="0" applyNumberFormat="1"/>
    <xf numFmtId="0" fontId="2" fillId="0" borderId="10" xfId="0" applyFont="1" applyBorder="1"/>
    <xf numFmtId="0" fontId="2" fillId="0" borderId="0" xfId="0" applyFont="1"/>
    <xf numFmtId="16" fontId="0" fillId="0" borderId="0" xfId="0" applyNumberFormat="1"/>
    <xf numFmtId="0" fontId="3" fillId="0" borderId="0" xfId="0" applyFont="1" applyFill="1"/>
    <xf numFmtId="167" fontId="1" fillId="0" borderId="0" xfId="0" applyNumberFormat="1" applyFont="1" applyFill="1"/>
    <xf numFmtId="165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2" fontId="3" fillId="0" borderId="0" xfId="0" applyNumberFormat="1" applyFont="1" applyFill="1"/>
    <xf numFmtId="165" fontId="6" fillId="0" borderId="11" xfId="0" applyNumberFormat="1" applyFont="1" applyFill="1" applyBorder="1"/>
    <xf numFmtId="0" fontId="6" fillId="0" borderId="11" xfId="0" applyFont="1" applyFill="1" applyBorder="1"/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/>
    </xf>
    <xf numFmtId="2" fontId="6" fillId="0" borderId="13" xfId="0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165" fontId="6" fillId="0" borderId="0" xfId="0" applyNumberFormat="1" applyFont="1" applyFill="1"/>
    <xf numFmtId="0" fontId="6" fillId="0" borderId="0" xfId="0" applyFont="1" applyFill="1"/>
    <xf numFmtId="20" fontId="6" fillId="0" borderId="0" xfId="0" applyNumberFormat="1" applyFont="1" applyFill="1"/>
    <xf numFmtId="164" fontId="6" fillId="0" borderId="0" xfId="0" applyNumberFormat="1" applyFont="1" applyFill="1"/>
    <xf numFmtId="1" fontId="6" fillId="0" borderId="0" xfId="0" applyNumberFormat="1" applyFont="1" applyFill="1"/>
    <xf numFmtId="2" fontId="6" fillId="0" borderId="0" xfId="0" applyNumberFormat="1" applyFont="1" applyFill="1"/>
    <xf numFmtId="49" fontId="6" fillId="0" borderId="0" xfId="0" applyNumberFormat="1" applyFont="1" applyFill="1"/>
    <xf numFmtId="167" fontId="6" fillId="0" borderId="0" xfId="0" applyNumberFormat="1" applyFont="1" applyFill="1"/>
    <xf numFmtId="1" fontId="7" fillId="0" borderId="0" xfId="0" applyNumberFormat="1" applyFont="1" applyFill="1"/>
    <xf numFmtId="164" fontId="7" fillId="0" borderId="0" xfId="0" applyNumberFormat="1" applyFont="1" applyFill="1"/>
    <xf numFmtId="167" fontId="7" fillId="0" borderId="0" xfId="0" applyNumberFormat="1" applyFont="1" applyFill="1"/>
    <xf numFmtId="0" fontId="7" fillId="0" borderId="0" xfId="0" applyFont="1" applyFill="1"/>
    <xf numFmtId="0" fontId="0" fillId="0" borderId="15" xfId="0" applyBorder="1"/>
    <xf numFmtId="0" fontId="0" fillId="0" borderId="16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165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1" fontId="0" fillId="7" borderId="0" xfId="0" applyNumberFormat="1" applyFill="1"/>
    <xf numFmtId="164" fontId="0" fillId="7" borderId="0" xfId="0" applyNumberFormat="1" applyFill="1"/>
    <xf numFmtId="166" fontId="0" fillId="7" borderId="0" xfId="0" applyNumberFormat="1" applyFill="1"/>
    <xf numFmtId="1" fontId="2" fillId="7" borderId="0" xfId="0" applyNumberFormat="1" applyFont="1" applyFill="1"/>
    <xf numFmtId="164" fontId="2" fillId="7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20" fontId="0" fillId="8" borderId="0" xfId="0" applyNumberFormat="1" applyFill="1"/>
    <xf numFmtId="1" fontId="0" fillId="8" borderId="0" xfId="0" applyNumberFormat="1" applyFill="1"/>
    <xf numFmtId="164" fontId="0" fillId="8" borderId="0" xfId="0" applyNumberFormat="1" applyFill="1"/>
    <xf numFmtId="166" fontId="0" fillId="8" borderId="0" xfId="0" applyNumberFormat="1" applyFill="1"/>
    <xf numFmtId="1" fontId="2" fillId="8" borderId="0" xfId="0" applyNumberFormat="1" applyFont="1" applyFill="1"/>
    <xf numFmtId="164" fontId="2" fillId="8" borderId="0" xfId="0" applyNumberFormat="1" applyFont="1" applyFill="1"/>
    <xf numFmtId="165" fontId="0" fillId="9" borderId="0" xfId="0" applyNumberFormat="1" applyFill="1"/>
    <xf numFmtId="0" fontId="0" fillId="9" borderId="0" xfId="0" applyFill="1"/>
    <xf numFmtId="20" fontId="0" fillId="9" borderId="0" xfId="0" applyNumberFormat="1" applyFill="1"/>
    <xf numFmtId="1" fontId="0" fillId="9" borderId="0" xfId="0" applyNumberFormat="1" applyFill="1"/>
    <xf numFmtId="164" fontId="0" fillId="9" borderId="0" xfId="0" applyNumberFormat="1" applyFill="1"/>
    <xf numFmtId="166" fontId="0" fillId="9" borderId="0" xfId="0" applyNumberFormat="1" applyFill="1"/>
    <xf numFmtId="1" fontId="2" fillId="9" borderId="0" xfId="0" applyNumberFormat="1" applyFont="1" applyFill="1"/>
    <xf numFmtId="0" fontId="0" fillId="10" borderId="0" xfId="0" applyFill="1"/>
    <xf numFmtId="0" fontId="9" fillId="10" borderId="0" xfId="0" applyFont="1" applyFill="1"/>
    <xf numFmtId="0" fontId="9" fillId="10" borderId="0" xfId="0" applyNumberFormat="1" applyFon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9" fillId="0" borderId="0" xfId="0" applyFont="1"/>
    <xf numFmtId="0" fontId="10" fillId="7" borderId="0" xfId="0" applyFont="1" applyFill="1"/>
    <xf numFmtId="20" fontId="10" fillId="9" borderId="0" xfId="0" applyNumberFormat="1" applyFont="1" applyFill="1"/>
    <xf numFmtId="0" fontId="10" fillId="9" borderId="0" xfId="0" applyFont="1" applyFill="1"/>
    <xf numFmtId="20" fontId="12" fillId="8" borderId="0" xfId="1" applyNumberFormat="1" applyFill="1"/>
    <xf numFmtId="169" fontId="0" fillId="7" borderId="0" xfId="0" applyNumberFormat="1" applyFill="1"/>
    <xf numFmtId="169" fontId="0" fillId="8" borderId="0" xfId="0" applyNumberFormat="1" applyFill="1"/>
    <xf numFmtId="169" fontId="0" fillId="9" borderId="0" xfId="0" applyNumberFormat="1" applyFill="1"/>
    <xf numFmtId="169" fontId="0" fillId="0" borderId="0" xfId="0" applyNumberFormat="1"/>
    <xf numFmtId="165" fontId="13" fillId="4" borderId="21" xfId="2" applyNumberFormat="1"/>
    <xf numFmtId="0" fontId="13" fillId="4" borderId="21" xfId="2"/>
    <xf numFmtId="167" fontId="13" fillId="4" borderId="21" xfId="2" applyNumberFormat="1" applyAlignment="1">
      <alignment horizontal="left"/>
    </xf>
    <xf numFmtId="0" fontId="13" fillId="4" borderId="21" xfId="2" applyAlignment="1">
      <alignment horizontal="center"/>
    </xf>
    <xf numFmtId="164" fontId="13" fillId="4" borderId="21" xfId="2" applyNumberFormat="1" applyAlignment="1">
      <alignment horizontal="center"/>
    </xf>
    <xf numFmtId="1" fontId="13" fillId="4" borderId="21" xfId="2" applyNumberFormat="1" applyAlignment="1">
      <alignment horizontal="center"/>
    </xf>
    <xf numFmtId="2" fontId="13" fillId="4" borderId="21" xfId="2" applyNumberFormat="1" applyAlignment="1">
      <alignment horizontal="center"/>
    </xf>
    <xf numFmtId="1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16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17" xfId="0" applyNumberFormat="1" applyBorder="1"/>
    <xf numFmtId="14" fontId="0" fillId="11" borderId="3" xfId="0" applyNumberFormat="1" applyFill="1" applyBorder="1"/>
    <xf numFmtId="164" fontId="0" fillId="11" borderId="3" xfId="0" applyNumberFormat="1" applyFill="1" applyBorder="1"/>
    <xf numFmtId="164" fontId="0" fillId="11" borderId="0" xfId="0" applyNumberFormat="1" applyFill="1"/>
    <xf numFmtId="164" fontId="0" fillId="11" borderId="4" xfId="0" applyNumberFormat="1" applyFill="1" applyBorder="1"/>
    <xf numFmtId="1" fontId="15" fillId="6" borderId="21" xfId="4" applyNumberFormat="1" applyBorder="1"/>
    <xf numFmtId="1" fontId="15" fillId="6" borderId="21" xfId="4" applyNumberFormat="1" applyFont="1" applyBorder="1"/>
    <xf numFmtId="1" fontId="9" fillId="7" borderId="0" xfId="0" applyNumberFormat="1" applyFont="1" applyFill="1"/>
    <xf numFmtId="168" fontId="9" fillId="7" borderId="0" xfId="0" applyNumberFormat="1" applyFont="1" applyFill="1"/>
    <xf numFmtId="1" fontId="9" fillId="8" borderId="0" xfId="0" applyNumberFormat="1" applyFont="1" applyFill="1"/>
    <xf numFmtId="1" fontId="9" fillId="0" borderId="0" xfId="0" applyNumberFormat="1" applyFont="1"/>
    <xf numFmtId="168" fontId="9" fillId="8" borderId="0" xfId="0" applyNumberFormat="1" applyFont="1" applyFill="1"/>
    <xf numFmtId="168" fontId="9" fillId="9" borderId="0" xfId="0" applyNumberFormat="1" applyFont="1" applyFill="1"/>
    <xf numFmtId="0" fontId="15" fillId="6" borderId="21" xfId="4" applyNumberFormat="1" applyFont="1" applyBorder="1"/>
    <xf numFmtId="0" fontId="9" fillId="7" borderId="0" xfId="0" applyNumberFormat="1" applyFont="1" applyFill="1"/>
    <xf numFmtId="0" fontId="9" fillId="8" borderId="0" xfId="0" applyNumberFormat="1" applyFont="1" applyFill="1"/>
    <xf numFmtId="0" fontId="9" fillId="9" borderId="0" xfId="0" applyNumberFormat="1" applyFont="1" applyFill="1"/>
    <xf numFmtId="0" fontId="9" fillId="0" borderId="0" xfId="0" applyNumberFormat="1" applyFont="1"/>
    <xf numFmtId="169" fontId="9" fillId="2" borderId="0" xfId="0" applyNumberFormat="1" applyFont="1" applyFill="1"/>
    <xf numFmtId="169" fontId="15" fillId="6" borderId="0" xfId="4" applyNumberFormat="1"/>
    <xf numFmtId="0" fontId="0" fillId="0" borderId="0" xfId="0" applyNumberFormat="1" applyBorder="1"/>
    <xf numFmtId="0" fontId="11" fillId="0" borderId="0" xfId="0" applyFont="1" applyBorder="1" applyAlignment="1">
      <alignment horizontal="right" vertical="center" wrapText="1"/>
    </xf>
    <xf numFmtId="0" fontId="0" fillId="0" borderId="18" xfId="0" applyBorder="1"/>
    <xf numFmtId="0" fontId="9" fillId="2" borderId="0" xfId="0" applyNumberFormat="1" applyFont="1" applyFill="1"/>
    <xf numFmtId="169" fontId="0" fillId="0" borderId="16" xfId="0" applyNumberFormat="1" applyBorder="1"/>
    <xf numFmtId="169" fontId="0" fillId="0" borderId="18" xfId="0" applyNumberFormat="1" applyBorder="1"/>
    <xf numFmtId="169" fontId="0" fillId="0" borderId="19" xfId="0" applyNumberFormat="1" applyBorder="1"/>
    <xf numFmtId="169" fontId="0" fillId="0" borderId="17" xfId="0" applyNumberFormat="1" applyBorder="1"/>
    <xf numFmtId="169" fontId="0" fillId="0" borderId="20" xfId="0" applyNumberFormat="1" applyBorder="1"/>
    <xf numFmtId="0" fontId="0" fillId="7" borderId="16" xfId="0" applyFill="1" applyBorder="1"/>
    <xf numFmtId="169" fontId="0" fillId="7" borderId="16" xfId="0" applyNumberFormat="1" applyFill="1" applyBorder="1"/>
    <xf numFmtId="169" fontId="0" fillId="7" borderId="17" xfId="0" applyNumberForma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7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2" fontId="1" fillId="0" borderId="0" xfId="0" applyNumberFormat="1" applyFont="1" applyFill="1" applyBorder="1"/>
    <xf numFmtId="0" fontId="14" fillId="0" borderId="0" xfId="3" applyFill="1"/>
    <xf numFmtId="9" fontId="0" fillId="0" borderId="2" xfId="0" applyNumberFormat="1" applyBorder="1"/>
    <xf numFmtId="9" fontId="0" fillId="0" borderId="4" xfId="0" applyNumberFormat="1" applyBorder="1"/>
    <xf numFmtId="0" fontId="0" fillId="0" borderId="0" xfId="0" applyNumberFormat="1" applyFill="1" applyBorder="1"/>
    <xf numFmtId="0" fontId="0" fillId="12" borderId="0" xfId="0" applyFill="1"/>
    <xf numFmtId="0" fontId="16" fillId="0" borderId="0" xfId="0" applyFont="1"/>
    <xf numFmtId="0" fontId="16" fillId="0" borderId="0" xfId="0" applyFont="1" applyFill="1"/>
    <xf numFmtId="14" fontId="16" fillId="0" borderId="0" xfId="0" applyNumberFormat="1" applyFont="1" applyFill="1"/>
    <xf numFmtId="0" fontId="16" fillId="0" borderId="0" xfId="0" applyFont="1" applyFill="1" applyBorder="1"/>
    <xf numFmtId="14" fontId="16" fillId="0" borderId="0" xfId="0" applyNumberFormat="1" applyFont="1" applyFill="1" applyBorder="1"/>
    <xf numFmtId="170" fontId="16" fillId="0" borderId="0" xfId="0" applyNumberFormat="1" applyFont="1"/>
    <xf numFmtId="170" fontId="16" fillId="0" borderId="0" xfId="0" applyNumberFormat="1" applyFont="1" applyFill="1"/>
    <xf numFmtId="170" fontId="16" fillId="0" borderId="0" xfId="0" applyNumberFormat="1" applyFont="1" applyFill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0" fillId="13" borderId="0" xfId="0" applyFill="1"/>
    <xf numFmtId="0" fontId="0" fillId="0" borderId="22" xfId="0" pivotButton="1" applyBorder="1"/>
    <xf numFmtId="0" fontId="0" fillId="0" borderId="23" xfId="0" applyBorder="1"/>
    <xf numFmtId="0" fontId="0" fillId="0" borderId="24" xfId="0" pivotButton="1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9" borderId="3" xfId="0" applyFill="1" applyBorder="1"/>
    <xf numFmtId="9" fontId="0" fillId="9" borderId="4" xfId="0" applyNumberFormat="1" applyFill="1" applyBorder="1"/>
    <xf numFmtId="9" fontId="0" fillId="14" borderId="4" xfId="0" applyNumberFormat="1" applyFill="1" applyBorder="1"/>
    <xf numFmtId="9" fontId="0" fillId="14" borderId="0" xfId="0" applyNumberFormat="1" applyFill="1"/>
    <xf numFmtId="0" fontId="0" fillId="14" borderId="0" xfId="0" applyFill="1"/>
    <xf numFmtId="0" fontId="0" fillId="0" borderId="24" xfId="0" applyNumberFormat="1" applyBorder="1"/>
    <xf numFmtId="0" fontId="0" fillId="0" borderId="27" xfId="0" applyNumberFormat="1" applyBorder="1"/>
    <xf numFmtId="0" fontId="0" fillId="0" borderId="30" xfId="0" applyNumberFormat="1" applyBorder="1"/>
    <xf numFmtId="0" fontId="17" fillId="15" borderId="31" xfId="5"/>
    <xf numFmtId="9" fontId="0" fillId="0" borderId="0" xfId="0" applyNumberFormat="1"/>
    <xf numFmtId="2" fontId="0" fillId="2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0" borderId="0" xfId="0" applyNumberFormat="1"/>
    <xf numFmtId="0" fontId="0" fillId="2" borderId="0" xfId="0" applyNumberFormat="1" applyFill="1"/>
    <xf numFmtId="0" fontId="19" fillId="0" borderId="3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33" xfId="0" applyFont="1" applyBorder="1" applyAlignment="1">
      <alignment vertical="center" wrapText="1"/>
    </xf>
    <xf numFmtId="20" fontId="21" fillId="9" borderId="0" xfId="0" applyNumberFormat="1" applyFont="1" applyFill="1"/>
    <xf numFmtId="0" fontId="21" fillId="9" borderId="0" xfId="0" applyFont="1" applyFill="1"/>
    <xf numFmtId="20" fontId="20" fillId="9" borderId="0" xfId="0" applyNumberFormat="1" applyFont="1" applyFill="1"/>
    <xf numFmtId="20" fontId="21" fillId="7" borderId="0" xfId="0" applyNumberFormat="1" applyFont="1" applyFill="1"/>
    <xf numFmtId="20" fontId="20" fillId="7" borderId="0" xfId="0" applyNumberFormat="1" applyFont="1" applyFill="1"/>
    <xf numFmtId="0" fontId="21" fillId="7" borderId="0" xfId="0" applyFont="1" applyFill="1"/>
    <xf numFmtId="2" fontId="9" fillId="10" borderId="0" xfId="0" applyNumberFormat="1" applyFont="1" applyFill="1"/>
    <xf numFmtId="2" fontId="10" fillId="7" borderId="0" xfId="0" applyNumberFormat="1" applyFont="1" applyFill="1"/>
    <xf numFmtId="2" fontId="10" fillId="8" borderId="0" xfId="0" applyNumberFormat="1" applyFont="1" applyFill="1"/>
    <xf numFmtId="2" fontId="10" fillId="9" borderId="0" xfId="0" applyNumberFormat="1" applyFont="1" applyFill="1"/>
    <xf numFmtId="2" fontId="0" fillId="0" borderId="0" xfId="0" applyNumberFormat="1" applyBorder="1"/>
    <xf numFmtId="1" fontId="9" fillId="10" borderId="0" xfId="0" applyNumberFormat="1" applyFont="1" applyFill="1"/>
    <xf numFmtId="1" fontId="10" fillId="7" borderId="0" xfId="0" applyNumberFormat="1" applyFont="1" applyFill="1"/>
    <xf numFmtId="1" fontId="10" fillId="8" borderId="0" xfId="0" applyNumberFormat="1" applyFont="1" applyFill="1"/>
    <xf numFmtId="1" fontId="10" fillId="9" borderId="0" xfId="0" applyNumberFormat="1" applyFont="1" applyFill="1"/>
    <xf numFmtId="1" fontId="12" fillId="8" borderId="0" xfId="1" applyNumberFormat="1" applyFill="1"/>
    <xf numFmtId="1" fontId="12" fillId="7" borderId="0" xfId="1" applyNumberFormat="1" applyFill="1"/>
    <xf numFmtId="1" fontId="0" fillId="0" borderId="0" xfId="0" applyNumberFormat="1" applyBorder="1"/>
    <xf numFmtId="1" fontId="11" fillId="0" borderId="0" xfId="0" applyNumberFormat="1" applyFont="1" applyBorder="1" applyAlignment="1">
      <alignment horizontal="right" vertical="center" wrapText="1"/>
    </xf>
    <xf numFmtId="2" fontId="21" fillId="9" borderId="0" xfId="0" applyNumberFormat="1" applyFont="1" applyFill="1"/>
    <xf numFmtId="2" fontId="21" fillId="7" borderId="0" xfId="0" applyNumberFormat="1" applyFont="1" applyFill="1"/>
    <xf numFmtId="20" fontId="21" fillId="8" borderId="0" xfId="0" applyNumberFormat="1" applyFont="1" applyFill="1"/>
    <xf numFmtId="20" fontId="20" fillId="8" borderId="0" xfId="0" applyNumberFormat="1" applyFont="1" applyFill="1"/>
    <xf numFmtId="2" fontId="21" fillId="8" borderId="0" xfId="0" applyNumberFormat="1" applyFont="1" applyFill="1"/>
    <xf numFmtId="0" fontId="18" fillId="9" borderId="0" xfId="1" applyFont="1" applyFill="1"/>
    <xf numFmtId="20" fontId="18" fillId="9" borderId="0" xfId="5" applyNumberFormat="1" applyFont="1" applyFill="1" applyBorder="1"/>
    <xf numFmtId="2" fontId="18" fillId="9" borderId="0" xfId="5" applyNumberFormat="1" applyFont="1" applyFill="1" applyBorder="1"/>
    <xf numFmtId="20" fontId="1" fillId="0" borderId="0" xfId="0" applyNumberFormat="1" applyFont="1" applyFill="1"/>
    <xf numFmtId="1" fontId="17" fillId="15" borderId="31" xfId="5" applyNumberFormat="1"/>
    <xf numFmtId="1" fontId="17" fillId="15" borderId="31" xfId="5" applyNumberFormat="1" applyAlignment="1">
      <alignment horizontal="center"/>
    </xf>
    <xf numFmtId="164" fontId="17" fillId="15" borderId="31" xfId="5" applyNumberFormat="1"/>
    <xf numFmtId="2" fontId="17" fillId="15" borderId="31" xfId="5" applyNumberFormat="1" applyAlignment="1">
      <alignment horizontal="left"/>
    </xf>
    <xf numFmtId="2" fontId="17" fillId="15" borderId="31" xfId="5" applyNumberFormat="1"/>
    <xf numFmtId="0" fontId="9" fillId="7" borderId="0" xfId="0" applyFont="1" applyFill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ill="1"/>
    <xf numFmtId="0" fontId="0" fillId="0" borderId="0" xfId="0" applyAlignment="1">
      <alignment horizontal="center"/>
    </xf>
    <xf numFmtId="9" fontId="0" fillId="14" borderId="0" xfId="0" applyNumberFormat="1" applyFill="1" applyBorder="1" applyAlignment="1">
      <alignment horizontal="center"/>
    </xf>
    <xf numFmtId="9" fontId="0" fillId="14" borderId="0" xfId="0" applyNumberFormat="1" applyFill="1" applyAlignment="1">
      <alignment horizontal="center"/>
    </xf>
    <xf numFmtId="0" fontId="2" fillId="0" borderId="10" xfId="0" applyFont="1" applyBorder="1" applyAlignment="1">
      <alignment horizontal="center"/>
    </xf>
  </cellXfs>
  <cellStyles count="6">
    <cellStyle name="Bad" xfId="1" builtinId="27"/>
    <cellStyle name="Calculation" xfId="5" builtinId="22"/>
    <cellStyle name="Check Cell" xfId="2" builtinId="23"/>
    <cellStyle name="Good" xfId="3" builtinId="26"/>
    <cellStyle name="Neutral" xfId="4" builtinId="28"/>
    <cellStyle name="Normal" xfId="0" builtinId="0"/>
  </cellStyles>
  <dxfs count="12"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169" formatCode="0.000"/>
    </dxf>
    <dxf>
      <numFmt numFmtId="169" formatCode="0.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  <c:extLst>
              <c:ext xmlns:c16="http://schemas.microsoft.com/office/drawing/2014/chart" uri="{C3380CC4-5D6E-409C-BE32-E72D297353CC}">
                <c16:uniqueId val="{00000001-6A43-4EB7-8D7F-67677326589B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Sheet2!$H$6:$H$13</c:f>
              <c:numCache>
                <c:formatCode>0%</c:formatCode>
                <c:ptCount val="8"/>
                <c:pt idx="0">
                  <c:v>0.40948275862068967</c:v>
                </c:pt>
                <c:pt idx="1">
                  <c:v>8.1896551724137928E-2</c:v>
                </c:pt>
                <c:pt idx="2">
                  <c:v>5.1724137931034482E-2</c:v>
                </c:pt>
                <c:pt idx="3">
                  <c:v>6.0344827586206899E-2</c:v>
                </c:pt>
                <c:pt idx="4">
                  <c:v>0.11637931034482758</c:v>
                </c:pt>
                <c:pt idx="5">
                  <c:v>0.18965517241379309</c:v>
                </c:pt>
                <c:pt idx="6">
                  <c:v>8.6206896551724144E-2</c:v>
                </c:pt>
                <c:pt idx="7">
                  <c:v>4.3103448275862068E-3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43-4EB7-8D7F-676773265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7016"/>
        <c:axId val="215709760"/>
      </c:barChart>
      <c:catAx>
        <c:axId val="215707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709760"/>
        <c:crosses val="autoZero"/>
        <c:auto val="1"/>
        <c:lblAlgn val="ctr"/>
        <c:lblOffset val="100"/>
        <c:noMultiLvlLbl val="0"/>
      </c:catAx>
      <c:valAx>
        <c:axId val="2157097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57070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Sheet2!$I$6:$I$13</c:f>
              <c:numCache>
                <c:formatCode>0%</c:formatCode>
                <c:ptCount val="8"/>
                <c:pt idx="0">
                  <c:v>0.25</c:v>
                </c:pt>
                <c:pt idx="1">
                  <c:v>0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0.17499999999999999</c:v>
                </c:pt>
                <c:pt idx="5">
                  <c:v>0.33750000000000002</c:v>
                </c:pt>
                <c:pt idx="6">
                  <c:v>0.16250000000000001</c:v>
                </c:pt>
                <c:pt idx="7">
                  <c:v>3.7499999999999999E-2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C-43CC-8B60-244F256A6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3488"/>
        <c:axId val="215703096"/>
      </c:barChart>
      <c:catAx>
        <c:axId val="21570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703096"/>
        <c:crosses val="autoZero"/>
        <c:auto val="1"/>
        <c:lblAlgn val="ctr"/>
        <c:lblOffset val="100"/>
        <c:noMultiLvlLbl val="0"/>
      </c:catAx>
      <c:valAx>
        <c:axId val="215703096"/>
        <c:scaling>
          <c:orientation val="minMax"/>
          <c:max val="0.4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57034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Sheet2!$J$6:$J$13</c:f>
              <c:numCache>
                <c:formatCode>0%</c:formatCode>
                <c:ptCount val="8"/>
                <c:pt idx="0">
                  <c:v>0.11026615969581749</c:v>
                </c:pt>
                <c:pt idx="1">
                  <c:v>4.9429657794676805E-2</c:v>
                </c:pt>
                <c:pt idx="2">
                  <c:v>8.3650190114068435E-2</c:v>
                </c:pt>
                <c:pt idx="3">
                  <c:v>0.14828897338403041</c:v>
                </c:pt>
                <c:pt idx="4">
                  <c:v>0.22053231939163498</c:v>
                </c:pt>
                <c:pt idx="5">
                  <c:v>0.22813688212927757</c:v>
                </c:pt>
                <c:pt idx="6">
                  <c:v>7.6045627376425853E-2</c:v>
                </c:pt>
                <c:pt idx="7">
                  <c:v>8.3650190114068435E-2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6-4A6B-9E7D-1A34053AF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4272"/>
        <c:axId val="217412592"/>
      </c:barChart>
      <c:catAx>
        <c:axId val="21570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2592"/>
        <c:crosses val="autoZero"/>
        <c:auto val="1"/>
        <c:lblAlgn val="ctr"/>
        <c:lblOffset val="100"/>
        <c:noMultiLvlLbl val="0"/>
      </c:catAx>
      <c:valAx>
        <c:axId val="217412592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570427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Sheet2!$K$6:$K$13</c:f>
              <c:numCache>
                <c:formatCode>0%</c:formatCode>
                <c:ptCount val="8"/>
                <c:pt idx="0">
                  <c:v>4.3010752688172046E-2</c:v>
                </c:pt>
                <c:pt idx="1">
                  <c:v>2.1505376344086023E-2</c:v>
                </c:pt>
                <c:pt idx="2">
                  <c:v>9.6774193548387094E-2</c:v>
                </c:pt>
                <c:pt idx="3">
                  <c:v>9.6774193548387094E-2</c:v>
                </c:pt>
                <c:pt idx="4">
                  <c:v>0.19354838709677419</c:v>
                </c:pt>
                <c:pt idx="5">
                  <c:v>0.35483870967741937</c:v>
                </c:pt>
                <c:pt idx="6">
                  <c:v>0.12903225806451613</c:v>
                </c:pt>
                <c:pt idx="7">
                  <c:v>6.4516129032258063E-2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9-45DA-A390-F8EDE0032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3376"/>
        <c:axId val="217413768"/>
      </c:barChart>
      <c:catAx>
        <c:axId val="21741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7413768"/>
        <c:crosses val="autoZero"/>
        <c:auto val="1"/>
        <c:lblAlgn val="ctr"/>
        <c:lblOffset val="100"/>
        <c:noMultiLvlLbl val="0"/>
      </c:catAx>
      <c:valAx>
        <c:axId val="217413768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3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Sheet2!$L$6:$L$13</c:f>
              <c:numCache>
                <c:formatCode>0%</c:formatCode>
                <c:ptCount val="8"/>
                <c:pt idx="0">
                  <c:v>0.21052631578947367</c:v>
                </c:pt>
                <c:pt idx="1">
                  <c:v>2.6315789473684209E-2</c:v>
                </c:pt>
                <c:pt idx="2">
                  <c:v>2.6315789473684209E-2</c:v>
                </c:pt>
                <c:pt idx="3">
                  <c:v>5.2631578947368418E-2</c:v>
                </c:pt>
                <c:pt idx="4">
                  <c:v>0.21052631578947367</c:v>
                </c:pt>
                <c:pt idx="5">
                  <c:v>0.31578947368421051</c:v>
                </c:pt>
                <c:pt idx="6">
                  <c:v>0.15789473684210525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4-44BA-A18F-EE7518E1B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6512"/>
        <c:axId val="217416904"/>
      </c:barChart>
      <c:catAx>
        <c:axId val="21741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6904"/>
        <c:crosses val="autoZero"/>
        <c:auto val="1"/>
        <c:lblAlgn val="ctr"/>
        <c:lblOffset val="100"/>
        <c:noMultiLvlLbl val="0"/>
      </c:catAx>
      <c:valAx>
        <c:axId val="217416904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651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Sheet2!$M$6:$M$13</c:f>
              <c:numCache>
                <c:formatCode>0%</c:formatCode>
                <c:ptCount val="8"/>
                <c:pt idx="0">
                  <c:v>3.7037037037037035E-2</c:v>
                </c:pt>
                <c:pt idx="4">
                  <c:v>0.1111111111111111</c:v>
                </c:pt>
                <c:pt idx="5">
                  <c:v>0.51851851851851849</c:v>
                </c:pt>
                <c:pt idx="6">
                  <c:v>7.407407407407407E-2</c:v>
                </c:pt>
                <c:pt idx="7">
                  <c:v>0.25925925925925924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1-4670-B75D-B156C581E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7688"/>
        <c:axId val="106312944"/>
      </c:barChart>
      <c:catAx>
        <c:axId val="21741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312944"/>
        <c:crosses val="autoZero"/>
        <c:auto val="1"/>
        <c:lblAlgn val="ctr"/>
        <c:lblOffset val="100"/>
        <c:noMultiLvlLbl val="0"/>
      </c:catAx>
      <c:valAx>
        <c:axId val="106312944"/>
        <c:scaling>
          <c:orientation val="minMax"/>
          <c:max val="0.60000000000000009"/>
        </c:scaling>
        <c:delete val="0"/>
        <c:axPos val="l"/>
        <c:numFmt formatCode="0%" sourceLinked="1"/>
        <c:majorTickMark val="out"/>
        <c:minorTickMark val="none"/>
        <c:tickLblPos val="nextTo"/>
        <c:crossAx val="2174176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Sheet2!$H$17:$H$24</c:f>
              <c:numCache>
                <c:formatCode>0%</c:formatCode>
                <c:ptCount val="8"/>
                <c:pt idx="0">
                  <c:v>0.5714285714285714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3.5714285714285712E-2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7-4CDF-9D81-39CFB1FC5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12552"/>
        <c:axId val="106313728"/>
      </c:barChart>
      <c:catAx>
        <c:axId val="10631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13728"/>
        <c:crosses val="autoZero"/>
        <c:auto val="1"/>
        <c:lblAlgn val="ctr"/>
        <c:lblOffset val="100"/>
        <c:noMultiLvlLbl val="0"/>
      </c:catAx>
      <c:valAx>
        <c:axId val="106313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063125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  <c:extLst>
              <c:ext xmlns:c16="http://schemas.microsoft.com/office/drawing/2014/chart" uri="{C3380CC4-5D6E-409C-BE32-E72D297353CC}">
                <c16:uniqueId val="{00000001-2FBD-43E8-8CDA-8CEE35C19FCA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Sheet2!$I$17:$I$24</c:f>
              <c:numCache>
                <c:formatCode>0%</c:formatCode>
                <c:ptCount val="8"/>
                <c:pt idx="0">
                  <c:v>0.48760330578512395</c:v>
                </c:pt>
                <c:pt idx="1">
                  <c:v>0.1115702479338843</c:v>
                </c:pt>
                <c:pt idx="2">
                  <c:v>5.7851239669421489E-2</c:v>
                </c:pt>
                <c:pt idx="3">
                  <c:v>0.128099173553719</c:v>
                </c:pt>
                <c:pt idx="4">
                  <c:v>0.18181818181818182</c:v>
                </c:pt>
                <c:pt idx="5">
                  <c:v>1.2396694214876033E-2</c:v>
                </c:pt>
                <c:pt idx="6">
                  <c:v>1.6528925619834711E-2</c:v>
                </c:pt>
                <c:pt idx="7">
                  <c:v>4.1322314049586778E-3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D-43E8-8CDA-8CEE35C1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6120"/>
        <c:axId val="217415728"/>
      </c:barChart>
      <c:catAx>
        <c:axId val="21741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5728"/>
        <c:crosses val="autoZero"/>
        <c:auto val="1"/>
        <c:lblAlgn val="ctr"/>
        <c:lblOffset val="100"/>
        <c:noMultiLvlLbl val="0"/>
      </c:catAx>
      <c:valAx>
        <c:axId val="217415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74161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Sheet2!$L$17:$L$24</c:f>
              <c:numCache>
                <c:formatCode>0%</c:formatCode>
                <c:ptCount val="8"/>
                <c:pt idx="0">
                  <c:v>0.26190476190476192</c:v>
                </c:pt>
                <c:pt idx="1">
                  <c:v>0.14285714285714285</c:v>
                </c:pt>
                <c:pt idx="2">
                  <c:v>9.5238095238095233E-2</c:v>
                </c:pt>
                <c:pt idx="3">
                  <c:v>0.13095238095238096</c:v>
                </c:pt>
                <c:pt idx="4">
                  <c:v>0.35714285714285715</c:v>
                </c:pt>
                <c:pt idx="5">
                  <c:v>1.1904761904761904E-2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A-48CB-B5AA-9E17BEC42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14944"/>
        <c:axId val="217414552"/>
      </c:barChart>
      <c:catAx>
        <c:axId val="21741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414552"/>
        <c:crosses val="autoZero"/>
        <c:auto val="1"/>
        <c:lblAlgn val="ctr"/>
        <c:lblOffset val="100"/>
        <c:noMultiLvlLbl val="0"/>
      </c:catAx>
      <c:valAx>
        <c:axId val="217414552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174149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Sheet2!$M$17:$M$24</c:f>
              <c:numCache>
                <c:formatCode>0%</c:formatCode>
                <c:ptCount val="8"/>
                <c:pt idx="0">
                  <c:v>0.71052631578947367</c:v>
                </c:pt>
                <c:pt idx="1">
                  <c:v>0.10526315789473684</c:v>
                </c:pt>
                <c:pt idx="2">
                  <c:v>2.6315789473684209E-2</c:v>
                </c:pt>
                <c:pt idx="3">
                  <c:v>7.8947368421052627E-2</c:v>
                </c:pt>
                <c:pt idx="4">
                  <c:v>5.2631578947368418E-2</c:v>
                </c:pt>
                <c:pt idx="5">
                  <c:v>2.6315789473684209E-2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7-4EAB-92DF-07A65FE9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11376"/>
        <c:axId val="106314120"/>
      </c:barChart>
      <c:catAx>
        <c:axId val="10631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14120"/>
        <c:crosses val="autoZero"/>
        <c:auto val="1"/>
        <c:lblAlgn val="ctr"/>
        <c:lblOffset val="100"/>
        <c:noMultiLvlLbl val="0"/>
      </c:catAx>
      <c:valAx>
        <c:axId val="106314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06311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Sheet2!$H$4:$M$5</c:f>
              <c:multiLvlStrCache>
                <c:ptCount val="6"/>
                <c:lvl>
                  <c:pt idx="0">
                    <c:v>July</c:v>
                  </c:pt>
                  <c:pt idx="1">
                    <c:v>Aug</c:v>
                  </c:pt>
                  <c:pt idx="2">
                    <c:v>July</c:v>
                  </c:pt>
                  <c:pt idx="3">
                    <c:v>Aug</c:v>
                  </c:pt>
                  <c:pt idx="4">
                    <c:v>July</c:v>
                  </c:pt>
                  <c:pt idx="5">
                    <c:v>Aug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Sheet2!$H$14:$M$14</c:f>
              <c:numCache>
                <c:formatCode>0%</c:formatCode>
                <c:ptCount val="6"/>
                <c:pt idx="0">
                  <c:v>0.51</c:v>
                </c:pt>
                <c:pt idx="1">
                  <c:v>0.75</c:v>
                </c:pt>
                <c:pt idx="2">
                  <c:v>0.84</c:v>
                </c:pt>
                <c:pt idx="3">
                  <c:v>0.94</c:v>
                </c:pt>
                <c:pt idx="4">
                  <c:v>0.76</c:v>
                </c:pt>
                <c:pt idx="5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0-4DDC-BC5C-4C2E35BD90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69728"/>
        <c:axId val="215667768"/>
      </c:barChart>
      <c:catAx>
        <c:axId val="2156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7768"/>
        <c:crosses val="autoZero"/>
        <c:auto val="1"/>
        <c:lblAlgn val="ctr"/>
        <c:lblOffset val="100"/>
        <c:noMultiLvlLbl val="0"/>
      </c:catAx>
      <c:valAx>
        <c:axId val="21566776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Sheet2!$H$15:$M$16</c:f>
              <c:multiLvlStrCache>
                <c:ptCount val="6"/>
                <c:lvl>
                  <c:pt idx="0">
                    <c:v>May</c:v>
                  </c:pt>
                  <c:pt idx="1">
                    <c:v>June</c:v>
                  </c:pt>
                  <c:pt idx="2">
                    <c:v>May</c:v>
                  </c:pt>
                  <c:pt idx="3">
                    <c:v>June</c:v>
                  </c:pt>
                  <c:pt idx="4">
                    <c:v>May</c:v>
                  </c:pt>
                  <c:pt idx="5">
                    <c:v>June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Sheet2!$H$25:$M$25</c:f>
              <c:numCache>
                <c:formatCode>0%</c:formatCode>
                <c:ptCount val="6"/>
                <c:pt idx="0">
                  <c:v>0.18</c:v>
                </c:pt>
                <c:pt idx="1">
                  <c:v>0.4</c:v>
                </c:pt>
                <c:pt idx="4">
                  <c:v>0.6</c:v>
                </c:pt>
                <c:pt idx="5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7-4BE1-98CB-06ACA6CC1C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68552"/>
        <c:axId val="215671296"/>
      </c:barChart>
      <c:catAx>
        <c:axId val="21566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71296"/>
        <c:crosses val="autoZero"/>
        <c:auto val="1"/>
        <c:lblAlgn val="ctr"/>
        <c:lblOffset val="100"/>
        <c:noMultiLvlLbl val="0"/>
      </c:catAx>
      <c:valAx>
        <c:axId val="21567129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6855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CPUE!$G$2:$G$97</c:f>
              <c:numCache>
                <c:formatCode>0.00</c:formatCode>
                <c:ptCount val="96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CPUE!$S$2:$S$97</c:f>
              <c:numCache>
                <c:formatCode>0</c:formatCode>
                <c:ptCount val="96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  <c:pt idx="75">
                  <c:v>7</c:v>
                </c:pt>
                <c:pt idx="76">
                  <c:v>13</c:v>
                </c:pt>
                <c:pt idx="77">
                  <c:v>14</c:v>
                </c:pt>
                <c:pt idx="78">
                  <c:v>6</c:v>
                </c:pt>
                <c:pt idx="79">
                  <c:v>4</c:v>
                </c:pt>
                <c:pt idx="8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24-430F-9422-F99B37DE8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98576"/>
        <c:axId val="219405632"/>
      </c:scatterChart>
      <c:valAx>
        <c:axId val="21939857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9405632"/>
        <c:crosses val="autoZero"/>
        <c:crossBetween val="midCat"/>
      </c:valAx>
      <c:valAx>
        <c:axId val="219405632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939857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CPUE!$G$2:$G$97</c:f>
              <c:numCache>
                <c:formatCode>0.00</c:formatCode>
                <c:ptCount val="96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CPUE!$X$2:$X$97</c:f>
              <c:numCache>
                <c:formatCode>0.000</c:formatCode>
                <c:ptCount val="96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  <c:pt idx="75">
                  <c:v>2.287581699346404E-2</c:v>
                </c:pt>
                <c:pt idx="76">
                  <c:v>3.9393939393939377E-2</c:v>
                </c:pt>
                <c:pt idx="77">
                  <c:v>4.2813455657492359E-2</c:v>
                </c:pt>
                <c:pt idx="78">
                  <c:v>1.7910447761194024E-2</c:v>
                </c:pt>
                <c:pt idx="79">
                  <c:v>1.2121212121212118E-2</c:v>
                </c:pt>
                <c:pt idx="80">
                  <c:v>3.3333333333333344E-3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C-45F0-8976-18D918D97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404456"/>
        <c:axId val="399583704"/>
      </c:scatterChart>
      <c:valAx>
        <c:axId val="21940445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9583704"/>
        <c:crosses val="autoZero"/>
        <c:crossBetween val="midCat"/>
      </c:valAx>
      <c:valAx>
        <c:axId val="399583704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 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219404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CPUE!$H$2:$H$97</c:f>
              <c:numCache>
                <c:formatCode>General</c:formatCode>
                <c:ptCount val="96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CPUE!$S$2:$S$97</c:f>
              <c:numCache>
                <c:formatCode>0</c:formatCode>
                <c:ptCount val="96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  <c:pt idx="75">
                  <c:v>7</c:v>
                </c:pt>
                <c:pt idx="76">
                  <c:v>13</c:v>
                </c:pt>
                <c:pt idx="77">
                  <c:v>14</c:v>
                </c:pt>
                <c:pt idx="78">
                  <c:v>6</c:v>
                </c:pt>
                <c:pt idx="79">
                  <c:v>4</c:v>
                </c:pt>
                <c:pt idx="8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09-4AD6-90D2-05BA87270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17736"/>
        <c:axId val="160737016"/>
      </c:scatterChart>
      <c:valAx>
        <c:axId val="215217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737016"/>
        <c:crosses val="autoZero"/>
        <c:crossBetween val="midCat"/>
      </c:valAx>
      <c:valAx>
        <c:axId val="160737016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521773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CPUE!$H$2:$H$97</c:f>
              <c:numCache>
                <c:formatCode>General</c:formatCode>
                <c:ptCount val="96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CPUE!$X$2:$X$97</c:f>
              <c:numCache>
                <c:formatCode>0.000</c:formatCode>
                <c:ptCount val="96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  <c:pt idx="75">
                  <c:v>2.287581699346404E-2</c:v>
                </c:pt>
                <c:pt idx="76">
                  <c:v>3.9393939393939377E-2</c:v>
                </c:pt>
                <c:pt idx="77">
                  <c:v>4.2813455657492359E-2</c:v>
                </c:pt>
                <c:pt idx="78">
                  <c:v>1.7910447761194024E-2</c:v>
                </c:pt>
                <c:pt idx="79">
                  <c:v>1.2121212121212118E-2</c:v>
                </c:pt>
                <c:pt idx="80">
                  <c:v>3.3333333333333344E-3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CF-4750-957B-3C3E17D7C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16416"/>
        <c:axId val="216016808"/>
      </c:scatterChart>
      <c:valAx>
        <c:axId val="21601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016808"/>
        <c:crosses val="autoZero"/>
        <c:crossBetween val="midCat"/>
      </c:valAx>
      <c:valAx>
        <c:axId val="216016808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216016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3</xdr:row>
      <xdr:rowOff>35560</xdr:rowOff>
    </xdr:from>
    <xdr:to>
      <xdr:col>25</xdr:col>
      <xdr:colOff>441960</xdr:colOff>
      <xdr:row>68</xdr:row>
      <xdr:rowOff>55880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7863840" y="553720"/>
          <a:ext cx="8122920" cy="11287760"/>
          <a:chOff x="7863840" y="553720"/>
          <a:chExt cx="8122920" cy="1124712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/>
        </xdr:nvGraphicFramePr>
        <xdr:xfrm>
          <a:off x="7863840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7879137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aphicFramePr/>
        </xdr:nvGraphicFramePr>
        <xdr:xfrm>
          <a:off x="10540885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aphicFramePr/>
        </xdr:nvGraphicFramePr>
        <xdr:xfrm>
          <a:off x="10540885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aphicFramePr/>
        </xdr:nvGraphicFramePr>
        <xdr:xfrm>
          <a:off x="13233228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aphicFramePr/>
        </xdr:nvGraphicFramePr>
        <xdr:xfrm>
          <a:off x="13233228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796981" y="6316275"/>
            <a:ext cx="1284079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July</a:t>
            </a:r>
          </a:p>
          <a:p>
            <a:r>
              <a:rPr lang="en-US" sz="1100" baseline="0"/>
              <a:t>n=232</a:t>
            </a:r>
            <a:endParaRPr lang="en-US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11007456" y="6316275"/>
            <a:ext cx="1651777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n=263</a:t>
            </a:r>
            <a:endParaRPr 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13684501" y="6316275"/>
            <a:ext cx="1315014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n=38</a:t>
            </a:r>
            <a:endParaRPr lang="en-US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8796981" y="9084875"/>
            <a:ext cx="1468153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August</a:t>
            </a:r>
          </a:p>
          <a:p>
            <a:r>
              <a:rPr lang="en-US" sz="1100" baseline="0"/>
              <a:t>n=80</a:t>
            </a:r>
            <a:endParaRPr 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11007456" y="9084875"/>
            <a:ext cx="1835851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n=93</a:t>
            </a:r>
            <a:endParaRPr 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684501" y="9084875"/>
            <a:ext cx="1437956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n=27</a:t>
            </a:r>
            <a:endParaRPr lang="en-US" sz="1100"/>
          </a:p>
        </xdr:txBody>
      </xdr:sp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aphicFramePr/>
        </xdr:nvGraphicFramePr>
        <xdr:xfrm>
          <a:off x="7863840" y="553720"/>
          <a:ext cx="2755900" cy="28295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aphicFramePr/>
        </xdr:nvGraphicFramePr>
        <xdr:xfrm>
          <a:off x="7863840" y="3365500"/>
          <a:ext cx="275590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aphicFramePr/>
        </xdr:nvGraphicFramePr>
        <xdr:xfrm>
          <a:off x="13233228" y="5588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aphicFramePr/>
        </xdr:nvGraphicFramePr>
        <xdr:xfrm>
          <a:off x="13233228" y="33655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11155680" y="1574800"/>
            <a:ext cx="1682320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May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11155680" y="4307840"/>
            <a:ext cx="1693669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June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</xdr:grpSp>
    <xdr:clientData/>
  </xdr:twoCellAnchor>
  <xdr:twoCellAnchor>
    <xdr:from>
      <xdr:col>4</xdr:col>
      <xdr:colOff>528320</xdr:colOff>
      <xdr:row>32</xdr:row>
      <xdr:rowOff>45720</xdr:rowOff>
    </xdr:from>
    <xdr:to>
      <xdr:col>12</xdr:col>
      <xdr:colOff>436880</xdr:colOff>
      <xdr:row>64</xdr:row>
      <xdr:rowOff>25400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2834640" y="5613400"/>
          <a:ext cx="4693920" cy="5506720"/>
          <a:chOff x="2834640" y="5613400"/>
          <a:chExt cx="4693920" cy="550672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2844800" y="8356600"/>
          <a:ext cx="4683760" cy="276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2834640" y="5613400"/>
          <a:ext cx="469392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0.33796</cdr:x>
      <cdr:y>0.0713</cdr:y>
    </cdr:from>
    <cdr:to>
      <cdr:x>0.8043</cdr:x>
      <cdr:y>0.23052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927100" y="19558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May</a:t>
          </a:r>
        </a:p>
        <a:p xmlns:a="http://schemas.openxmlformats.org/drawingml/2006/main">
          <a:r>
            <a:rPr lang="en-US" sz="1100" baseline="0"/>
            <a:t>n=28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0.32685</cdr:x>
      <cdr:y>0.1213</cdr:y>
    </cdr:from>
    <cdr:to>
      <cdr:x>0.79319</cdr:x>
      <cdr:y>0.28052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896620" y="33274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June</a:t>
          </a:r>
        </a:p>
        <a:p xmlns:a="http://schemas.openxmlformats.org/drawingml/2006/main">
          <a:r>
            <a:rPr lang="en-US" sz="1100" baseline="0"/>
            <a:t>n=242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0.1661</cdr:x>
      <cdr:y>0.04452</cdr:y>
    </cdr:from>
    <cdr:to>
      <cdr:x>0.63244</cdr:x>
      <cdr:y>0.20374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457332" y="125739"/>
          <a:ext cx="1283999" cy="44972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 Island</a:t>
          </a:r>
          <a:r>
            <a:rPr lang="en-US" sz="1100" baseline="0"/>
            <a:t>: May</a:t>
          </a:r>
        </a:p>
        <a:p xmlns:a="http://schemas.openxmlformats.org/drawingml/2006/main">
          <a:r>
            <a:rPr lang="en-US" sz="1100" baseline="0"/>
            <a:t>n=84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0.45463</cdr:x>
      <cdr:y>0.06852</cdr:y>
    </cdr:from>
    <cdr:to>
      <cdr:x>0.92097</cdr:x>
      <cdr:y>0.22774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1247140" y="18796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</a:t>
          </a:r>
          <a:r>
            <a:rPr lang="en-US" sz="1100" baseline="0"/>
            <a:t> Island: June</a:t>
          </a:r>
        </a:p>
        <a:p xmlns:a="http://schemas.openxmlformats.org/drawingml/2006/main">
          <a:r>
            <a:rPr lang="en-US" sz="1100" baseline="0"/>
            <a:t>n=38</a:t>
          </a:r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29</xdr:row>
      <xdr:rowOff>45720</xdr:rowOff>
    </xdr:from>
    <xdr:to>
      <xdr:col>15</xdr:col>
      <xdr:colOff>342900</xdr:colOff>
      <xdr:row>56</xdr:row>
      <xdr:rowOff>91440</xdr:rowOff>
    </xdr:to>
    <xdr:graphicFrame macro="">
      <xdr:nvGraphicFramePr>
        <xdr:cNvPr id="22693" name="Chart 1">
          <a:extLst>
            <a:ext uri="{FF2B5EF4-FFF2-40B4-BE49-F238E27FC236}">
              <a16:creationId xmlns:a16="http://schemas.microsoft.com/office/drawing/2014/main" id="{00000000-0008-0000-0900-0000A55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</xdr:row>
      <xdr:rowOff>53340</xdr:rowOff>
    </xdr:from>
    <xdr:to>
      <xdr:col>15</xdr:col>
      <xdr:colOff>320040</xdr:colOff>
      <xdr:row>28</xdr:row>
      <xdr:rowOff>99060</xdr:rowOff>
    </xdr:to>
    <xdr:graphicFrame macro="">
      <xdr:nvGraphicFramePr>
        <xdr:cNvPr id="22694" name="Chart 2">
          <a:extLst>
            <a:ext uri="{FF2B5EF4-FFF2-40B4-BE49-F238E27FC236}">
              <a16:creationId xmlns:a16="http://schemas.microsoft.com/office/drawing/2014/main" id="{00000000-0008-0000-0900-0000A65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1</xdr:row>
      <xdr:rowOff>38100</xdr:rowOff>
    </xdr:from>
    <xdr:to>
      <xdr:col>7</xdr:col>
      <xdr:colOff>495300</xdr:colOff>
      <xdr:row>28</xdr:row>
      <xdr:rowOff>83820</xdr:rowOff>
    </xdr:to>
    <xdr:graphicFrame macro="">
      <xdr:nvGraphicFramePr>
        <xdr:cNvPr id="22695" name="Chart 3">
          <a:extLst>
            <a:ext uri="{FF2B5EF4-FFF2-40B4-BE49-F238E27FC236}">
              <a16:creationId xmlns:a16="http://schemas.microsoft.com/office/drawing/2014/main" id="{00000000-0008-0000-0900-0000A75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182880</xdr:colOff>
      <xdr:row>29</xdr:row>
      <xdr:rowOff>30480</xdr:rowOff>
    </xdr:from>
    <xdr:to>
      <xdr:col>7</xdr:col>
      <xdr:colOff>487680</xdr:colOff>
      <xdr:row>56</xdr:row>
      <xdr:rowOff>76200</xdr:rowOff>
    </xdr:to>
    <xdr:graphicFrame macro="">
      <xdr:nvGraphicFramePr>
        <xdr:cNvPr id="22696" name="Chart 4">
          <a:extLst>
            <a:ext uri="{FF2B5EF4-FFF2-40B4-BE49-F238E27FC236}">
              <a16:creationId xmlns:a16="http://schemas.microsoft.com/office/drawing/2014/main" id="{00000000-0008-0000-0900-0000A85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s, Josh" refreshedDate="41848.620653819446" createdVersion="1" refreshedVersion="4" recordCount="1287" upgradeOnRefresh="1" xr:uid="{00000000-000A-0000-FFFF-FFFF09000000}">
  <cacheSource type="worksheet">
    <worksheetSource ref="A1:AO1288" sheet="BANDING"/>
  </cacheSource>
  <cacheFields count="39">
    <cacheField name="date" numFmtId="0">
      <sharedItems containsNonDate="0" containsDate="1" containsString="0" containsBlank="1" minDate="2004-06-22T00:00:00" maxDate="2007-06-19T00:00:00" count="41">
        <d v="2004-06-22T00:00:00"/>
        <d v="2004-06-23T00:00:00"/>
        <d v="2004-06-24T00:00:00"/>
        <d v="2004-07-17T00:00:00"/>
        <d v="2004-07-18T00:00:00"/>
        <d v="2004-07-19T00:00:00"/>
        <d v="2004-07-21T00:00:00"/>
        <d v="2004-07-22T00:00:00"/>
        <d v="2004-08-14T00:00:00"/>
        <d v="2004-08-15T00:00:00"/>
        <d v="2004-08-16T00:00:00"/>
        <d v="2004-08-18T00:00:00"/>
        <d v="2004-08-19T00:00:00"/>
        <d v="2005-05-28T00:00:00"/>
        <d v="2005-05-29T00:00:00"/>
        <d v="2005-05-31T00:00:00"/>
        <d v="2005-06-01T00:00:00"/>
        <d v="2005-06-02T00:00:00"/>
        <d v="2005-07-01T00:00:00"/>
        <d v="2005-07-02T00:00:00"/>
        <d v="2005-07-03T00:00:00"/>
        <d v="2005-07-07T00:00:00"/>
        <d v="2005-07-08T00:00:00"/>
        <d v="2005-07-09T00:00:00"/>
        <d v="2005-07-31T00:00:00"/>
        <d v="2005-08-01T00:00:00"/>
        <d v="2005-08-02T00:00:00"/>
        <d v="2005-08-06T00:00:00"/>
        <d v="2005-08-07T00:00:00"/>
        <d v="2005-08-09T00:00:00"/>
        <d v="2005-08-10T00:00:00"/>
        <d v="2006-04-29T00:00:00"/>
        <d v="2006-04-30T00:00:00"/>
        <d v="2006-06-02T00:00:00"/>
        <d v="2006-06-03T00:00:00"/>
        <d v="2006-06-28T00:00:00"/>
        <d v="2006-06-29T00:00:00"/>
        <m/>
        <d v="2006-07-26T00:00:00"/>
        <d v="2006-07-27T00:00:00"/>
        <d v="2007-06-18T00:00:00"/>
      </sharedItems>
    </cacheField>
    <cacheField name="island" numFmtId="0">
      <sharedItems containsBlank="1" count="4">
        <s v="SR"/>
        <s v="SBI"/>
        <s v="PI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0">
      <sharedItems containsNonDate="0" containsDate="1" containsString="0" containsBlank="1" minDate="1899-12-30T00:00:00" maxDate="1899-12-30T23:59:00"/>
    </cacheField>
    <cacheField name="release time" numFmtId="0">
      <sharedItems containsDate="1" containsBlank="1" containsMixedTypes="1" minDate="1899-12-30T00:01:00" maxDate="1900-01-22T04:19:12"/>
    </cacheField>
    <cacheField name="sunset" numFmtId="0">
      <sharedItems containsNonDate="0" containsDate="1" containsString="0" containsBlank="1" minDate="1899-12-30T19:35:00" maxDate="1899-12-30T20:08:00"/>
    </cacheField>
    <cacheField name="hrs_postSS" numFmtId="0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OTHER"/>
        <s v="LHSP"/>
        <s v="CAAU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0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0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s, Josh" refreshedDate="41849.700634837965" createdVersion="1" refreshedVersion="4" recordCount="69" upgradeOnRefresh="1" xr:uid="{00000000-000A-0000-FFFF-FFFF0A000000}">
  <cacheSource type="worksheet">
    <worksheetSource ref="A1:AA70" sheet="CPUE"/>
  </cacheSource>
  <cacheFields count="25">
    <cacheField name="App_sunset" numFmtId="0">
      <sharedItems containsNonDate="0" containsDate="1" containsString="0" containsBlank="1" minDate="1899-12-30T19:10:00" maxDate="1899-12-30T20:08:00"/>
    </cacheField>
    <cacheField name="Moon_rise" numFmtId="0">
      <sharedItems containsNonDate="0" containsDate="1" containsString="0" containsBlank="1" minDate="1899-12-30T01:10:00" maxDate="1899-12-30T23:44:00"/>
    </cacheField>
    <cacheField name="Moon_Set" numFmtId="0">
      <sharedItems containsNonDate="0" containsDate="1" containsString="0" containsBlank="1" minDate="1899-12-30T00:26:00" maxDate="1899-12-30T23:58:00"/>
    </cacheField>
    <cacheField name="Moon_fract" numFmtId="0">
      <sharedItems containsString="0" containsBlank="1" containsNumber="1" minValue="0" maxValue="0.84"/>
    </cacheField>
    <cacheField name="moon_time" numFmtId="0">
      <sharedItems containsDate="1" containsString="0" containsBlank="1" containsMixedTypes="1" minDate="1899-12-31T00:00:00" maxDate="1899-12-30T03:16:00"/>
    </cacheField>
    <cacheField name="moon_min" numFmtId="0">
      <sharedItems containsString="0" containsBlank="1" containsNumber="1" containsInteger="1" minValue="0" maxValue="196"/>
    </cacheField>
    <cacheField name="moon_index" numFmtId="0">
      <sharedItems containsSemiMixedTypes="0" containsString="0" containsNumber="1" minValue="0" maxValue="58.8"/>
    </cacheField>
    <cacheField name="WS_midnight" numFmtId="0">
      <sharedItems containsString="0" containsBlank="1" containsNumber="1" minValue="0.4" maxValue="12.8"/>
    </cacheField>
    <cacheField name="date" numFmtId="0">
      <sharedItems containsNonDate="0" containsDate="1" containsString="0" containsBlank="1" minDate="2004-06-22T00:00:00" maxDate="2007-06-19T00:00:00"/>
    </cacheField>
    <cacheField name="year" numFmtId="0">
      <sharedItems containsSemiMixedTypes="0" containsString="0" containsNumber="1" containsInteger="1" minValue="2004" maxValue="2007" count="4">
        <n v="2004"/>
        <n v="2005"/>
        <n v="2006"/>
        <n v="2007"/>
      </sharedItems>
    </cacheField>
    <cacheField name="island" numFmtId="0">
      <sharedItems containsBlank="1" count="5">
        <s v="SR"/>
        <s v="SBI"/>
        <s v="PI"/>
        <s v="ANI"/>
        <m u="1"/>
      </sharedItems>
    </cacheField>
    <cacheField name="site" numFmtId="0">
      <sharedItems containsBlank="1" containsMixedTypes="1" containsNumber="1" containsInteger="1" minValue="1" maxValue="3"/>
    </cacheField>
    <cacheField name="net open" numFmtId="0">
      <sharedItems containsNonDate="0" containsDate="1" containsString="0" containsBlank="1" minDate="1899-12-30T00:00:00" maxDate="1899-12-30T23:43:00"/>
    </cacheField>
    <cacheField name="net close" numFmtId="0">
      <sharedItems containsNonDate="0" containsDate="1" containsString="0" containsBlank="1" minDate="1899-12-30T00:17:00" maxDate="1899-12-30T23:59:00"/>
    </cacheField>
    <cacheField name="duration" numFmtId="0">
      <sharedItems containsNonDate="0" containsDate="1" containsString="0" containsBlank="1" minDate="1899-12-30T00:08:00" maxDate="1899-12-30T06:21:00"/>
    </cacheField>
    <cacheField name="minutes" numFmtId="0">
      <sharedItems containsString="0" containsBlank="1" containsNumber="1" containsInteger="1" minValue="8" maxValue="670"/>
    </cacheField>
    <cacheField name="no. captured" numFmtId="0">
      <sharedItems containsString="0" containsBlank="1" containsNumber="1" containsInteger="1" minValue="3" maxValue="52"/>
    </cacheField>
    <cacheField name="std_ending" numFmtId="0">
      <sharedItems containsNonDate="0" containsDate="1" containsString="0" containsBlank="1" minDate="1899-12-31T00:53:00" maxDate="1899-12-31T01:26:00"/>
    </cacheField>
    <cacheField name="std_min" numFmtId="0">
      <sharedItems containsString="0" containsBlank="1" containsNumber="1" containsInteger="1" minValue="100" maxValue="496"/>
    </cacheField>
    <cacheField name="std_captured" numFmtId="0">
      <sharedItems containsString="0" containsBlank="1" containsNumber="1" containsInteger="1" minValue="3" maxValue="45"/>
    </cacheField>
    <cacheField name="netarea" numFmtId="0">
      <sharedItems containsString="0" containsBlank="1" containsNumber="1" minValue="30.2" maxValue="31.2"/>
    </cacheField>
    <cacheField name="raw_CPUE" numFmtId="0">
      <sharedItems containsString="0" containsBlank="1" containsNumber="1" minValue="1.7021276595744681E-2" maxValue="0.24561403508771928"/>
    </cacheField>
    <cacheField name="std_CPUE" numFmtId="0">
      <sharedItems containsString="0" containsBlank="1" containsNumber="1" minValue="1.7045454545454544E-2" maxValue="0.38"/>
    </cacheField>
    <cacheField name="birds/min/area" numFmtId="0">
      <sharedItems containsString="0" containsBlank="1" containsNumber="1" minValue="5.4555373704309881E-4" maxValue="7.8722447143499772E-3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s, Josh" refreshedDate="41894.514626041666" createdVersion="1" refreshedVersion="4" recordCount="1288" upgradeOnRefresh="1" xr:uid="{00000000-000A-0000-FFFF-FFFF0B000000}">
  <cacheSource type="worksheet">
    <worksheetSource ref="A1:AO65569" sheet="BANDING"/>
  </cacheSource>
  <cacheFields count="41">
    <cacheField name="date" numFmtId="165">
      <sharedItems containsNonDate="0" containsDate="1" containsString="0" containsBlank="1" minDate="2004-06-22T00:00:00" maxDate="2007-06-19T00:00:00"/>
    </cacheField>
    <cacheField name="island" numFmtId="0">
      <sharedItems containsBlank="1" count="4">
        <s v="SR"/>
        <s v="SBI"/>
        <s v="PI"/>
        <m/>
      </sharedItems>
    </cacheField>
    <cacheField name="year" numFmtId="0">
      <sharedItems containsString="0" containsBlank="1" containsNumber="1" containsInteger="1" minValue="2004" maxValue="2007"/>
    </cacheField>
    <cacheField name="month" numFmtId="0">
      <sharedItems containsString="0" containsBlank="1" containsNumber="1" containsInteger="1" minValue="4" maxValue="8" count="6">
        <n v="6"/>
        <n v="7"/>
        <n v="8"/>
        <n v="5"/>
        <n v="4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08:00"/>
    </cacheField>
    <cacheField name="hrs_postSS" numFmtId="2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164">
      <sharedItems containsBlank="1" containsMixedTypes="1" containsNumber="1" minValue="0" maxValue="5" count="11">
        <n v="2"/>
        <n v="3"/>
        <n v="0"/>
        <n v="1"/>
        <n v="1.5"/>
        <n v="4"/>
        <s v="NA"/>
        <n v="4.5"/>
        <m/>
        <n v="5"/>
        <n v="3.5" u="1"/>
      </sharedItems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 count="6">
        <m/>
        <s v="F"/>
        <s v="M"/>
        <s v="n"/>
        <s v="Y"/>
        <s v="A"/>
      </sharedItems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s, Josh" refreshedDate="42193.581197106483" createdVersion="5" refreshedVersion="5" minRefreshableVersion="3" recordCount="1332" xr:uid="{00000000-000A-0000-FFFF-FFFF0C000000}">
  <cacheSource type="worksheet">
    <worksheetSource ref="A1:AO1048576" sheet="BANDING"/>
  </cacheSource>
  <cacheFields count="41">
    <cacheField name="date" numFmtId="165">
      <sharedItems containsNonDate="0" containsDate="1" containsString="0" containsBlank="1" minDate="2004-06-22T00:00:00" maxDate="2015-06-19T00:00:00"/>
    </cacheField>
    <cacheField name="island" numFmtId="0">
      <sharedItems containsBlank="1" count="4">
        <s v="SR"/>
        <s v="PI"/>
        <s v="SBI"/>
        <m/>
      </sharedItems>
    </cacheField>
    <cacheField name="year" numFmtId="0">
      <sharedItems containsString="0" containsBlank="1" containsNumber="1" containsInteger="1" minValue="2004" maxValue="2015" count="6">
        <n v="2005"/>
        <n v="2004"/>
        <n v="2006"/>
        <n v="2007"/>
        <n v="2015"/>
        <m/>
      </sharedItems>
    </cacheField>
    <cacheField name="month" numFmtId="0">
      <sharedItems containsString="0" containsBlank="1" containsNumber="1" containsInteger="1" minValue="4" maxValue="8"/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13:00"/>
    </cacheField>
    <cacheField name="hrs_postSS" numFmtId="2">
      <sharedItems containsString="0" containsBlank="1" containsNumber="1" minValue="-20.216666666666665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 count="6">
        <s v="N"/>
        <s v="Y"/>
        <s v="YSN"/>
        <m/>
        <s v="X"/>
        <s v="?"/>
      </sharedItems>
    </cacheField>
    <cacheField name="diet?" numFmtId="0">
      <sharedItems containsBlank="1"/>
    </cacheField>
    <cacheField name="BP" numFmtId="164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7">
  <r>
    <x v="0"/>
    <x v="0"/>
    <n v="1"/>
    <s v="JA"/>
    <d v="1899-12-30T21:45:00"/>
    <d v="1899-12-30T22:02:00"/>
    <d v="1899-12-30T20:08:00"/>
    <n v="1.6166666666666663"/>
    <x v="0"/>
    <s v="1901-38281"/>
    <s v="N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x v="0"/>
    <x v="0"/>
    <n v="1"/>
    <s v="JA"/>
    <d v="1899-12-30T21:56:00"/>
    <d v="1899-12-30T22:11:00"/>
    <d v="1899-12-30T20:08:00"/>
    <n v="1.7999999999999989"/>
    <x v="0"/>
    <s v="1901-38282"/>
    <s v="N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2:23:00"/>
    <d v="1899-12-30T22:35:00"/>
    <d v="1899-12-30T20:08:00"/>
    <n v="2.25"/>
    <x v="0"/>
    <s v="1901-38283"/>
    <s v="N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26:00"/>
    <d v="1899-12-30T22:41:00"/>
    <d v="1899-12-30T20:08:00"/>
    <n v="2.2999999999999998"/>
    <x v="0"/>
    <s v="1901-38284"/>
    <s v="N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0:00"/>
    <d v="1899-12-30T22:54:00"/>
    <d v="1899-12-30T20:08:00"/>
    <n v="2.3666666666666663"/>
    <x v="0"/>
    <s v="1901-38285"/>
    <s v="N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9:00"/>
    <d v="1899-12-30T23:01:00"/>
    <d v="1899-12-30T20:08:00"/>
    <n v="2.5166666666666657"/>
    <x v="0"/>
    <s v="1901-38286"/>
    <s v="N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5:00"/>
    <d v="1899-12-30T23:06:00"/>
    <d v="1899-12-30T20:08:00"/>
    <n v="2.6166666666666654"/>
    <x v="0"/>
    <s v="1901-38287"/>
    <s v="N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6:00"/>
    <d v="1899-12-30T23:11:00"/>
    <d v="1899-12-30T20:08:00"/>
    <n v="2.633333333333332"/>
    <x v="0"/>
    <s v="1901-38288"/>
    <s v="N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53:00"/>
    <d v="1899-12-30T23:24:00"/>
    <d v="1899-12-30T20:08:00"/>
    <n v="2.7499999999999982"/>
    <x v="0"/>
    <s v="1901-38289"/>
    <s v="N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14:00"/>
    <d v="1899-12-30T23:53:00"/>
    <d v="1899-12-30T20:08:00"/>
    <n v="3.0999999999999996"/>
    <x v="0"/>
    <s v="1901-38290"/>
    <s v="N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3:19:00"/>
    <d v="1899-12-30T23:58:00"/>
    <d v="1899-12-30T20:08:00"/>
    <n v="3.1833333333333327"/>
    <x v="0"/>
    <s v="1901-38291"/>
    <s v="N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05:00"/>
    <d v="1899-12-30T20:08:00"/>
    <n v="3.283333333333335"/>
    <x v="0"/>
    <s v="1901-38292"/>
    <s v="N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x v="0"/>
    <x v="0"/>
    <n v="1"/>
    <s v="JA"/>
    <d v="1899-12-30T23:25:00"/>
    <d v="1899-12-30T00:16:00"/>
    <d v="1899-12-30T20:08:00"/>
    <n v="3.283333333333335"/>
    <x v="0"/>
    <s v="1901-38293"/>
    <s v="N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24:00"/>
    <d v="1899-12-30T20:08:00"/>
    <n v="3.283333333333335"/>
    <x v="0"/>
    <s v="1901-38294"/>
    <s v="N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28:00"/>
    <d v="1899-12-30T00:27:00"/>
    <d v="1899-12-30T20:08:00"/>
    <n v="3.3333333333333321"/>
    <x v="0"/>
    <s v="1901-38295"/>
    <s v="N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48:00"/>
    <d v="1899-12-30T00:31:00"/>
    <d v="1899-12-30T20:08:00"/>
    <n v="3.666666666666667"/>
    <x v="0"/>
    <s v="1901-38296"/>
    <s v="N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57:00"/>
    <d v="1899-12-30T00:36:00"/>
    <d v="1899-12-30T20:08:00"/>
    <n v="3.8166666666666664"/>
    <x v="0"/>
    <s v="1901-38297"/>
    <s v="N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8:00"/>
    <d v="1899-12-30T00:40:00"/>
    <d v="1899-12-30T20:08:00"/>
    <n v="4"/>
    <x v="0"/>
    <s v="1901-38298"/>
    <s v="N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9:00"/>
    <d v="1899-12-30T00:43:00"/>
    <d v="1899-12-30T20:08:00"/>
    <n v="4.0166666666666657"/>
    <x v="0"/>
    <s v="1901-38299"/>
    <s v="N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12:00"/>
    <d v="1899-12-30T00:47:00"/>
    <d v="1899-12-30T20:08:00"/>
    <n v="4.0666666666666664"/>
    <x v="0"/>
    <s v="1901-38300"/>
    <s v="N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28:00"/>
    <d v="1899-12-30T20:08:00"/>
    <n v="5.1166666666666671"/>
    <x v="0"/>
    <s v="1961-16107"/>
    <s v="N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35:00"/>
    <d v="1899-12-30T20:08:00"/>
    <n v="5.1166666666666671"/>
    <x v="0"/>
    <s v="1961-16108"/>
    <s v="N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0:00"/>
    <d v="1899-12-30T20:08:00"/>
    <n v="5.1166666666666671"/>
    <x v="0"/>
    <s v="1961-16109"/>
    <s v="N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5:00"/>
    <d v="1899-12-30T20:08:00"/>
    <n v="5.1166666666666671"/>
    <x v="0"/>
    <s v="1961-16110"/>
    <s v="N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50:00"/>
    <d v="1899-12-30T20:08:00"/>
    <n v="5.1166666666666671"/>
    <x v="0"/>
    <s v="1961-16111"/>
    <s v="N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1:00"/>
    <d v="1899-12-30T02:08:00"/>
    <d v="1899-12-30T20:08:00"/>
    <n v="5.8833333333333329"/>
    <x v="0"/>
    <s v="1961-16112"/>
    <s v="N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3:00"/>
    <d v="1899-12-30T02:19:00"/>
    <d v="1899-12-30T20:08:00"/>
    <n v="5.9166666666666679"/>
    <x v="0"/>
    <s v="1961-16113"/>
    <s v="N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2:00"/>
    <d v="1899-12-30T20:08:00"/>
    <n v="6.0333333333333314"/>
    <x v="0"/>
    <s v="1961-16114"/>
    <s v="N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7:00"/>
    <d v="1899-12-30T20:08:00"/>
    <n v="6.0333333333333314"/>
    <x v="0"/>
    <s v="1961-16115"/>
    <s v="N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02:10:00"/>
    <d v="1899-12-30T02:31:00"/>
    <d v="1899-12-30T20:08:00"/>
    <n v="6.0333333333333314"/>
    <x v="0"/>
    <s v="1961-16116"/>
    <s v="N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35:00"/>
    <d v="1899-12-30T20:08:00"/>
    <n v="6.0333333333333314"/>
    <x v="0"/>
    <s v="1961-16117"/>
    <s v="N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1:30:00"/>
    <d v="1899-12-30T21:36:00"/>
    <d v="1899-12-30T20:08:00"/>
    <n v="1.3666666666666671"/>
    <x v="0"/>
    <s v="1961-16118"/>
    <s v="N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x v="1"/>
    <x v="0"/>
    <n v="1"/>
    <s v="JA"/>
    <d v="1899-12-30T21:43:00"/>
    <d v="1899-12-30T21:47:00"/>
    <d v="1899-12-30T20:08:00"/>
    <n v="1.5833333333333304"/>
    <x v="0"/>
    <s v="1961-16119"/>
    <s v="N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0:00"/>
    <d v="1899-12-30T20:08:00"/>
    <n v="1.8666666666666654"/>
    <x v="0"/>
    <s v="1961-16120"/>
    <s v="N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3:00"/>
    <d v="1899-12-30T20:08:00"/>
    <n v="1.8666666666666654"/>
    <x v="0"/>
    <s v="1961-16121"/>
    <s v="N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6:00"/>
    <d v="1899-12-30T22:16:00"/>
    <d v="1899-12-30T20:08:00"/>
    <n v="1.9666666666666677"/>
    <x v="0"/>
    <s v="1961-16122"/>
    <s v="N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27:00"/>
    <d v="1899-12-30T22:30:00"/>
    <d v="1899-12-30T20:08:00"/>
    <n v="2.3166666666666664"/>
    <x v="0"/>
    <s v="1961-16123"/>
    <s v="N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44:00"/>
    <d v="1899-12-30T22:48:00"/>
    <d v="1899-12-30T20:08:00"/>
    <n v="2.6000000000000014"/>
    <x v="0"/>
    <s v="1961-16124"/>
    <s v="N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x v="1"/>
    <x v="0"/>
    <n v="1"/>
    <s v="JA"/>
    <d v="1899-12-30T22:50:00"/>
    <d v="1899-12-30T22:55:00"/>
    <d v="1899-12-30T20:08:00"/>
    <n v="2.6999999999999984"/>
    <x v="0"/>
    <s v="1961-16125"/>
    <s v="N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57:00"/>
    <d v="1899-12-30T23:01:00"/>
    <d v="1899-12-30T20:08:00"/>
    <n v="2.8166666666666673"/>
    <x v="0"/>
    <s v="1961-16126"/>
    <s v="N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05:00"/>
    <d v="1899-12-30T23:12:00"/>
    <d v="1899-12-30T20:08:00"/>
    <n v="2.9499999999999975"/>
    <x v="0"/>
    <s v="1961-16127"/>
    <s v="N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19:00"/>
    <d v="1899-12-30T23:23:00"/>
    <d v="1899-12-30T20:08:00"/>
    <n v="3.1833333333333327"/>
    <x v="0"/>
    <s v="1961-16128"/>
    <s v="N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49:00"/>
    <d v="1899-12-30T20:08:00"/>
    <n v="3.3666666666666654"/>
    <x v="0"/>
    <s v="1961-16129"/>
    <s v="N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56:00"/>
    <d v="1899-12-30T20:08:00"/>
    <n v="3.3666666666666654"/>
    <x v="0"/>
    <s v="1961-16130"/>
    <s v="N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1"/>
    <x v="0"/>
    <n v="1"/>
    <s v="JA"/>
    <d v="1899-12-30T00:05:00"/>
    <d v="1899-12-30T00:14:00"/>
    <d v="1899-12-30T20:08:00"/>
    <n v="3.9499999999999993"/>
    <x v="0"/>
    <s v="1961-16131"/>
    <s v="N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x v="1"/>
    <x v="0"/>
    <n v="1"/>
    <s v="JA"/>
    <d v="1899-12-30T00:09:00"/>
    <d v="1899-12-30T00:20:00"/>
    <d v="1899-12-30T20:08:00"/>
    <n v="4.0166666666666657"/>
    <x v="0"/>
    <s v="1961-16132"/>
    <s v="N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x v="1"/>
    <x v="0"/>
    <n v="1"/>
    <s v="JA"/>
    <d v="1899-12-30T00:14:00"/>
    <d v="1899-12-30T00:23:00"/>
    <d v="1899-12-30T20:08:00"/>
    <n v="4.0999999999999979"/>
    <x v="0"/>
    <s v="1961-16133"/>
    <s v="N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15:00"/>
    <d v="1899-12-30T00:27:00"/>
    <d v="1899-12-30T20:08:00"/>
    <n v="4.1166666666666671"/>
    <x v="0"/>
    <s v="1961-16134"/>
    <s v="N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29:00"/>
    <d v="1899-12-30T00:34:00"/>
    <d v="1899-12-30T20:08:00"/>
    <n v="4.3500000000000014"/>
    <x v="0"/>
    <s v="1961-16135"/>
    <s v="N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37:00"/>
    <d v="1899-12-30T00:45:00"/>
    <d v="1899-12-30T20:08:00"/>
    <n v="4.4833333333333343"/>
    <x v="0"/>
    <s v="1961-16136"/>
    <s v="N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44:00"/>
    <d v="1899-12-30T00:54:00"/>
    <d v="1899-12-30T20:08:00"/>
    <n v="4.6000000000000014"/>
    <x v="0"/>
    <s v="1961-16137"/>
    <s v="N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06:00"/>
    <d v="1899-12-30T20:08:00"/>
    <n v="4.6999999999999993"/>
    <x v="0"/>
    <s v="1961-16138"/>
    <s v="N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0:00"/>
    <d v="1899-12-30T20:08:00"/>
    <n v="4.6999999999999993"/>
    <x v="0"/>
    <s v="1961-16139"/>
    <s v="N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5:00"/>
    <d v="1899-12-30T20:08:00"/>
    <n v="4.6999999999999993"/>
    <x v="0"/>
    <s v="1961-16140"/>
    <s v="N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19:00"/>
    <d v="1899-12-30T20:08:00"/>
    <n v="4.7666666666666657"/>
    <x v="0"/>
    <s v="1961-16141"/>
    <s v="N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22:00"/>
    <d v="1899-12-30T20:08:00"/>
    <n v="4.7666666666666657"/>
    <x v="0"/>
    <s v="1961-16142"/>
    <s v="N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25:00"/>
    <d v="1899-12-30T01:33:00"/>
    <d v="1899-12-30T20:08:00"/>
    <n v="5.2833333333333314"/>
    <x v="0"/>
    <s v="1961-16143"/>
    <s v="N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s v="NA"/>
    <d v="1899-12-30T20:08:00"/>
    <n v="5.4166666666666643"/>
    <x v="0"/>
    <s v="1961-16144"/>
    <s v="N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x v="1"/>
    <x v="0"/>
    <n v="1"/>
    <s v="JA"/>
    <d v="1899-12-30T01:33:00"/>
    <d v="1899-12-30T01:51:00"/>
    <d v="1899-12-30T20:08:00"/>
    <n v="5.4166666666666643"/>
    <x v="0"/>
    <s v="1961-16145"/>
    <s v="N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d v="1899-12-30T01:54:00"/>
    <d v="1899-12-30T20:08:00"/>
    <n v="5.4166666666666643"/>
    <x v="0"/>
    <s v="1961-16146"/>
    <s v="N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1:58:00"/>
    <d v="1899-12-30T20:08:00"/>
    <n v="5.5333333333333314"/>
    <x v="0"/>
    <s v="1961-16147"/>
    <s v="N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2:00"/>
    <d v="1899-12-30T20:08:00"/>
    <n v="5.5333333333333314"/>
    <x v="0"/>
    <s v="1961-16148"/>
    <s v="N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6:00"/>
    <d v="1899-12-30T20:08:00"/>
    <n v="5.5333333333333314"/>
    <x v="0"/>
    <s v="1961-16149"/>
    <s v="N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7:00"/>
    <d v="1899-12-30T02:28:00"/>
    <d v="1899-12-30T20:08:00"/>
    <n v="6.1499999999999986"/>
    <x v="0"/>
    <s v="1961-16150"/>
    <s v="N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8:00"/>
    <d v="1899-12-30T02:40:00"/>
    <d v="1899-12-30T20:08:00"/>
    <n v="6.1666666666666643"/>
    <x v="0"/>
    <s v="1961-16151"/>
    <s v="N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31:00"/>
    <d v="1899-12-30T02:43:00"/>
    <d v="1899-12-30T20:08:00"/>
    <n v="6.3833333333333329"/>
    <x v="0"/>
    <s v="1961-16152"/>
    <s v="N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9:00"/>
    <d v="1899-12-30T02:48:00"/>
    <d v="1899-12-30T20:08:00"/>
    <n v="6.1833333333333336"/>
    <x v="0"/>
    <s v="1961-16153"/>
    <s v="N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x v="1"/>
    <x v="0"/>
    <n v="1"/>
    <s v="JA"/>
    <d v="1899-12-30T02:24:00"/>
    <d v="1899-12-30T02:50:00"/>
    <d v="1899-12-30T20:08:00"/>
    <n v="6.2666666666666657"/>
    <x v="0"/>
    <s v="1961-16154"/>
    <s v="N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4:00"/>
    <d v="1899-12-30T02:55:00"/>
    <d v="1899-12-30T20:08:00"/>
    <n v="6.2666666666666657"/>
    <x v="0"/>
    <s v="1961-16155"/>
    <s v="N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8:00"/>
    <d v="1899-12-30T02:58:00"/>
    <d v="1899-12-30T20:08:00"/>
    <n v="6.3333333333333321"/>
    <x v="0"/>
    <s v="1961-16156"/>
    <s v="N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2:00"/>
    <d v="1899-12-30T03:06:00"/>
    <d v="1899-12-30T20:08:00"/>
    <n v="6.8999999999999986"/>
    <x v="0"/>
    <s v="1961-16157"/>
    <s v="N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28:00"/>
    <d v="1899-12-30T20:08:00"/>
    <n v="6.9499999999999993"/>
    <x v="0"/>
    <s v="1961-16158"/>
    <s v="N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2:00"/>
    <d v="1899-12-30T20:08:00"/>
    <n v="6.9499999999999993"/>
    <x v="0"/>
    <s v="1961-16159"/>
    <s v="N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7:00"/>
    <d v="1899-12-30T20:08:00"/>
    <n v="6.9499999999999993"/>
    <x v="0"/>
    <s v="1961-16160"/>
    <s v="N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40:00"/>
    <d v="1899-12-30T20:08:00"/>
    <n v="6.9499999999999993"/>
    <x v="0"/>
    <s v="1961-16161"/>
    <s v="N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3:00"/>
    <d v="1899-12-30T20:08:00"/>
    <n v="6.9833333333333343"/>
    <x v="0"/>
    <s v="1961-16162"/>
    <s v="N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6:00"/>
    <d v="1899-12-30T20:08:00"/>
    <n v="6.9833333333333343"/>
    <x v="0"/>
    <s v="1961-16163"/>
    <s v="N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0:00"/>
    <d v="1899-12-30T20:08:00"/>
    <n v="6.9833333333333343"/>
    <x v="0"/>
    <s v="1961-16164"/>
    <s v="N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3:00"/>
    <d v="1899-12-30T20:08:00"/>
    <n v="6.9833333333333343"/>
    <x v="0"/>
    <s v="1961-16165"/>
    <s v="N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00:00"/>
    <d v="1899-12-30T22:04:00"/>
    <d v="1899-12-30T20:08:00"/>
    <n v="1.8666666666666654"/>
    <x v="0"/>
    <s v="1961-16166"/>
    <s v="N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29:00"/>
    <d v="1899-12-30T22:33:00"/>
    <d v="1899-12-30T20:08:00"/>
    <n v="2.3499999999999996"/>
    <x v="0"/>
    <s v="1961-16167"/>
    <s v="N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48:00"/>
    <d v="1899-12-30T23:53:00"/>
    <d v="1899-12-30T20:08:00"/>
    <n v="3.666666666666667"/>
    <x v="0"/>
    <s v="1961-16168"/>
    <s v="N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55:00"/>
    <d v="1899-12-30T23:58:00"/>
    <d v="1899-12-30T20:08:00"/>
    <n v="3.7833333333333332"/>
    <x v="0"/>
    <s v="1961-16169"/>
    <s v="N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5:00"/>
    <s v="NA"/>
    <d v="1899-12-30T20:08:00"/>
    <n v="3.9499999999999993"/>
    <x v="0"/>
    <s v="1961-16170"/>
    <s v="N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8:00"/>
    <d v="1899-12-30T00:18:00"/>
    <d v="1899-12-30T20:08:00"/>
    <n v="4"/>
    <x v="0"/>
    <s v="1961-16171"/>
    <s v="N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12:00"/>
    <d v="1899-12-30T00:25:00"/>
    <d v="1899-12-30T20:08:00"/>
    <n v="4.0666666666666664"/>
    <x v="0"/>
    <s v="1961-16172"/>
    <s v="N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0:00"/>
    <d v="1899-12-30T00:33:00"/>
    <d v="1899-12-30T20:08:00"/>
    <n v="4.1999999999999993"/>
    <x v="0"/>
    <s v="1961-16173"/>
    <s v="N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5:00"/>
    <d v="1899-12-30T00:36:00"/>
    <d v="1899-12-30T20:08:00"/>
    <n v="4.283333333333335"/>
    <x v="0"/>
    <s v="1961-16174"/>
    <s v="N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38:00"/>
    <d v="1899-12-30T00:42:00"/>
    <d v="1899-12-30T20:08:00"/>
    <n v="4.5"/>
    <x v="0"/>
    <s v="1961-16175"/>
    <s v="N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2:00"/>
    <d v="1899-12-30T00:51:00"/>
    <d v="1899-12-30T20:08:00"/>
    <n v="4.5666666666666664"/>
    <x v="0"/>
    <s v="1961-16176"/>
    <s v="N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8:00"/>
    <d v="1899-12-30T01:05:00"/>
    <d v="1899-12-30T20:08:00"/>
    <n v="4.6666666666666643"/>
    <x v="0"/>
    <s v="1961-16177"/>
    <s v="N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08:00"/>
    <d v="1899-12-30T20:08:00"/>
    <n v="4.6999999999999993"/>
    <x v="0"/>
    <s v="1961-16178"/>
    <s v="N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10:00"/>
    <d v="1899-12-30T20:08:00"/>
    <n v="4.6999999999999993"/>
    <x v="0"/>
    <s v="1961-16179"/>
    <s v="N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2:00"/>
    <d v="1899-12-30T01:13:00"/>
    <d v="1899-12-30T20:08:00"/>
    <n v="4.7333333333333343"/>
    <x v="0"/>
    <s v="1961-16180"/>
    <s v="N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x v="2"/>
    <x v="0"/>
    <n v="2"/>
    <s v="JA"/>
    <d v="1899-12-30T01:30:00"/>
    <d v="1899-12-30T01:41:00"/>
    <d v="1899-12-30T20:08:00"/>
    <n v="5.3666666666666671"/>
    <x v="0"/>
    <s v="1961-16182"/>
    <s v="N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0:00"/>
    <d v="1899-12-30T01:44:00"/>
    <d v="1899-12-30T20:08:00"/>
    <n v="5.3666666666666671"/>
    <x v="0"/>
    <s v="1961-16183"/>
    <s v="N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49:00"/>
    <d v="1899-12-30T02:01:00"/>
    <d v="1899-12-30T20:08:00"/>
    <n v="5.68333333333333"/>
    <x v="0"/>
    <s v="1961-16184"/>
    <s v="N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2:00"/>
    <d v="1899-12-30T20:08:00"/>
    <n v="5.8000000000000007"/>
    <x v="0"/>
    <s v="1961-16185"/>
    <s v="N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4:00"/>
    <d v="1899-12-30T20:08:00"/>
    <n v="5.8000000000000007"/>
    <x v="0"/>
    <s v="1961-16186"/>
    <s v="N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3:00"/>
    <d v="1899-12-30T01:46:00"/>
    <d v="1899-12-30T20:08:00"/>
    <n v="5.4166666666666643"/>
    <x v="0"/>
    <s v="NO BAND"/>
    <s v="X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x v="3"/>
    <x v="1"/>
    <s v="Arch Point"/>
    <s v="JA"/>
    <d v="1899-12-30T23:16:00"/>
    <d v="1899-12-30T23:46:00"/>
    <d v="1899-12-30T20:04:00"/>
    <n v="3.1999999999999993"/>
    <x v="0"/>
    <s v="1901-38301"/>
    <s v="N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04:00"/>
    <d v="1899-12-30T20:04:00"/>
    <n v="3.1999999999999993"/>
    <x v="0"/>
    <s v="1901-38302"/>
    <s v="N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10:00"/>
    <d v="1899-12-30T20:04:00"/>
    <n v="3.1999999999999993"/>
    <x v="0"/>
    <s v="1901-38303"/>
    <s v="N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20:00"/>
    <d v="1899-12-30T00:14:00"/>
    <d v="1899-12-30T20:04:00"/>
    <n v="3.2666666666666657"/>
    <x v="0"/>
    <s v="1901-38304"/>
    <s v="N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36:00"/>
    <d v="1899-12-30T00:18:00"/>
    <d v="1899-12-30T20:04:00"/>
    <n v="3.5333333333333341"/>
    <x v="0"/>
    <s v="1901-38305"/>
    <s v="N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x v="3"/>
    <x v="1"/>
    <s v="Arch Point"/>
    <s v="JA"/>
    <d v="1899-12-30T23:45:00"/>
    <d v="1899-12-30T00:23:00"/>
    <d v="1899-12-30T20:04:00"/>
    <n v="3.6833333333333336"/>
    <x v="0"/>
    <s v="1901-38306"/>
    <s v="N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0:00"/>
    <d v="1899-12-30T00:27:00"/>
    <d v="1899-12-30T20:04:00"/>
    <n v="3.7666666666666639"/>
    <x v="0"/>
    <s v="1901-38309"/>
    <s v="N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2:00"/>
    <d v="1899-12-30T20:04:00"/>
    <n v="3.8"/>
    <x v="0"/>
    <s v="1901-38310"/>
    <s v="N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9:00"/>
    <d v="1899-12-30T20:04:00"/>
    <n v="3.8"/>
    <x v="0"/>
    <s v="1901-38311"/>
    <s v="N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1:00"/>
    <d v="1899-12-30T20:04:00"/>
    <n v="4.6999999999999993"/>
    <x v="0"/>
    <s v="1901-38312"/>
    <s v="N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9:00"/>
    <d v="1899-12-30T20:04:00"/>
    <n v="4.6999999999999993"/>
    <x v="0"/>
    <s v="1901-38313"/>
    <s v="N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07:00"/>
    <d v="1899-12-30T20:04:00"/>
    <n v="4.9166666666666643"/>
    <x v="0"/>
    <s v="1901-38314"/>
    <s v="N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16:00"/>
    <d v="1899-12-30T20:04:00"/>
    <n v="4.9166666666666643"/>
    <x v="0"/>
    <s v="1901-38315"/>
    <s v="N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0:00"/>
    <d v="1899-12-30T01:20:00"/>
    <d v="1899-12-30T20:04:00"/>
    <n v="4.93333333333333"/>
    <x v="0"/>
    <s v="1901-38316"/>
    <s v="N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7:00"/>
    <d v="1899-12-30T01:25:00"/>
    <d v="1899-12-30T20:04:00"/>
    <n v="5.0500000000000007"/>
    <x v="0"/>
    <s v="1901-38317"/>
    <s v="N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8:00"/>
    <d v="1899-12-30T01:29:00"/>
    <d v="1899-12-30T20:04:00"/>
    <n v="5.0666666666666629"/>
    <x v="0"/>
    <s v="1901-38318"/>
    <s v="N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17:00"/>
    <d v="1899-12-30T01:34:00"/>
    <d v="1899-12-30T20:04:00"/>
    <n v="5.2166666666666686"/>
    <x v="0"/>
    <s v="1901-38319"/>
    <s v="N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27:00"/>
    <d v="1899-12-30T01:43:00"/>
    <d v="1899-12-30T20:04:00"/>
    <n v="5.3833333333333329"/>
    <x v="0"/>
    <s v="1901-38320"/>
    <s v="N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32:00"/>
    <d v="1899-12-30T01:49:00"/>
    <d v="1899-12-30T20:04:00"/>
    <n v="5.466666666666665"/>
    <x v="0"/>
    <s v="1901-38321"/>
    <s v="N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5:00"/>
    <d v="1899-12-30T01:54:00"/>
    <d v="1899-12-30T20:04:00"/>
    <n v="5.5166666666666657"/>
    <x v="0"/>
    <s v="1901-38322"/>
    <s v="N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56:00"/>
    <d v="1899-12-30T02:03:00"/>
    <d v="1899-12-30T20:04:00"/>
    <n v="5.8666666666666671"/>
    <x v="0"/>
    <s v="1901-38323"/>
    <s v="N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7:00"/>
    <d v="1899-12-30T02:17:00"/>
    <d v="1899-12-30T20:04:00"/>
    <n v="5.5499999999999972"/>
    <x v="0"/>
    <s v="1901-38324"/>
    <s v="N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1:00"/>
    <d v="1899-12-30T20:04:00"/>
    <n v="5.9666666666666686"/>
    <x v="0"/>
    <s v="1901-38325"/>
    <s v="N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20:00"/>
    <d v="1899-12-30T02:33:00"/>
    <d v="1899-12-30T20:04:00"/>
    <n v="6.2666666666666657"/>
    <x v="0"/>
    <s v="1901-38326"/>
    <s v="N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6:00"/>
    <d v="1899-12-30T20:04:00"/>
    <n v="5.9666666666666686"/>
    <x v="0"/>
    <s v="1901-38327"/>
    <s v="N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6:00"/>
    <d v="1899-12-30T02:29:00"/>
    <d v="1899-12-30T20:04:00"/>
    <n v="6.0333333333333314"/>
    <x v="0"/>
    <s v="1901-38328"/>
    <s v="N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36:00"/>
    <d v="1899-12-30T02:53:00"/>
    <d v="1899-12-30T20:04:00"/>
    <n v="6.5333333333333314"/>
    <x v="0"/>
    <s v="1901-38329"/>
    <s v="N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44:00"/>
    <d v="1899-12-30T22:11:00"/>
    <d v="1899-12-30T20:04:00"/>
    <n v="1.6666666666666661"/>
    <x v="0"/>
    <s v="1961-16187"/>
    <s v="N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38:00"/>
    <d v="1899-12-30T21:46:00"/>
    <d v="1899-12-30T20:04:00"/>
    <n v="1.5666666666666664"/>
    <x v="0"/>
    <s v="1961-16188"/>
    <s v="N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x v="3"/>
    <x v="1"/>
    <s v="Arch Point"/>
    <s v="JA"/>
    <d v="1899-12-30T21:44:00"/>
    <d v="1899-12-30T22:06:00"/>
    <d v="1899-12-30T20:04:00"/>
    <n v="1.6666666666666661"/>
    <x v="0"/>
    <s v="1961-16189"/>
    <s v="N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2:00"/>
    <d v="1899-12-30T22:19:00"/>
    <d v="1899-12-30T20:04:00"/>
    <n v="1.7999999999999989"/>
    <x v="0"/>
    <s v="1961-16190"/>
    <s v="N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x v="3"/>
    <x v="1"/>
    <s v="Arch Point"/>
    <s v="JA"/>
    <d v="1899-12-30T21:58:00"/>
    <d v="1899-12-30T22:26:00"/>
    <d v="1899-12-30T20:04:00"/>
    <n v="1.8999999999999986"/>
    <x v="0"/>
    <s v="1961-16191"/>
    <s v="N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8:00"/>
    <d v="1899-12-30T22:31:00"/>
    <d v="1899-12-30T20:04:00"/>
    <n v="1.8999999999999986"/>
    <x v="0"/>
    <s v="1961-16192"/>
    <s v="N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15:00"/>
    <d v="1899-12-30T22:34:00"/>
    <d v="1899-12-30T20:04:00"/>
    <n v="2.1833333333333336"/>
    <x v="0"/>
    <s v="1961-16193"/>
    <s v="N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33:00"/>
    <d v="1899-12-30T22:40:00"/>
    <d v="1899-12-30T20:04:00"/>
    <n v="2.4833333333333325"/>
    <x v="0"/>
    <s v="1961-16194"/>
    <s v="N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2:00"/>
    <m/>
    <d v="1899-12-30T20:04:00"/>
    <n v="5.466666666666665"/>
    <x v="0"/>
    <s v="1961-16195"/>
    <s v="YSN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x v="3"/>
    <x v="1"/>
    <s v="Arch Point"/>
    <s v="JA"/>
    <d v="1899-12-30T22:40:00"/>
    <d v="1899-12-30T22:47:00"/>
    <d v="1899-12-30T20:04:00"/>
    <n v="2.6000000000000014"/>
    <x v="0"/>
    <s v="1961-16195"/>
    <s v="N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LW"/>
    <d v="1899-12-30T22:55:00"/>
    <d v="1899-12-30T23:06:00"/>
    <d v="1899-12-30T20:04:00"/>
    <n v="2.8500000000000005"/>
    <x v="0"/>
    <s v="1961-16196"/>
    <s v="N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x v="3"/>
    <x v="1"/>
    <s v="Arch Point"/>
    <s v="JA"/>
    <d v="1899-12-30T23:04:00"/>
    <d v="1899-12-30T23:16:00"/>
    <d v="1899-12-30T20:04:00"/>
    <n v="3"/>
    <x v="0"/>
    <s v="1961-16197"/>
    <s v="N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x v="3"/>
    <x v="1"/>
    <s v="Arch Point"/>
    <s v="JA"/>
    <d v="1899-12-30T23:26:00"/>
    <d v="1899-12-30T23:32:00"/>
    <d v="1899-12-30T20:04:00"/>
    <n v="3.3666666666666654"/>
    <x v="0"/>
    <s v="1961-16198"/>
    <s v="N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4:00"/>
    <d v="1899-12-30T23:36:00"/>
    <d v="1899-12-30T20:04:00"/>
    <n v="3"/>
    <x v="0"/>
    <s v="1961-16199"/>
    <s v="N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8:00"/>
    <d v="1899-12-30T23:42:00"/>
    <d v="1899-12-30T20:04:00"/>
    <n v="3.0666666666666664"/>
    <x v="0"/>
    <s v="1961-16200"/>
    <s v="N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38:00"/>
    <d v="1899-12-30T21:56:00"/>
    <d v="1899-12-30T20:03:00"/>
    <n v="1.583333333333333"/>
    <x v="0"/>
    <s v="1001-21239"/>
    <s v="N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40:00"/>
    <d v="1899-12-30T22:12:00"/>
    <d v="1899-12-30T20:03:00"/>
    <n v="1.6166666666666663"/>
    <x v="0"/>
    <s v="1001-21240"/>
    <s v="N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25:00"/>
    <d v="1899-12-30T22:43:00"/>
    <d v="1899-12-30T20:03:00"/>
    <n v="2.3666666666666663"/>
    <x v="0"/>
    <s v="1001-21241"/>
    <s v="N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46:00"/>
    <d v="1899-12-30T23:01:00"/>
    <d v="1899-12-30T20:03:00"/>
    <n v="2.716666666666665"/>
    <x v="0"/>
    <s v="1001-21242"/>
    <s v="N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52:00"/>
    <d v="1899-12-30T23:09:00"/>
    <d v="1899-12-30T20:03:00"/>
    <n v="2.8166666666666673"/>
    <x v="0"/>
    <s v="1001-21243"/>
    <s v="N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x v="4"/>
    <x v="1"/>
    <s v="Arch Point"/>
    <s v="PM"/>
    <d v="1899-12-30T23:09:00"/>
    <d v="1899-12-30T23:16:00"/>
    <d v="1899-12-30T20:03:00"/>
    <n v="3.099999999999997"/>
    <x v="0"/>
    <s v="1001-21244"/>
    <s v="N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x v="4"/>
    <x v="1"/>
    <s v="Arch Point"/>
    <s v="PM"/>
    <d v="1899-12-30T23:19:00"/>
    <d v="1899-12-30T23:27:00"/>
    <d v="1899-12-30T20:03:00"/>
    <n v="3.2666666666666657"/>
    <x v="0"/>
    <s v="1001-21245"/>
    <s v="N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x v="4"/>
    <x v="1"/>
    <s v="Arch Point"/>
    <s v="PM"/>
    <d v="1899-12-30T23:56:00"/>
    <d v="1899-12-30T00:18:00"/>
    <d v="1899-12-30T20:03:00"/>
    <n v="3.8833333333333329"/>
    <x v="0"/>
    <s v="1001-21246"/>
    <s v="N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3:57:00"/>
    <d v="1899-12-30T00:10:00"/>
    <d v="1899-12-30T20:03:00"/>
    <n v="3.8999999999999995"/>
    <x v="0"/>
    <s v="1001-21247"/>
    <s v="N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02:00"/>
    <d v="1899-12-30T00:30:00"/>
    <d v="1899-12-30T20:03:00"/>
    <n v="3.9833333333333343"/>
    <x v="0"/>
    <s v="1001-21248"/>
    <s v="N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18:00"/>
    <d v="1899-12-30T00:34:00"/>
    <d v="1899-12-30T20:03:00"/>
    <n v="4.25"/>
    <x v="0"/>
    <s v="1001-21249"/>
    <s v="N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Arch Point"/>
    <s v="PM"/>
    <d v="1899-12-30T00:20:00"/>
    <d v="1899-12-30T00:41:00"/>
    <d v="1899-12-30T20:03:00"/>
    <n v="4.2833333333333314"/>
    <x v="0"/>
    <s v="1001-21250"/>
    <s v="N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26:00"/>
    <d v="1899-12-30T00:43:00"/>
    <d v="1899-12-30T20:03:00"/>
    <n v="4.3833333333333329"/>
    <x v="0"/>
    <s v="1001-21282"/>
    <s v="N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6:00"/>
    <d v="1899-12-30T00:54:00"/>
    <d v="1899-12-30T20:03:00"/>
    <n v="4.5500000000000007"/>
    <x v="0"/>
    <s v="1001-21283"/>
    <s v="N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8:00"/>
    <d v="1899-12-30T01:02:00"/>
    <d v="1899-12-30T20:03:00"/>
    <n v="4.5833333333333321"/>
    <x v="0"/>
    <s v="1001-21284"/>
    <s v="N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46:00"/>
    <d v="1899-12-30T01:13:00"/>
    <d v="1899-12-30T20:03:00"/>
    <n v="4.716666666666665"/>
    <x v="0"/>
    <s v="1001-21285"/>
    <s v="N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58:00"/>
    <d v="1899-12-30T01:15:00"/>
    <d v="1899-12-30T20:03:00"/>
    <n v="4.9166666666666643"/>
    <x v="0"/>
    <s v="1001-21286"/>
    <s v="N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x v="4"/>
    <x v="1"/>
    <s v="Arch Point"/>
    <s v="PM"/>
    <d v="1899-12-30T01:38:00"/>
    <d v="1899-12-30T01:49:00"/>
    <d v="1899-12-30T20:03:00"/>
    <n v="5.5833333333333321"/>
    <x v="0"/>
    <s v="1001-21287"/>
    <s v="N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38:00"/>
    <d v="1899-12-30T02:00:00"/>
    <d v="1899-12-30T20:03:00"/>
    <n v="5.5833333333333321"/>
    <x v="0"/>
    <s v="1001-21288"/>
    <s v="N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x v="4"/>
    <x v="1"/>
    <s v="Arch Point"/>
    <s v="PM"/>
    <d v="1899-12-30T01:48:00"/>
    <d v="1899-12-30T02:01:00"/>
    <d v="1899-12-30T20:03:00"/>
    <n v="5.75"/>
    <x v="0"/>
    <s v="1001-21289"/>
    <s v="N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x v="4"/>
    <x v="1"/>
    <s v="Arch Point"/>
    <s v="PM"/>
    <d v="1899-12-30T01:49:00"/>
    <d v="1899-12-30T02:21:00"/>
    <d v="1899-12-30T20:03:00"/>
    <n v="5.7666666666666657"/>
    <x v="0"/>
    <s v="1001-21290"/>
    <s v="N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x v="4"/>
    <x v="1"/>
    <s v="Arch Point"/>
    <s v="PM"/>
    <d v="1899-12-30T01:49:00"/>
    <d v="1899-12-30T02:20:00"/>
    <d v="1899-12-30T20:03:00"/>
    <n v="5.7666666666666657"/>
    <x v="0"/>
    <s v="1001-21291"/>
    <s v="N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x v="4"/>
    <x v="1"/>
    <s v="Arch Point"/>
    <s v="PM"/>
    <d v="1899-12-30T02:00:00"/>
    <d v="1899-12-30T02:36:00"/>
    <d v="1899-12-30T20:03:00"/>
    <n v="5.9499999999999993"/>
    <x v="0"/>
    <s v="1001-21292"/>
    <s v="N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51:00"/>
    <d v="1899-12-30T02:44:00"/>
    <d v="1899-12-30T20:03:00"/>
    <n v="5.8000000000000007"/>
    <x v="0"/>
    <s v="1001-21293"/>
    <s v="N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14:00"/>
    <d v="1899-12-30T02:46:00"/>
    <d v="1899-12-30T20:03:00"/>
    <n v="6.1833333333333336"/>
    <x v="0"/>
    <s v="1001-21294"/>
    <s v="N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20:00"/>
    <d v="1899-12-30T02:55:00"/>
    <d v="1899-12-30T20:03:00"/>
    <n v="6.2833333333333314"/>
    <x v="0"/>
    <s v="1001-21295"/>
    <s v="N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1:00"/>
    <d v="1899-12-30T01:16:00"/>
    <d v="1899-12-30T20:03:00"/>
    <n v="5.1333333333333329"/>
    <x v="0"/>
    <s v="1401-60883"/>
    <s v="Y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x v="4"/>
    <x v="1"/>
    <s v="Eseal Point"/>
    <s v="JA"/>
    <d v="1899-12-30T01:32:00"/>
    <d v="1899-12-30T02:05:00"/>
    <d v="1899-12-30T20:03:00"/>
    <n v="5.4833333333333343"/>
    <x v="0"/>
    <s v="1901-38317"/>
    <s v="Y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x v="4"/>
    <x v="1"/>
    <s v="Arch Point"/>
    <s v="PM"/>
    <d v="1899-12-30T01:42:00"/>
    <m/>
    <d v="1899-12-30T20:03:00"/>
    <n v="5.6499999999999986"/>
    <x v="0"/>
    <s v="1961-16195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x v="4"/>
    <x v="1"/>
    <s v="Eseal Point"/>
    <s v="JA"/>
    <d v="1899-12-30T21:51:00"/>
    <d v="1899-12-30T22:00:00"/>
    <d v="1899-12-30T20:03:00"/>
    <n v="1.8000000000000016"/>
    <x v="0"/>
    <s v="7901-02641"/>
    <s v="N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0:00"/>
    <d v="1899-12-30T22:42:00"/>
    <d v="1899-12-30T20:03:00"/>
    <n v="2.4499999999999993"/>
    <x v="0"/>
    <s v="7901-02642"/>
    <s v="N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Eseal Point"/>
    <s v="JA"/>
    <d v="1899-12-30T22:34:00"/>
    <d v="1899-12-30T22:46:00"/>
    <d v="1899-12-30T20:03:00"/>
    <n v="2.5166666666666657"/>
    <x v="0"/>
    <s v="7901-02643"/>
    <s v="N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4"/>
    <x v="1"/>
    <s v="Eseal Point"/>
    <s v="JA"/>
    <d v="1899-12-30T22:34:00"/>
    <d v="1899-12-30T22:48:00"/>
    <d v="1899-12-30T20:03:00"/>
    <n v="2.5166666666666657"/>
    <x v="0"/>
    <s v="7901-02644"/>
    <s v="N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4:00"/>
    <d v="1899-12-30T22:51:00"/>
    <d v="1899-12-30T20:03:00"/>
    <n v="2.5166666666666657"/>
    <x v="0"/>
    <s v="7901-02645"/>
    <s v="N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2:00"/>
    <d v="1899-12-30T22:59:00"/>
    <d v="1899-12-30T20:03:00"/>
    <n v="2.6499999999999986"/>
    <x v="0"/>
    <s v="7901-02646"/>
    <s v="N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6:00"/>
    <d v="1899-12-30T23:02:00"/>
    <d v="1899-12-30T20:03:00"/>
    <n v="2.716666666666665"/>
    <x v="0"/>
    <s v="7901-02647"/>
    <s v="N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02:00"/>
    <d v="1899-12-30T23:14:00"/>
    <d v="1899-12-30T20:03:00"/>
    <n v="2.9833333333333334"/>
    <x v="0"/>
    <s v="7901-02648"/>
    <s v="N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57:00"/>
    <d v="1899-12-30T23:17:00"/>
    <d v="1899-12-30T20:03:00"/>
    <n v="2.9000000000000004"/>
    <x v="0"/>
    <s v="7901-02649"/>
    <s v="N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07:00"/>
    <d v="1899-12-30T23:20:00"/>
    <d v="1899-12-30T20:03:00"/>
    <n v="3.0666666666666664"/>
    <x v="0"/>
    <s v="7901-02650"/>
    <s v="N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2:00"/>
    <d v="1899-12-30T23:30:00"/>
    <d v="1899-12-30T20:03:00"/>
    <n v="3.1499999999999995"/>
    <x v="0"/>
    <s v="7901-02655"/>
    <s v="N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5:00"/>
    <d v="1899-12-30T23:33:00"/>
    <d v="1899-12-30T20:03:00"/>
    <n v="3.1999999999999993"/>
    <x v="0"/>
    <s v="7901-02656"/>
    <s v="N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20:00"/>
    <d v="1899-12-30T23:41:00"/>
    <d v="1899-12-30T20:03:00"/>
    <n v="3.2833333333333323"/>
    <x v="0"/>
    <s v="7901-02657"/>
    <s v="N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24:00"/>
    <d v="1899-12-30T23:46:00"/>
    <d v="1899-12-30T20:03:00"/>
    <n v="3.3499999999999988"/>
    <x v="0"/>
    <s v="7901-02658"/>
    <s v="N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x v="4"/>
    <x v="1"/>
    <s v="Eseal Point"/>
    <s v="JA"/>
    <d v="1899-12-30T23:33:00"/>
    <d v="1899-12-30T00:10:00"/>
    <d v="1899-12-30T20:03:00"/>
    <n v="3.4999999999999982"/>
    <x v="0"/>
    <s v="7901-02660"/>
    <s v="N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36:00"/>
    <d v="1899-12-30T00:14:00"/>
    <d v="1899-12-30T20:03:00"/>
    <n v="3.5500000000000007"/>
    <x v="0"/>
    <s v="7901-02661"/>
    <s v="N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0:00"/>
    <d v="1899-12-30T00:17:00"/>
    <d v="1899-12-30T20:03:00"/>
    <n v="3.6166666666666671"/>
    <x v="0"/>
    <s v="7901-02662"/>
    <s v="N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2:00"/>
    <d v="1899-12-30T00:21:00"/>
    <d v="1899-12-30T20:03:00"/>
    <n v="3.6500000000000004"/>
    <x v="0"/>
    <s v="7901-02664"/>
    <s v="N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6:00"/>
    <d v="1899-12-30T00:24:00"/>
    <d v="1899-12-30T20:03:00"/>
    <n v="3.7166666666666641"/>
    <x v="0"/>
    <s v="7901-02665"/>
    <s v="N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7:00"/>
    <d v="1899-12-30T00:27:00"/>
    <d v="1899-12-30T20:03:00"/>
    <n v="3.7333333333333334"/>
    <x v="0"/>
    <s v="7901-02666"/>
    <s v="N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9:00"/>
    <d v="1899-12-30T00:30:00"/>
    <d v="1899-12-30T20:03:00"/>
    <n v="3.7666666666666666"/>
    <x v="0"/>
    <s v="7901-02667"/>
    <s v="N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34:00"/>
    <d v="1899-12-30T00:40:00"/>
    <d v="1899-12-30T20:03:00"/>
    <n v="4.5166666666666657"/>
    <x v="0"/>
    <s v="7901-02668"/>
    <s v="N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39:00"/>
    <d v="1899-12-30T01:01:00"/>
    <d v="1899-12-30T20:03:00"/>
    <n v="4.6000000000000014"/>
    <x v="0"/>
    <s v="7901-02669"/>
    <s v="N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x v="4"/>
    <x v="1"/>
    <s v="Eseal Point"/>
    <s v="JA"/>
    <d v="1899-12-30T00:49:00"/>
    <d v="1899-12-30T01:02:00"/>
    <d v="1899-12-30T20:03:00"/>
    <n v="4.7666666666666657"/>
    <x v="0"/>
    <s v="7901-02670"/>
    <s v="N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1:00"/>
    <d v="1899-12-30T01:08:00"/>
    <d v="1899-12-30T20:03:00"/>
    <n v="4.7999999999999972"/>
    <x v="0"/>
    <s v="7901-02671"/>
    <s v="N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3:00"/>
    <d v="1899-12-30T01:23:00"/>
    <d v="1899-12-30T20:03:00"/>
    <n v="4.8333333333333321"/>
    <x v="0"/>
    <s v="7901-02672"/>
    <s v="N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58:00"/>
    <d v="1899-12-30T01:25:00"/>
    <d v="1899-12-30T20:03:00"/>
    <n v="4.9166666666666643"/>
    <x v="0"/>
    <s v="7901-02673"/>
    <s v="N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07:00"/>
    <d v="1899-12-30T01:32:00"/>
    <d v="1899-12-30T20:03:00"/>
    <n v="5.0666666666666629"/>
    <x v="0"/>
    <s v="7901-02674"/>
    <s v="N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4:00"/>
    <d v="1899-12-30T20:03:00"/>
    <n v="5.0833333333333357"/>
    <x v="0"/>
    <s v="7901-02675"/>
    <s v="N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7:00"/>
    <d v="1899-12-30T20:03:00"/>
    <n v="5.0833333333333357"/>
    <x v="0"/>
    <s v="7901-02676"/>
    <s v="N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4:00"/>
    <d v="1899-12-30T01:50:00"/>
    <d v="1899-12-30T20:03:00"/>
    <n v="5.1833333333333336"/>
    <x v="0"/>
    <s v="7901-02677"/>
    <s v="N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25:00"/>
    <d v="1899-12-30T01:53:00"/>
    <d v="1899-12-30T20:03:00"/>
    <n v="5.3666666666666671"/>
    <x v="0"/>
    <s v="7901-02678"/>
    <s v="N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32:00"/>
    <d v="1899-12-30T01:56:00"/>
    <d v="1899-12-30T20:03:00"/>
    <n v="5.4833333333333343"/>
    <x v="0"/>
    <s v="7901-02679"/>
    <s v="N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1:58:00"/>
    <d v="1899-12-30T20:03:00"/>
    <n v="5.4833333333333343"/>
    <x v="0"/>
    <s v="7901-02680"/>
    <s v="N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2:01:00"/>
    <d v="1899-12-30T20:03:00"/>
    <n v="5.4833333333333343"/>
    <x v="0"/>
    <s v="7901-02681"/>
    <s v="N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11:00"/>
    <d v="1899-12-30T02:20:00"/>
    <d v="1899-12-30T20:03:00"/>
    <n v="6.1333333333333329"/>
    <x v="0"/>
    <s v="7901-02682"/>
    <s v="N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1:00"/>
    <d v="1899-12-30T02:23:00"/>
    <d v="1899-12-30T20:03:00"/>
    <n v="6.1333333333333329"/>
    <x v="0"/>
    <s v="7901-02683"/>
    <s v="N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4"/>
    <x v="1"/>
    <s v="Eseal Point"/>
    <s v="JA"/>
    <d v="1899-12-30T02:13:00"/>
    <d v="1899-12-30T02:26:00"/>
    <d v="1899-12-30T20:03:00"/>
    <n v="6.1666666666666643"/>
    <x v="0"/>
    <s v="7901-02684"/>
    <s v="N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8:00"/>
    <d v="1899-12-30T02:35:00"/>
    <d v="1899-12-30T20:03:00"/>
    <n v="6.25"/>
    <x v="0"/>
    <s v="7901-02685"/>
    <s v="N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22:00"/>
    <d v="1899-12-30T02:38:00"/>
    <d v="1899-12-30T20:03:00"/>
    <n v="6.3166666666666664"/>
    <x v="0"/>
    <s v="7901-02686"/>
    <s v="N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x v="4"/>
    <x v="1"/>
    <s v="Eseal Point"/>
    <s v="JA"/>
    <d v="1899-12-30T02:34:00"/>
    <d v="1899-12-30T02:54:00"/>
    <d v="1899-12-30T20:03:00"/>
    <n v="6.5166666666666657"/>
    <x v="0"/>
    <s v="7901-02687"/>
    <s v="N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2:57:00"/>
    <d v="1899-12-30T20:03:00"/>
    <n v="6.5833333333333357"/>
    <x v="0"/>
    <s v="7901-02688"/>
    <s v="N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3:00:00"/>
    <d v="1899-12-30T20:03:00"/>
    <n v="6.5833333333333357"/>
    <x v="0"/>
    <s v="7901-02689"/>
    <s v="N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38:00"/>
    <d v="1899-12-30T03:03:00"/>
    <d v="1899-12-30T20:03:00"/>
    <n v="6.5833333333333357"/>
    <x v="0"/>
    <s v="7901-02690"/>
    <s v="N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41:00"/>
    <d v="1899-12-30T03:06:00"/>
    <d v="1899-12-30T20:03:00"/>
    <n v="6.6333333333333329"/>
    <x v="0"/>
    <s v="7901-02691"/>
    <s v="N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37:00"/>
    <d v="1899-12-30T21:43:00"/>
    <d v="1899-12-30T20:03:00"/>
    <n v="1.5666666666666664"/>
    <x v="0"/>
    <s v="7901-02692"/>
    <s v="N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55:00"/>
    <d v="1899-12-30T22:00:00"/>
    <d v="1899-12-30T20:03:00"/>
    <n v="1.866666666666668"/>
    <x v="0"/>
    <s v="7901-02693"/>
    <s v="N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01:00"/>
    <d v="1899-12-30T22:06:00"/>
    <d v="1899-12-30T20:03:00"/>
    <n v="1.966666666666665"/>
    <x v="0"/>
    <s v="7901-02694"/>
    <s v="N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41:00"/>
    <d v="1899-12-30T23:04:00"/>
    <d v="1899-12-30T20:03:00"/>
    <n v="2.633333333333332"/>
    <x v="0"/>
    <s v="7901-02695"/>
    <s v="N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x v="5"/>
    <x v="1"/>
    <s v="Eseal Point"/>
    <s v="JA"/>
    <d v="1899-12-30T22:41:00"/>
    <d v="1899-12-30T23:07:00"/>
    <d v="1899-12-30T20:03:00"/>
    <n v="2.633333333333332"/>
    <x v="0"/>
    <s v="7901-02696"/>
    <s v="N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07:00"/>
    <d v="1899-12-30T23:13:00"/>
    <d v="1899-12-30T20:03:00"/>
    <n v="3.0666666666666664"/>
    <x v="0"/>
    <s v="7901-02697"/>
    <s v="N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13:00"/>
    <d v="1899-12-30T23:22:00"/>
    <d v="1899-12-30T20:03:00"/>
    <n v="3.1666666666666634"/>
    <x v="0"/>
    <s v="7901-02698"/>
    <s v="N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36:00"/>
    <d v="1899-12-30T23:31:00"/>
    <d v="1899-12-30T20:03:00"/>
    <n v="3.5500000000000007"/>
    <x v="0"/>
    <s v="7901-02699"/>
    <s v="N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38:00"/>
    <d v="1899-12-30T23:47:00"/>
    <d v="1899-12-30T20:03:00"/>
    <n v="3.5833333333333313"/>
    <x v="0"/>
    <s v="7901-02700"/>
    <s v="N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x v="5"/>
    <x v="1"/>
    <s v="Eseal Point"/>
    <s v="JA"/>
    <d v="1899-12-30T23:45:00"/>
    <d v="1899-12-30T00:03:00"/>
    <d v="1899-12-30T20:03:00"/>
    <n v="3.7"/>
    <x v="0"/>
    <s v="7901-02701"/>
    <s v="N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58:00"/>
    <d v="1899-12-30T00:13:00"/>
    <d v="1899-12-30T20:03:00"/>
    <n v="3.9166666666666634"/>
    <x v="0"/>
    <s v="7901-02702"/>
    <s v="N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5"/>
    <x v="1"/>
    <s v="Eseal Point"/>
    <s v="JA"/>
    <d v="1899-12-30T00:00:00"/>
    <d v="1899-12-30T00:16:00"/>
    <d v="1899-12-30T20:03:00"/>
    <n v="3.9499999999999993"/>
    <x v="0"/>
    <s v="7901-02703"/>
    <s v="N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09:00"/>
    <d v="1899-12-30T00:21:00"/>
    <d v="1899-12-30T20:03:00"/>
    <n v="4.0999999999999979"/>
    <x v="0"/>
    <s v="7901-02704"/>
    <s v="N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5:00"/>
    <d v="1899-12-30T00:25:00"/>
    <d v="1899-12-30T20:03:00"/>
    <n v="4.1999999999999993"/>
    <x v="0"/>
    <s v="7901-02705"/>
    <s v="N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8:00"/>
    <d v="1899-12-30T00:30:00"/>
    <d v="1899-12-30T20:03:00"/>
    <n v="4.25"/>
    <x v="0"/>
    <s v="7901-02706"/>
    <s v="N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x v="5"/>
    <x v="1"/>
    <s v="Eseal Point"/>
    <s v="JA"/>
    <d v="1899-12-30T00:32:00"/>
    <d v="1899-12-30T00:37:00"/>
    <d v="1899-12-30T20:03:00"/>
    <n v="4.4833333333333343"/>
    <x v="0"/>
    <s v="7901-02707"/>
    <s v="N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0:33:00"/>
    <d v="1899-12-30T00:44:00"/>
    <d v="1899-12-30T20:03:00"/>
    <n v="4.5"/>
    <x v="0"/>
    <s v="7901-02708"/>
    <s v="N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45:00"/>
    <d v="1899-12-30T00:56:00"/>
    <d v="1899-12-30T20:03:00"/>
    <n v="4.6999999999999993"/>
    <x v="0"/>
    <s v="7901-02709"/>
    <s v="N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5"/>
    <x v="1"/>
    <s v="Eseal Point"/>
    <s v="JA"/>
    <d v="1899-12-30T00:53:00"/>
    <d v="1899-12-30T01:04:00"/>
    <d v="1899-12-30T20:03:00"/>
    <n v="4.8333333333333321"/>
    <x v="0"/>
    <s v="7901-02710"/>
    <s v="N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5"/>
    <x v="1"/>
    <s v="Eseal Point"/>
    <s v="JA"/>
    <d v="1899-12-30T01:01:00"/>
    <d v="1899-12-30T01:09:00"/>
    <d v="1899-12-30T20:03:00"/>
    <n v="4.966666666666665"/>
    <x v="0"/>
    <s v="7901-02711"/>
    <s v="N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04:00"/>
    <d v="1899-12-30T01:29:00"/>
    <d v="1899-12-30T20:03:00"/>
    <n v="5.0166666666666657"/>
    <x v="0"/>
    <s v="7901-02712"/>
    <s v="N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x v="5"/>
    <x v="1"/>
    <s v="Eseal Point"/>
    <s v="JA"/>
    <d v="1899-12-30T01:12:00"/>
    <d v="1899-12-30T01:25:00"/>
    <d v="1899-12-30T20:03:00"/>
    <n v="5.1499999999999986"/>
    <x v="0"/>
    <s v="7901-02713"/>
    <s v="N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2:00"/>
    <d v="1899-12-30T01:35:00"/>
    <d v="1899-12-30T20:03:00"/>
    <n v="5.1499999999999986"/>
    <x v="0"/>
    <s v="7901-02714"/>
    <s v="N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7:00"/>
    <d v="1899-12-30T01:45:00"/>
    <d v="1899-12-30T20:03:00"/>
    <n v="5.2333333333333343"/>
    <x v="1"/>
    <s v="7901-02715"/>
    <s v="N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x v="5"/>
    <x v="1"/>
    <s v="Eseal Point"/>
    <s v="JA"/>
    <d v="1899-12-30T01:25:00"/>
    <d v="1899-12-30T01:51:00"/>
    <d v="1899-12-30T20:03:00"/>
    <n v="5.3666666666666671"/>
    <x v="0"/>
    <s v="7901-02716"/>
    <s v="N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x v="5"/>
    <x v="1"/>
    <s v="Eseal Point"/>
    <s v="JA"/>
    <d v="1899-12-30T01:36:00"/>
    <d v="1899-12-30T01:54:00"/>
    <d v="1899-12-30T20:03:00"/>
    <n v="5.5499999999999972"/>
    <x v="0"/>
    <s v="7901-02717"/>
    <s v="N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2:00:00"/>
    <d v="1899-12-30T02:06:00"/>
    <d v="1899-12-30T20:03:00"/>
    <n v="5.9499999999999993"/>
    <x v="0"/>
    <s v="7901-02718"/>
    <s v="N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2:09:00"/>
    <d v="1899-12-30T02:15:00"/>
    <d v="1899-12-30T20:03:00"/>
    <n v="6.1000000000000014"/>
    <x v="1"/>
    <s v="7901-02719"/>
    <s v="N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x v="5"/>
    <x v="1"/>
    <s v="Eseal Point"/>
    <s v="JA"/>
    <d v="1899-12-30T02:24:00"/>
    <d v="1899-12-30T02:30:00"/>
    <d v="1899-12-30T20:03:00"/>
    <n v="6.3499999999999979"/>
    <x v="0"/>
    <s v="7901-02720"/>
    <s v="N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1:48:00"/>
    <s v="na"/>
    <d v="1899-12-30T20:01:00"/>
    <n v="1.783333333333335"/>
    <x v="0"/>
    <s v="7901-02721"/>
    <s v="N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x v="6"/>
    <x v="0"/>
    <n v="1"/>
    <s v="JA"/>
    <d v="1899-12-30T22:07:00"/>
    <d v="1899-12-30T22:14:00"/>
    <d v="1899-12-30T20:01:00"/>
    <n v="2.1000000000000032"/>
    <x v="0"/>
    <s v="7901-02722"/>
    <s v="N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27:00"/>
    <d v="1899-12-30T22:34:00"/>
    <d v="1899-12-30T20:01:00"/>
    <n v="2.4333333333333353"/>
    <x v="0"/>
    <s v="7901-02723"/>
    <s v="N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x v="6"/>
    <x v="0"/>
    <n v="1"/>
    <s v="JA"/>
    <d v="1899-12-30T22:30:00"/>
    <d v="1899-12-30T23:05:00"/>
    <d v="1899-12-30T20:01:00"/>
    <n v="2.4833333333333352"/>
    <x v="0"/>
    <s v="7901-02724"/>
    <s v="N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x v="6"/>
    <x v="0"/>
    <n v="1"/>
    <s v="JA"/>
    <d v="1899-12-30T22:31:00"/>
    <d v="1899-12-30T22:42:00"/>
    <d v="1899-12-30T20:01:00"/>
    <n v="2.5000000000000018"/>
    <x v="0"/>
    <s v="7901-02725"/>
    <s v="N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59:00"/>
    <d v="1899-12-30T23:09:00"/>
    <d v="1899-12-30T20:01:00"/>
    <n v="2.9666666666666694"/>
    <x v="0"/>
    <s v="7901-02726"/>
    <s v="N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13:00"/>
    <d v="1900-01-22T04:19:12"/>
    <d v="1899-12-30T20:01:00"/>
    <n v="3.1999999999999993"/>
    <x v="0"/>
    <s v="7901-02727"/>
    <s v="N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6"/>
    <x v="0"/>
    <n v="1"/>
    <s v="JA"/>
    <d v="1899-12-30T23:28:00"/>
    <d v="1899-12-30T23:24:00"/>
    <d v="1899-12-30T20:01:00"/>
    <n v="3.4500000000000011"/>
    <x v="0"/>
    <s v="7901-02728"/>
    <s v="N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23:30:00"/>
    <d v="1899-12-30T20:01:00"/>
    <n v="3.4000000000000039"/>
    <x v="0"/>
    <s v="7901-02729"/>
    <s v="N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00:05:00"/>
    <d v="1899-12-30T20:01:00"/>
    <n v="3.4000000000000039"/>
    <x v="0"/>
    <s v="7901-02730"/>
    <s v="N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x v="6"/>
    <x v="0"/>
    <n v="1"/>
    <s v="JA"/>
    <d v="1899-12-30T23:32:00"/>
    <d v="1899-12-30T23:37:00"/>
    <d v="1899-12-30T20:01:00"/>
    <n v="3.5166666666666702"/>
    <x v="0"/>
    <s v="7901-02731"/>
    <s v="N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5:00"/>
    <d v="1899-12-30T23:41:00"/>
    <d v="1899-12-30T20:01:00"/>
    <n v="3.5666666666666673"/>
    <x v="0"/>
    <s v="7901-02732"/>
    <s v="N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8:00"/>
    <d v="1899-12-30T23:44:00"/>
    <d v="1899-12-30T20:01:00"/>
    <n v="3.6166666666666671"/>
    <x v="0"/>
    <s v="7901-02733"/>
    <s v="N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05:00"/>
    <d v="1899-12-30T00:13:00"/>
    <d v="1899-12-30T20:01:00"/>
    <n v="4.06666666666667"/>
    <x v="0"/>
    <s v="7901-02734"/>
    <s v="N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59:00"/>
    <d v="1899-12-30T01:25:00"/>
    <d v="1899-12-30T20:01:00"/>
    <n v="3.9666666666666686"/>
    <x v="0"/>
    <s v="7901-02735"/>
    <s v="N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x v="6"/>
    <x v="0"/>
    <n v="1"/>
    <s v="JA"/>
    <d v="1899-12-30T23:59:00"/>
    <d v="1899-12-30T01:48:00"/>
    <d v="1899-12-30T20:01:00"/>
    <n v="3.9666666666666686"/>
    <x v="0"/>
    <s v="7901-02736"/>
    <s v="N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x v="6"/>
    <x v="0"/>
    <n v="1"/>
    <s v="JA"/>
    <d v="1899-12-30T00:09:00"/>
    <d v="1899-12-30T00:25:00"/>
    <d v="1899-12-30T20:01:00"/>
    <n v="4.1333333333333329"/>
    <x v="0"/>
    <s v="7901-02737"/>
    <s v="N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2:00"/>
    <d v="1899-12-30T00:29:00"/>
    <d v="1899-12-30T20:01:00"/>
    <n v="4.1833333333333336"/>
    <x v="0"/>
    <s v="7901-02738"/>
    <s v="N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3:00"/>
    <d v="1899-12-30T00:32:00"/>
    <d v="1899-12-30T20:01:00"/>
    <n v="4.2000000000000028"/>
    <x v="0"/>
    <s v="7901-02739"/>
    <s v="N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4:00"/>
    <d v="1899-12-30T02:39:00"/>
    <d v="1899-12-30T20:01:00"/>
    <n v="4.2166666666666686"/>
    <x v="0"/>
    <s v="7901-02740"/>
    <s v="N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x v="6"/>
    <x v="0"/>
    <n v="1"/>
    <s v="JA"/>
    <d v="1899-12-30T00:20:00"/>
    <d v="1899-12-30T02:24:00"/>
    <d v="1899-12-30T20:01:00"/>
    <n v="4.3166666666666664"/>
    <x v="0"/>
    <s v="7901-02741"/>
    <s v="N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x v="6"/>
    <x v="0"/>
    <n v="1"/>
    <s v="JA"/>
    <d v="1899-12-30T00:26:00"/>
    <d v="1899-12-30T02:07:00"/>
    <d v="1899-12-30T20:01:00"/>
    <n v="4.4166666666666714"/>
    <x v="0"/>
    <s v="7901-02742"/>
    <s v="N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x v="6"/>
    <x v="0"/>
    <n v="1"/>
    <s v="JA"/>
    <d v="1899-12-30T00:28:00"/>
    <d v="1899-12-30T00:52:00"/>
    <d v="1899-12-30T20:01:00"/>
    <n v="4.4500000000000028"/>
    <x v="0"/>
    <s v="7901-02743"/>
    <s v="N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28:00"/>
    <d v="1899-12-30T01:27:00"/>
    <d v="1899-12-30T20:01:00"/>
    <n v="4.4500000000000028"/>
    <x v="0"/>
    <s v="7901-02744"/>
    <s v="N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4:00"/>
    <d v="1899-12-30T00:58:00"/>
    <d v="1899-12-30T20:01:00"/>
    <n v="4.5500000000000043"/>
    <x v="0"/>
    <s v="7901-02745"/>
    <s v="N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1:00"/>
    <d v="1899-12-30T20:01:00"/>
    <n v="4.6000000000000014"/>
    <x v="0"/>
    <s v="7901-02746"/>
    <s v="N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4:00"/>
    <d v="1899-12-30T20:01:00"/>
    <n v="4.6000000000000014"/>
    <x v="0"/>
    <s v="7901-02747"/>
    <s v="N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x v="6"/>
    <x v="0"/>
    <n v="1"/>
    <s v="JA"/>
    <d v="1899-12-30T02:39:00"/>
    <d v="1899-12-30T02:46:00"/>
    <d v="1899-12-30T20:01:00"/>
    <n v="6.6333333333333364"/>
    <x v="0"/>
    <s v="7901-02748"/>
    <s v="N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1:46:00"/>
    <d v="1899-12-30T22:10:00"/>
    <d v="1899-12-30T20:01:00"/>
    <n v="1.7500000000000018"/>
    <x v="0"/>
    <s v="7901-02749"/>
    <s v="N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x v="7"/>
    <x v="0"/>
    <n v="1"/>
    <s v="JA"/>
    <d v="1899-12-30T22:07:00"/>
    <d v="1899-12-30T22:17:00"/>
    <d v="1899-12-30T20:01:00"/>
    <n v="2.1000000000000032"/>
    <x v="0"/>
    <s v="7901-02750"/>
    <s v="N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7"/>
    <x v="0"/>
    <n v="1"/>
    <s v="JA"/>
    <d v="1899-12-30T22:30:00"/>
    <d v="1899-12-30T22:35:00"/>
    <d v="1899-12-30T20:01:00"/>
    <n v="2.4833333333333352"/>
    <x v="0"/>
    <s v="7901-02751"/>
    <s v="N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2:34:00"/>
    <d v="1899-12-30T22:41:00"/>
    <d v="1899-12-30T20:01:00"/>
    <n v="2.5500000000000016"/>
    <x v="0"/>
    <s v="7901-02752"/>
    <s v="N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x v="7"/>
    <x v="0"/>
    <n v="1"/>
    <s v="JA"/>
    <d v="1899-12-30T23:01:00"/>
    <d v="1899-12-30T23:35:00"/>
    <d v="1899-12-30T20:01:00"/>
    <n v="3"/>
    <x v="0"/>
    <s v="7901-02753"/>
    <s v="N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x v="7"/>
    <x v="0"/>
    <n v="1"/>
    <s v="JA"/>
    <d v="1899-12-30T23:01:00"/>
    <d v="1899-12-30T23:11:00"/>
    <d v="1899-12-30T20:01:00"/>
    <n v="3"/>
    <x v="0"/>
    <s v="7901-02754"/>
    <s v="N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03:00"/>
    <d v="1899-12-30T23:15:00"/>
    <d v="1899-12-30T20:01:00"/>
    <n v="3.0333333333333359"/>
    <x v="0"/>
    <s v="7901-02755"/>
    <s v="N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0:00"/>
    <d v="1899-12-30T23:18:00"/>
    <d v="1899-12-30T20:01:00"/>
    <n v="3.1500000000000021"/>
    <x v="0"/>
    <s v="7901-02756"/>
    <s v="N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3:00"/>
    <d v="1899-12-30T23:21:00"/>
    <d v="1899-12-30T20:01:00"/>
    <n v="3.1999999999999993"/>
    <x v="0"/>
    <s v="7901-02757"/>
    <s v="N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4:00"/>
    <d v="1899-12-30T23:24:00"/>
    <d v="1899-12-30T20:01:00"/>
    <n v="3.2166666666666686"/>
    <x v="0"/>
    <s v="7901-02758"/>
    <s v="N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34:00"/>
    <d v="1899-12-30T23:42:00"/>
    <d v="1899-12-30T20:01:00"/>
    <n v="3.5500000000000007"/>
    <x v="0"/>
    <s v="7901-02759"/>
    <s v="N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5:00"/>
    <d v="1899-12-30T00:32:00"/>
    <d v="1899-12-30T20:01:00"/>
    <n v="3.9000000000000021"/>
    <x v="0"/>
    <s v="7901-02760"/>
    <s v="N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x v="7"/>
    <x v="0"/>
    <n v="1"/>
    <s v="JA"/>
    <d v="1899-12-30T23:55:00"/>
    <d v="1899-12-30T00:03:00"/>
    <d v="1899-12-30T20:01:00"/>
    <n v="3.9000000000000021"/>
    <x v="0"/>
    <s v="7901-02761"/>
    <s v="N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7:00"/>
    <d v="1899-12-30T00:06:00"/>
    <d v="1899-12-30T20:01:00"/>
    <n v="3.9333333333333353"/>
    <x v="0"/>
    <s v="7901-02762"/>
    <s v="N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02:00"/>
    <d v="1899-12-30T00:08:00"/>
    <d v="1899-12-30T20:01:00"/>
    <n v="4.0166666666666693"/>
    <x v="0"/>
    <s v="7901-02763"/>
    <s v="N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0:00"/>
    <d v="1899-12-30T00:55:00"/>
    <d v="1899-12-30T20:01:00"/>
    <n v="4.1500000000000021"/>
    <x v="0"/>
    <s v="7901-02764"/>
    <s v="N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x v="7"/>
    <x v="0"/>
    <n v="1"/>
    <s v="JA"/>
    <d v="1899-12-30T00:16:00"/>
    <d v="1899-12-30T00:59:00"/>
    <d v="1899-12-30T20:01:00"/>
    <n v="4.25"/>
    <x v="0"/>
    <s v="7901-02765"/>
    <s v="N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8:00"/>
    <d v="1899-12-30T01:02:00"/>
    <d v="1899-12-30T20:01:00"/>
    <n v="4.283333333333335"/>
    <x v="0"/>
    <s v="7901-02766"/>
    <s v="N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9:00"/>
    <d v="1899-12-30T01:27:00"/>
    <d v="1899-12-30T20:01:00"/>
    <n v="4.3000000000000007"/>
    <x v="0"/>
    <s v="7901-02767"/>
    <s v="N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x v="7"/>
    <x v="0"/>
    <n v="1"/>
    <s v="JA"/>
    <d v="1899-12-30T00:30:00"/>
    <d v="1899-12-30T01:05:00"/>
    <d v="1899-12-30T20:01:00"/>
    <n v="4.4833333333333343"/>
    <x v="0"/>
    <s v="7901-02768"/>
    <s v="N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7:00"/>
    <d v="1899-12-30T01:18:00"/>
    <d v="1899-12-30T20:01:00"/>
    <n v="4.6000000000000014"/>
    <x v="0"/>
    <s v="7901-02769"/>
    <s v="N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9:00"/>
    <d v="1899-12-30T01:28:00"/>
    <d v="1899-12-30T20:01:00"/>
    <n v="4.6333333333333364"/>
    <x v="0"/>
    <s v="7901-02770"/>
    <s v="N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41:00"/>
    <d v="1899-12-30T01:30:00"/>
    <d v="1899-12-30T20:01:00"/>
    <n v="4.6666666666666679"/>
    <x v="0"/>
    <s v="7901-02771"/>
    <s v="N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0:00"/>
    <d v="1899-12-30T01:33:00"/>
    <d v="1899-12-30T20:01:00"/>
    <n v="4.81666666666667"/>
    <x v="0"/>
    <s v="7901-02772"/>
    <s v="N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2:00"/>
    <d v="1899-12-30T02:08:00"/>
    <d v="1899-12-30T20:01:00"/>
    <n v="4.8500000000000014"/>
    <x v="0"/>
    <s v="7901-02773"/>
    <s v="N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x v="7"/>
    <x v="0"/>
    <n v="1"/>
    <s v="JA"/>
    <d v="1899-12-30T01:10:00"/>
    <d v="1899-12-30T01:35:00"/>
    <d v="1899-12-30T20:01:00"/>
    <n v="5.1500000000000021"/>
    <x v="0"/>
    <s v="7901-02774"/>
    <s v="N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4:00"/>
    <d v="1899-12-30T01:37:00"/>
    <d v="1899-12-30T20:01:00"/>
    <n v="5.2166666666666686"/>
    <x v="0"/>
    <s v="7901-02775"/>
    <s v="N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3:00"/>
    <d v="1899-12-30T03:26:00"/>
    <d v="1899-12-30T20:01:00"/>
    <n v="5.533333333333335"/>
    <x v="0"/>
    <s v="7901-02776"/>
    <s v="N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x v="7"/>
    <x v="0"/>
    <n v="1"/>
    <s v="JA"/>
    <d v="1899-12-30T01:33:00"/>
    <d v="1899-12-30T01:41:00"/>
    <d v="1899-12-30T20:01:00"/>
    <n v="5.533333333333335"/>
    <x v="0"/>
    <s v="7901-02777"/>
    <s v="N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8:00"/>
    <d v="1899-12-30T01:43:00"/>
    <d v="1899-12-30T20:01:00"/>
    <n v="5.283333333333335"/>
    <x v="0"/>
    <s v="7901-02778"/>
    <s v="N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20:00"/>
    <d v="1899-12-30T01:45:00"/>
    <d v="1899-12-30T20:01:00"/>
    <n v="5.31666666666667"/>
    <x v="0"/>
    <s v="7901-02779"/>
    <s v="N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2:00"/>
    <d v="1899-12-30T01:47:00"/>
    <d v="1899-12-30T20:01:00"/>
    <n v="5.5166666666666693"/>
    <x v="0"/>
    <s v="7901-02780"/>
    <s v="N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42:00"/>
    <d v="1899-12-30T03:45:00"/>
    <d v="1899-12-30T20:01:00"/>
    <n v="5.6833333333333336"/>
    <x v="0"/>
    <s v="7901-02781"/>
    <s v="N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x v="7"/>
    <x v="0"/>
    <n v="1"/>
    <s v="JA"/>
    <d v="1899-12-30T01:42:00"/>
    <d v="1899-12-30T02:27:00"/>
    <d v="1899-12-30T20:01:00"/>
    <n v="5.6833333333333336"/>
    <x v="0"/>
    <s v="7901-02782"/>
    <s v="N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x v="7"/>
    <x v="0"/>
    <n v="1"/>
    <s v="JA"/>
    <d v="1899-12-30T02:11:00"/>
    <d v="1899-12-30T02:33:00"/>
    <d v="1899-12-30T20:01:00"/>
    <n v="6.1666666666666679"/>
    <x v="0"/>
    <s v="7901-02783"/>
    <s v="N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3:00"/>
    <d v="1899-12-30T02:35:00"/>
    <d v="1899-12-30T20:01:00"/>
    <n v="6.2000000000000028"/>
    <x v="0"/>
    <s v="7901-02784"/>
    <s v="N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6:00"/>
    <d v="1899-12-30T02:37:00"/>
    <d v="1899-12-30T20:01:00"/>
    <n v="6.25"/>
    <x v="0"/>
    <s v="7901-02785"/>
    <s v="N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38:00"/>
    <d v="1899-12-30T20:01:00"/>
    <n v="6.4166666666666679"/>
    <x v="0"/>
    <s v="7901-02786"/>
    <s v="N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40:00"/>
    <d v="1899-12-30T20:01:00"/>
    <n v="6.4166666666666679"/>
    <x v="0"/>
    <s v="7901-02787"/>
    <s v="N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2:00"/>
    <d v="1899-12-30T20:01:00"/>
    <n v="6.4833333333333343"/>
    <x v="0"/>
    <s v="7901-02788"/>
    <s v="N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4:00"/>
    <d v="1899-12-30T20:01:00"/>
    <n v="6.4833333333333343"/>
    <x v="0"/>
    <s v="7901-02789"/>
    <s v="N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3:00"/>
    <d v="1899-12-30T02:47:00"/>
    <d v="1899-12-30T20:01:00"/>
    <n v="6.533333333333335"/>
    <x v="0"/>
    <s v="7901-02790"/>
    <s v="N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0:00"/>
    <d v="1899-12-30T02:50:00"/>
    <d v="1899-12-30T20:01:00"/>
    <n v="6.6499999999999986"/>
    <x v="0"/>
    <s v="7901-02791"/>
    <s v="N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x v="7"/>
    <x v="0"/>
    <n v="1"/>
    <s v="JA"/>
    <d v="1899-12-30T02:42:00"/>
    <d v="1899-12-30T02:54:00"/>
    <d v="1899-12-30T20:01:00"/>
    <n v="6.6833333333333371"/>
    <x v="0"/>
    <s v="7901-02792"/>
    <s v="N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x v="7"/>
    <x v="0"/>
    <n v="1"/>
    <s v="JA"/>
    <d v="1899-12-30T02:42:00"/>
    <d v="1899-12-30T02:54:00"/>
    <d v="1899-12-30T20:01:00"/>
    <n v="6.6833333333333371"/>
    <x v="0"/>
    <s v="7901-02793"/>
    <s v="N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6:00"/>
    <d v="1899-12-30T20:01:00"/>
    <n v="6.7166666666666686"/>
    <x v="0"/>
    <s v="7901-02794"/>
    <s v="N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9:00"/>
    <d v="1899-12-30T20:01:00"/>
    <n v="6.7166666666666686"/>
    <x v="0"/>
    <s v="7901-02795"/>
    <s v="N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0:00"/>
    <d v="1899-12-30T20:01:00"/>
    <n v="6.7500000000000036"/>
    <x v="0"/>
    <s v="7901-02796"/>
    <s v="N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2:00"/>
    <d v="1899-12-30T20:01:00"/>
    <n v="6.7500000000000036"/>
    <x v="0"/>
    <s v="7901-02797"/>
    <s v="N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3:00"/>
    <d v="1899-12-30T03:03:00"/>
    <d v="1899-12-30T20:01:00"/>
    <n v="6.8666666666666671"/>
    <x v="0"/>
    <s v="7901-02798"/>
    <s v="N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6:00"/>
    <d v="1899-12-30T03:04:00"/>
    <d v="1899-12-30T20:01:00"/>
    <n v="6.9166666666666679"/>
    <x v="0"/>
    <s v="7901-02799"/>
    <s v="N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3:02:00"/>
    <d v="1899-12-30T03:09:00"/>
    <d v="1899-12-30T20:01:00"/>
    <n v="7.0166666666666693"/>
    <x v="0"/>
    <s v="7901-02800"/>
    <s v="N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8"/>
    <x v="1"/>
    <s v="Arch Point"/>
    <s v="JA"/>
    <d v="1899-12-30T21:44:00"/>
    <s v="na"/>
    <d v="1899-12-30T19:39:00"/>
    <n v="2.0833333333333339"/>
    <x v="0"/>
    <s v="1001-21296"/>
    <s v="N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x v="8"/>
    <x v="1"/>
    <s v="Arch Point"/>
    <s v="JA"/>
    <d v="1899-12-30T21:53:00"/>
    <s v="na"/>
    <d v="1899-12-30T19:39:00"/>
    <n v="2.2333333333333334"/>
    <x v="0"/>
    <s v="1001-21297"/>
    <s v="N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x v="8"/>
    <x v="1"/>
    <s v="Arch Point"/>
    <s v="JA"/>
    <d v="1899-12-30T22:15:00"/>
    <s v="na"/>
    <d v="1899-12-30T19:39:00"/>
    <n v="2.6000000000000014"/>
    <x v="0"/>
    <s v="1001-21298"/>
    <s v="N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x v="8"/>
    <x v="1"/>
    <s v="Arch Point"/>
    <s v="JA"/>
    <d v="1899-12-30T22:50:00"/>
    <d v="1899-12-30T22:56:00"/>
    <d v="1899-12-30T19:39:00"/>
    <n v="3.1833333333333327"/>
    <x v="0"/>
    <s v="1001-21299"/>
    <s v="N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23:56:00"/>
    <d v="1899-12-30T00:01:00"/>
    <d v="1899-12-30T19:39:00"/>
    <n v="4.2833333333333341"/>
    <x v="0"/>
    <s v="1001-21300"/>
    <s v="N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00:08:00"/>
    <d v="1899-12-30T00:17:00"/>
    <d v="1899-12-30T19:39:00"/>
    <n v="4.4833333333333343"/>
    <x v="0"/>
    <s v="1001-21314"/>
    <s v="N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x v="8"/>
    <x v="1"/>
    <s v="Arch Point"/>
    <s v="JA"/>
    <d v="1899-12-30T01:07:00"/>
    <d v="1899-12-30T01:16:00"/>
    <d v="1899-12-30T19:39:00"/>
    <n v="5.4666666666666686"/>
    <x v="1"/>
    <s v="1001-21315"/>
    <s v="N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x v="8"/>
    <x v="1"/>
    <s v="Arch Point"/>
    <s v="JA"/>
    <d v="1899-12-30T01:16:00"/>
    <d v="1899-12-30T01:23:00"/>
    <d v="1899-12-30T19:39:00"/>
    <n v="5.6166666666666671"/>
    <x v="0"/>
    <s v="1001-21316"/>
    <s v="N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x v="8"/>
    <x v="1"/>
    <s v="Arch Point"/>
    <s v="JA"/>
    <d v="1899-12-30T02:23:00"/>
    <s v="na"/>
    <d v="1899-12-30T19:39:00"/>
    <n v="6.7333333333333343"/>
    <x v="1"/>
    <s v="1001-21317"/>
    <s v="N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x v="9"/>
    <x v="1"/>
    <s v="Eseal Point"/>
    <s v="JA"/>
    <d v="1899-12-30T02:06:00"/>
    <d v="1899-12-30T02:24:00"/>
    <d v="1899-12-30T19:39:00"/>
    <n v="6.4500000000000028"/>
    <x v="0"/>
    <s v="1001-21241"/>
    <s v="Y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x v="9"/>
    <x v="1"/>
    <s v="Arch Point"/>
    <s v="PM"/>
    <d v="1899-12-30T23:37:00"/>
    <s v="na"/>
    <d v="1899-12-30T19:39:00"/>
    <n v="3.9666666666666686"/>
    <x v="0"/>
    <s v="1001-21316"/>
    <s v="Y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x v="9"/>
    <x v="1"/>
    <s v="Eseal Point"/>
    <s v="JA"/>
    <d v="1899-12-30T21:03:00"/>
    <d v="1899-12-30T21:17:00"/>
    <d v="1899-12-30T19:39:00"/>
    <n v="1.4000000000000004"/>
    <x v="1"/>
    <s v="1001-21318"/>
    <s v="N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1:43:00"/>
    <s v="na"/>
    <d v="1899-12-30T19:39:00"/>
    <n v="2.0666666666666647"/>
    <x v="0"/>
    <s v="1001-21339"/>
    <s v="N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x v="9"/>
    <x v="1"/>
    <s v="Arch Point"/>
    <s v="PM"/>
    <d v="1899-12-30T22:04:00"/>
    <s v="na"/>
    <d v="1899-12-30T19:39:00"/>
    <n v="2.4166666666666661"/>
    <x v="0"/>
    <s v="1001-21340"/>
    <s v="N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45:00"/>
    <s v="na"/>
    <d v="1899-12-30T19:39:00"/>
    <n v="3.0999999999999996"/>
    <x v="0"/>
    <s v="1001-21341"/>
    <s v="N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11:00"/>
    <s v="na"/>
    <d v="1899-12-30T19:39:00"/>
    <n v="3.5333333333333341"/>
    <x v="0"/>
    <s v="1001-21342"/>
    <s v="N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26:00"/>
    <s v="na"/>
    <d v="1899-12-30T19:39:00"/>
    <n v="3.7833333333333332"/>
    <x v="0"/>
    <s v="1001-21343"/>
    <s v="N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55:00"/>
    <s v="na"/>
    <d v="1899-12-30T19:39:00"/>
    <n v="4.2666666666666675"/>
    <x v="0"/>
    <s v="1001-21344"/>
    <s v="N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15:00"/>
    <s v="na"/>
    <d v="1899-12-30T19:39:00"/>
    <n v="4.6000000000000014"/>
    <x v="0"/>
    <s v="1001-21345"/>
    <s v="N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21:00"/>
    <s v="na"/>
    <d v="1899-12-30T19:39:00"/>
    <n v="4.6999999999999993"/>
    <x v="0"/>
    <s v="1001-21346"/>
    <s v="N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53:00"/>
    <s v="na"/>
    <d v="1899-12-30T19:39:00"/>
    <n v="5.2333333333333343"/>
    <x v="1"/>
    <s v="1001-21347"/>
    <s v="N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03:00"/>
    <s v="na"/>
    <d v="1899-12-30T19:39:00"/>
    <n v="5.3999999999999986"/>
    <x v="0"/>
    <s v="1001-21348"/>
    <s v="N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31:00"/>
    <s v="na"/>
    <d v="1899-12-30T19:39:00"/>
    <n v="5.8666666666666671"/>
    <x v="0"/>
    <s v="1001-21349"/>
    <s v="N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14:00"/>
    <s v="na"/>
    <d v="1899-12-30T19:39:00"/>
    <n v="2.5833333333333348"/>
    <x v="0"/>
    <s v="1901-38330"/>
    <s v="N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x v="9"/>
    <x v="1"/>
    <s v="Eseal Point"/>
    <s v="JA"/>
    <d v="1899-12-30T00:41:00"/>
    <d v="1899-12-30T00:43:00"/>
    <d v="1899-12-30T19:39:00"/>
    <n v="5.033333333333335"/>
    <x v="0"/>
    <s v="1961-16167"/>
    <s v="Y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x v="9"/>
    <x v="1"/>
    <s v="Arch Point"/>
    <s v="PM"/>
    <d v="1899-12-30T23:24:00"/>
    <s v="na"/>
    <d v="1899-12-30T19:39:00"/>
    <n v="3.75"/>
    <x v="0"/>
    <s v="7901-02692"/>
    <s v="Y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x v="9"/>
    <x v="1"/>
    <s v="Eseal Point"/>
    <s v="JA"/>
    <d v="1899-12-30T21:29:00"/>
    <m/>
    <d v="1899-12-30T19:39:00"/>
    <n v="1.8333333333333348"/>
    <x v="0"/>
    <s v="7901-02974"/>
    <s v="N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x v="9"/>
    <x v="1"/>
    <s v="Eseal Point"/>
    <s v="JA"/>
    <d v="1899-12-30T23:45:00"/>
    <m/>
    <d v="1899-12-30T19:39:00"/>
    <n v="4.1000000000000014"/>
    <x v="0"/>
    <s v="7901-02974"/>
    <s v="YSN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x v="9"/>
    <x v="1"/>
    <s v="Eseal Point"/>
    <s v="JA"/>
    <d v="1899-12-30T21:33:00"/>
    <d v="1899-12-30T21:38:00"/>
    <d v="1899-12-30T19:39:00"/>
    <n v="1.9000000000000012"/>
    <x v="0"/>
    <s v="7901-02975"/>
    <s v="N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x v="9"/>
    <x v="1"/>
    <s v="Eseal Point"/>
    <s v="JA"/>
    <d v="1899-12-30T21:57:00"/>
    <d v="1899-12-30T22:16:00"/>
    <d v="1899-12-30T19:39:00"/>
    <n v="2.2999999999999998"/>
    <x v="0"/>
    <s v="7901-02976"/>
    <s v="N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x v="9"/>
    <x v="1"/>
    <s v="Eseal Point"/>
    <s v="JA"/>
    <d v="1899-12-30T22:26:00"/>
    <m/>
    <d v="1899-12-30T19:39:00"/>
    <n v="2.7833333333333341"/>
    <x v="0"/>
    <s v="7901-02977"/>
    <s v="N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x v="9"/>
    <x v="1"/>
    <s v="Eseal Point"/>
    <s v="JA"/>
    <d v="1899-12-30T22:50:00"/>
    <m/>
    <d v="1899-12-30T19:39:00"/>
    <n v="3.1833333333333327"/>
    <x v="1"/>
    <s v="7901-02978"/>
    <s v="N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x v="9"/>
    <x v="1"/>
    <s v="Eseal Point"/>
    <s v="JA"/>
    <d v="1899-12-30T22:56:00"/>
    <d v="1899-12-30T23:12:00"/>
    <d v="1899-12-30T19:39:00"/>
    <n v="3.283333333333335"/>
    <x v="0"/>
    <s v="7901-02979"/>
    <s v="N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x v="9"/>
    <x v="1"/>
    <s v="Eseal Point"/>
    <s v="JA"/>
    <d v="1899-12-30T23:08:00"/>
    <d v="1899-12-30T23:19:00"/>
    <d v="1899-12-30T19:39:00"/>
    <n v="3.4833333333333343"/>
    <x v="0"/>
    <s v="7901-02980"/>
    <s v="N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11:00"/>
    <d v="1899-12-30T23:23:00"/>
    <d v="1899-12-30T19:39:00"/>
    <n v="3.5333333333333341"/>
    <x v="1"/>
    <s v="7901-02981"/>
    <s v="N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x v="9"/>
    <x v="1"/>
    <s v="Eseal Point"/>
    <s v="JA"/>
    <d v="1899-12-30T23:41:00"/>
    <d v="1899-12-30T23:46:00"/>
    <d v="1899-12-30T19:39:00"/>
    <n v="4.033333333333335"/>
    <x v="0"/>
    <s v="7901-02982"/>
    <s v="N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58:00"/>
    <d v="1899-12-30T00:19:00"/>
    <d v="1899-12-30T19:39:00"/>
    <n v="4.3166666666666647"/>
    <x v="0"/>
    <s v="7901-02983"/>
    <s v="N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x v="9"/>
    <x v="1"/>
    <s v="Eseal Point"/>
    <s v="JA"/>
    <d v="1899-12-30T00:59:00"/>
    <d v="1899-12-30T01:07:00"/>
    <d v="1899-12-30T19:39:00"/>
    <n v="5.3333333333333321"/>
    <x v="1"/>
    <s v="7901-02984"/>
    <s v="N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0:59:00"/>
    <d v="1899-12-30T01:27:00"/>
    <d v="1899-12-30T19:39:00"/>
    <n v="5.3333333333333321"/>
    <x v="0"/>
    <s v="7901-02985"/>
    <s v="N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x v="9"/>
    <x v="1"/>
    <s v="Eseal Point"/>
    <s v="JA"/>
    <d v="1899-12-30T01:09:00"/>
    <d v="1899-12-30T01:50:00"/>
    <d v="1899-12-30T19:39:00"/>
    <n v="5.5"/>
    <x v="0"/>
    <s v="7901-02986"/>
    <s v="N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x v="9"/>
    <x v="1"/>
    <s v="Eseal Point"/>
    <s v="JA"/>
    <d v="1899-12-30T01:12:00"/>
    <d v="1899-12-30T02:02:00"/>
    <d v="1899-12-30T19:39:00"/>
    <n v="5.5500000000000007"/>
    <x v="0"/>
    <s v="7901-02987"/>
    <s v="N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27:00"/>
    <d v="1899-12-30T02:50:00"/>
    <d v="1899-12-30T19:39:00"/>
    <n v="5.8000000000000007"/>
    <x v="0"/>
    <s v="7901-02988"/>
    <s v="N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x v="9"/>
    <x v="1"/>
    <s v="Eseal Point"/>
    <s v="JA"/>
    <d v="1899-12-30T01:45:00"/>
    <d v="1899-12-30T02:12:00"/>
    <d v="1899-12-30T19:39:00"/>
    <n v="6.1000000000000014"/>
    <x v="1"/>
    <s v="7901-02989"/>
    <s v="N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45:00"/>
    <d v="1899-12-30T03:06:00"/>
    <d v="1899-12-30T19:39:00"/>
    <n v="6.1000000000000014"/>
    <x v="0"/>
    <s v="7901-02990"/>
    <s v="N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x v="9"/>
    <x v="1"/>
    <s v="Eseal Point"/>
    <s v="JA"/>
    <d v="1899-12-30T02:06:00"/>
    <d v="1899-12-30T03:24:00"/>
    <d v="1899-12-30T19:39:00"/>
    <n v="6.4500000000000028"/>
    <x v="0"/>
    <s v="7901-02991"/>
    <s v="N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x v="9"/>
    <x v="1"/>
    <s v="Eseal Point"/>
    <s v="JA"/>
    <d v="1899-12-30T02:19:00"/>
    <d v="1899-12-30T03:41:00"/>
    <d v="1899-12-30T19:39:00"/>
    <n v="6.6666666666666679"/>
    <x v="0"/>
    <s v="7901-02992"/>
    <s v="N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x v="10"/>
    <x v="1"/>
    <s v="Arch Point"/>
    <s v="PM"/>
    <d v="1899-12-30T21:42:00"/>
    <d v="1899-12-30T21:49:00"/>
    <d v="1899-12-30T19:39:00"/>
    <n v="2.0500000000000007"/>
    <x v="1"/>
    <s v="1901-38331"/>
    <s v="N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48:00"/>
    <d v="1899-12-30T21:55:00"/>
    <d v="1899-12-30T19:39:00"/>
    <n v="2.1500000000000004"/>
    <x v="0"/>
    <s v="1901-38332"/>
    <s v="N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54:00"/>
    <d v="1899-12-30T22:01:00"/>
    <d v="1899-12-30T19:39:00"/>
    <n v="2.25"/>
    <x v="0"/>
    <s v="1901-38333"/>
    <s v="N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2:08:00"/>
    <d v="1899-12-30T22:13:00"/>
    <d v="1899-12-30T19:39:00"/>
    <n v="2.4833333333333325"/>
    <x v="1"/>
    <s v="1901-38334"/>
    <s v="N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d v="1899-12-30T22:23:00"/>
    <d v="1899-12-30T22:30:00"/>
    <d v="1899-12-30T19:39:00"/>
    <n v="2.7333333333333343"/>
    <x v="1"/>
    <s v="1901-38335"/>
    <s v="N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3:00:00"/>
    <d v="1899-12-30T23:06:00"/>
    <d v="1899-12-30T19:39:00"/>
    <n v="3.3500000000000014"/>
    <x v="0"/>
    <s v="1901-38336"/>
    <s v="N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00:21:00"/>
    <d v="1899-12-30T00:27:00"/>
    <d v="1899-12-30T19:39:00"/>
    <n v="4.6999999999999993"/>
    <x v="0"/>
    <s v="1901-38337"/>
    <s v="N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m/>
    <m/>
    <d v="1899-12-30T19:39:00"/>
    <n v="4.3500000000000014"/>
    <x v="2"/>
    <s v="1901-38338"/>
    <s v="X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x v="10"/>
    <x v="1"/>
    <s v="Arch Point"/>
    <s v="PM"/>
    <d v="1899-12-30T00:30:00"/>
    <s v="na"/>
    <d v="1899-12-30T19:39:00"/>
    <n v="4.8500000000000014"/>
    <x v="1"/>
    <s v="1901-38339"/>
    <s v="N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x v="10"/>
    <x v="1"/>
    <s v="Eseal Point"/>
    <s v="JA"/>
    <d v="1899-12-30T23:55:00"/>
    <d v="1899-12-30T00:09:00"/>
    <d v="1899-12-30T19:39:00"/>
    <n v="4.2666666666666675"/>
    <x v="1"/>
    <s v="1901-38501"/>
    <s v="N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x v="10"/>
    <x v="1"/>
    <s v="Eseal Point"/>
    <s v="JA"/>
    <d v="1899-12-30T23:55:00"/>
    <d v="1899-12-30T00:12:00"/>
    <d v="1899-12-30T19:39:00"/>
    <n v="4.2666666666666675"/>
    <x v="0"/>
    <s v="1901-38502"/>
    <s v="N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3:57:00"/>
    <d v="1899-12-30T00:14:00"/>
    <d v="1899-12-30T19:39:00"/>
    <n v="4.3000000000000007"/>
    <x v="0"/>
    <s v="1901-38503"/>
    <s v="N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04:00"/>
    <d v="1899-12-30T00:12:00"/>
    <d v="1899-12-30T19:39:00"/>
    <n v="4.4166666666666679"/>
    <x v="1"/>
    <s v="1901-38504"/>
    <s v="N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45:00"/>
    <d v="1899-12-30T00:51:00"/>
    <d v="1899-12-30T19:39:00"/>
    <n v="5.1000000000000014"/>
    <x v="0"/>
    <s v="1901-38505"/>
    <s v="N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x v="10"/>
    <x v="1"/>
    <s v="Eseal Point"/>
    <s v="JA"/>
    <d v="1899-12-30T01:00:00"/>
    <d v="1899-12-30T01:19:00"/>
    <d v="1899-12-30T19:39:00"/>
    <n v="5.3500000000000014"/>
    <x v="0"/>
    <s v="1901-38506"/>
    <s v="N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x v="10"/>
    <x v="1"/>
    <s v="Eseal Point"/>
    <s v="JA"/>
    <d v="1899-12-30T01:15:00"/>
    <d v="1899-12-30T01:26:00"/>
    <d v="1899-12-30T19:39:00"/>
    <n v="5.6000000000000014"/>
    <x v="1"/>
    <s v="1901-38507"/>
    <s v="N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1:43:00"/>
    <d v="1899-12-30T01:49:00"/>
    <d v="1899-12-30T19:39:00"/>
    <n v="6.0666666666666664"/>
    <x v="0"/>
    <s v="1901-38508"/>
    <s v="N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2:05:00"/>
    <d v="1899-12-30T02:12:00"/>
    <d v="1899-12-30T19:39:00"/>
    <n v="6.4333333333333336"/>
    <x v="0"/>
    <s v="1901-38509"/>
    <s v="N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02:16:00"/>
    <d v="1899-12-30T02:37:00"/>
    <d v="1899-12-30T19:39:00"/>
    <n v="6.6166666666666671"/>
    <x v="0"/>
    <s v="1901-38510"/>
    <s v="N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x v="10"/>
    <x v="1"/>
    <s v="Eseal Point"/>
    <s v="JA"/>
    <d v="1899-12-30T01:27:00"/>
    <s v="na"/>
    <d v="1899-12-30T19:39:00"/>
    <n v="5.8000000000000007"/>
    <x v="0"/>
    <s v="7901-02974"/>
    <s v="Y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x v="10"/>
    <x v="1"/>
    <s v="Eseal Point"/>
    <s v="JA"/>
    <d v="1899-12-30T21:06:00"/>
    <d v="1899-12-30T21:12:00"/>
    <d v="1899-12-30T19:39:00"/>
    <n v="1.4500000000000028"/>
    <x v="1"/>
    <s v="7901-02993"/>
    <s v="N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1:26:00"/>
    <d v="1899-12-30T21:47:00"/>
    <d v="1899-12-30T19:39:00"/>
    <n v="1.783333333333335"/>
    <x v="0"/>
    <s v="7901-02994"/>
    <s v="N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x v="10"/>
    <x v="1"/>
    <s v="Eseal Point"/>
    <s v="JA"/>
    <d v="1899-12-30T22:14:00"/>
    <d v="1899-12-30T22:22:00"/>
    <d v="1899-12-30T19:39:00"/>
    <n v="2.5833333333333348"/>
    <x v="1"/>
    <s v="7901-02995"/>
    <s v="N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x v="10"/>
    <x v="1"/>
    <s v="Eseal Point"/>
    <s v="JA"/>
    <d v="1899-12-30T22:18:00"/>
    <d v="1899-12-30T22:25:00"/>
    <d v="1899-12-30T19:39:00"/>
    <n v="2.6500000000000012"/>
    <x v="1"/>
    <s v="7901-02996"/>
    <s v="N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22:38:00"/>
    <d v="1899-12-30T23:05:00"/>
    <d v="1899-12-30T19:39:00"/>
    <n v="2.9833333333333334"/>
    <x v="0"/>
    <s v="7901-02997"/>
    <s v="N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x v="10"/>
    <x v="1"/>
    <s v="Eseal Point"/>
    <s v="JA"/>
    <d v="1899-12-30T22:55:00"/>
    <s v="na"/>
    <d v="1899-12-30T19:39:00"/>
    <n v="3.2666666666666684"/>
    <x v="3"/>
    <s v="7901-02998"/>
    <s v="N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x v="10"/>
    <x v="1"/>
    <s v="Eseal Point"/>
    <s v="JA"/>
    <d v="1899-12-30T22:55:00"/>
    <d v="1899-12-30T23:46:00"/>
    <d v="1899-12-30T19:39:00"/>
    <n v="3.2666666666666684"/>
    <x v="0"/>
    <s v="7901-02999"/>
    <s v="N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x v="10"/>
    <x v="1"/>
    <s v="Eseal Point"/>
    <s v="JA"/>
    <d v="1899-12-30T23:16:00"/>
    <d v="1899-12-30T23:59:00"/>
    <d v="1899-12-30T19:39:00"/>
    <n v="3.6166666666666671"/>
    <x v="0"/>
    <s v="7901-03000"/>
    <s v="N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x v="11"/>
    <x v="0"/>
    <n v="1"/>
    <s v="JA"/>
    <d v="1899-12-30T21:00:00"/>
    <s v="na"/>
    <d v="1899-12-30T19:36:00"/>
    <n v="1.3999999999999977"/>
    <x v="0"/>
    <s v="1901-38511"/>
    <s v="N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x v="11"/>
    <x v="0"/>
    <n v="1"/>
    <s v="JA"/>
    <d v="1899-12-30T21:17:00"/>
    <m/>
    <d v="1899-12-30T19:36:00"/>
    <n v="1.6833333333333327"/>
    <x v="0"/>
    <s v="1901-38512"/>
    <s v="N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32:00"/>
    <m/>
    <d v="1899-12-30T19:36:00"/>
    <n v="1.9333333333333318"/>
    <x v="0"/>
    <s v="1901-38513"/>
    <s v="N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42:00"/>
    <d v="1899-12-30T22:03:00"/>
    <d v="1899-12-30T19:36:00"/>
    <n v="2.0999999999999979"/>
    <x v="0"/>
    <s v="1901-38514"/>
    <s v="N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x v="11"/>
    <x v="0"/>
    <n v="1"/>
    <s v="JA"/>
    <d v="1899-12-30T21:52:00"/>
    <d v="1899-12-30T22:09:00"/>
    <d v="1899-12-30T19:36:00"/>
    <n v="2.2666666666666639"/>
    <x v="0"/>
    <s v="1901-38515"/>
    <s v="N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10:00"/>
    <d v="1899-12-30T22:17:00"/>
    <d v="1899-12-30T19:36:00"/>
    <n v="2.5666666666666655"/>
    <x v="0"/>
    <s v="1901-38516"/>
    <s v="N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x v="11"/>
    <x v="0"/>
    <n v="1"/>
    <s v="HMN"/>
    <d v="1899-12-30T22:18:00"/>
    <d v="1899-12-30T22:26:00"/>
    <d v="1899-12-30T19:36:00"/>
    <n v="2.6999999999999984"/>
    <x v="0"/>
    <s v="1901-38517"/>
    <s v="N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x v="11"/>
    <x v="0"/>
    <n v="1"/>
    <s v="HMN"/>
    <d v="1899-12-30T22:27:00"/>
    <d v="1899-12-30T22:34:00"/>
    <d v="1899-12-30T19:36:00"/>
    <n v="2.8499999999999979"/>
    <x v="0"/>
    <s v="1901-38518"/>
    <s v="N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34:00"/>
    <d v="1899-12-30T22:55:00"/>
    <d v="1899-12-30T19:36:00"/>
    <n v="2.9666666666666641"/>
    <x v="0"/>
    <s v="1901-38519"/>
    <s v="N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x v="11"/>
    <x v="0"/>
    <n v="1"/>
    <s v="HMN"/>
    <d v="1899-12-30T22:51:00"/>
    <d v="1899-12-30T23:10:00"/>
    <d v="1899-12-30T19:36:00"/>
    <n v="3.2499999999999991"/>
    <x v="0"/>
    <s v="1901-38520"/>
    <s v="N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x v="11"/>
    <x v="0"/>
    <n v="1"/>
    <s v="HMN"/>
    <d v="1899-12-30T23:14:00"/>
    <d v="1899-12-30T23:36:00"/>
    <d v="1899-12-30T19:36:00"/>
    <n v="3.6333333333333311"/>
    <x v="0"/>
    <s v="1901-38521"/>
    <s v="N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x v="11"/>
    <x v="0"/>
    <n v="1"/>
    <s v="JA"/>
    <d v="1899-12-30T23:39:00"/>
    <d v="1899-12-30T23:58:00"/>
    <d v="1899-12-30T19:36:00"/>
    <n v="4.0499999999999963"/>
    <x v="3"/>
    <s v="1901-38522"/>
    <s v="N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x v="11"/>
    <x v="0"/>
    <n v="1"/>
    <s v="HMN"/>
    <d v="1899-12-30T23:50:00"/>
    <d v="1899-12-30T00:14:00"/>
    <d v="1899-12-30T19:36:00"/>
    <n v="4.233333333333329"/>
    <x v="0"/>
    <s v="1901-38523"/>
    <s v="N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x v="11"/>
    <x v="0"/>
    <n v="1"/>
    <s v="JA"/>
    <d v="1899-12-30T00:16:00"/>
    <d v="1899-12-30T00:37:00"/>
    <d v="1899-12-30T19:36:00"/>
    <n v="4.6666666666666643"/>
    <x v="0"/>
    <s v="1901-38524"/>
    <s v="N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x v="11"/>
    <x v="0"/>
    <n v="1"/>
    <s v="JA"/>
    <d v="1899-12-30T01:14:00"/>
    <d v="1899-12-30T01:20:00"/>
    <d v="1899-12-30T19:36:00"/>
    <n v="5.6333333333333329"/>
    <x v="0"/>
    <s v="1901-38525"/>
    <s v="N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x v="11"/>
    <x v="0"/>
    <n v="1"/>
    <s v="HMN"/>
    <d v="1899-12-30T01:15:00"/>
    <d v="1899-12-30T01:41:00"/>
    <d v="1899-12-30T19:36:00"/>
    <n v="5.6499999999999986"/>
    <x v="0"/>
    <s v="1901-38526"/>
    <s v="N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x v="11"/>
    <x v="0"/>
    <n v="1"/>
    <s v="HMN"/>
    <d v="1899-12-30T01:18:00"/>
    <d v="1899-12-30T01:57:00"/>
    <d v="1899-12-30T19:36:00"/>
    <n v="5.6999999999999993"/>
    <x v="0"/>
    <s v="1901-38527"/>
    <s v="N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x v="11"/>
    <x v="0"/>
    <n v="1"/>
    <s v="JA"/>
    <d v="1899-12-30T02:07:00"/>
    <d v="1899-12-30T02:12:00"/>
    <d v="1899-12-30T19:36:00"/>
    <n v="6.5166666666666657"/>
    <x v="0"/>
    <s v="1901-38528"/>
    <s v="N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02:15:00"/>
    <d v="1899-12-30T02:21:00"/>
    <d v="1899-12-30T19:36:00"/>
    <n v="6.6499999999999986"/>
    <x v="0"/>
    <s v="1901-38529"/>
    <s v="N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x v="11"/>
    <x v="0"/>
    <n v="1"/>
    <s v="HMN"/>
    <d v="1899-12-30T02:30:00"/>
    <d v="1899-12-30T02:38:00"/>
    <d v="1899-12-30T19:36:00"/>
    <n v="6.8999999999999986"/>
    <x v="0"/>
    <s v="1901-38530"/>
    <s v="N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1:07:00"/>
    <d v="1899-12-30T21:28:00"/>
    <d v="1899-12-30T19:35:00"/>
    <n v="1.5333333333333332"/>
    <x v="0"/>
    <s v="1901-38340"/>
    <s v="N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x v="12"/>
    <x v="0"/>
    <n v="3"/>
    <s v="HMN"/>
    <d v="1899-12-30T21:07:00"/>
    <d v="1899-12-30T21:17:00"/>
    <d v="1899-12-30T19:35:00"/>
    <n v="1.5333333333333332"/>
    <x v="0"/>
    <s v="1901-38341"/>
    <s v="N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x v="12"/>
    <x v="0"/>
    <n v="3"/>
    <s v="HMN"/>
    <d v="1899-12-30T21:19:00"/>
    <d v="1899-12-30T22:29:00"/>
    <d v="1899-12-30T19:35:00"/>
    <n v="1.7333333333333325"/>
    <x v="0"/>
    <s v="1901-38342"/>
    <s v="N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2:36:00"/>
    <d v="1899-12-30T22:49:00"/>
    <d v="1899-12-30T19:35:00"/>
    <n v="3.0166666666666693"/>
    <x v="0"/>
    <s v="1901-38343"/>
    <s v="N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x v="12"/>
    <x v="0"/>
    <n v="3"/>
    <s v="JA"/>
    <d v="1899-12-30T22:46:00"/>
    <d v="1899-12-30T22:53:00"/>
    <d v="1899-12-30T19:35:00"/>
    <n v="3.1833333333333327"/>
    <x v="0"/>
    <s v="1901-38344"/>
    <s v="N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x v="12"/>
    <x v="0"/>
    <n v="3"/>
    <s v="HMN"/>
    <d v="1899-12-30T22:49:00"/>
    <d v="1899-12-30T23:22:00"/>
    <d v="1899-12-30T19:35:00"/>
    <n v="3.2333333333333325"/>
    <x v="0"/>
    <s v="1901-38345"/>
    <s v="N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x v="12"/>
    <x v="0"/>
    <n v="3"/>
    <s v="JA"/>
    <d v="1899-12-30T22:49:00"/>
    <d v="1899-12-30T22:59:00"/>
    <d v="1899-12-30T19:35:00"/>
    <n v="3.2333333333333325"/>
    <x v="0"/>
    <s v="1901-38346"/>
    <s v="N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x v="12"/>
    <x v="0"/>
    <n v="3"/>
    <s v="HMN"/>
    <d v="1899-12-30T23:43:00"/>
    <d v="1899-12-30T23:54:00"/>
    <d v="1899-12-30T19:35:00"/>
    <n v="4.133333333333332"/>
    <x v="0"/>
    <s v="1901-38347"/>
    <s v="N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x v="12"/>
    <x v="0"/>
    <n v="3"/>
    <s v="HG"/>
    <d v="1899-12-30T00:20:00"/>
    <d v="1899-12-30T00:33:00"/>
    <d v="1899-12-30T19:35:00"/>
    <n v="4.75"/>
    <x v="0"/>
    <s v="1901-38348"/>
    <s v="N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x v="12"/>
    <x v="0"/>
    <n v="3"/>
    <s v="HG"/>
    <d v="1899-12-30T00:43:00"/>
    <d v="1899-12-30T00:54:00"/>
    <d v="1899-12-30T19:35:00"/>
    <n v="5.1333333333333329"/>
    <x v="0"/>
    <s v="1901-38349"/>
    <s v="N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x v="12"/>
    <x v="0"/>
    <n v="3"/>
    <s v="HG"/>
    <d v="1899-12-30T01:00:00"/>
    <d v="1899-12-30T01:16:00"/>
    <d v="1899-12-30T19:35:00"/>
    <n v="5.4166666666666643"/>
    <x v="0"/>
    <s v="1901-38350"/>
    <s v="N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x v="12"/>
    <x v="0"/>
    <n v="1"/>
    <s v="JA"/>
    <d v="1899-12-30T21:57:00"/>
    <d v="1899-12-30T22:03:00"/>
    <d v="1899-12-30T19:35:00"/>
    <n v="2.3666666666666663"/>
    <x v="0"/>
    <s v="1901-38531"/>
    <s v="N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x v="12"/>
    <x v="0"/>
    <n v="1"/>
    <s v="JA"/>
    <d v="1899-12-30T22:10:00"/>
    <d v="1899-12-30T22:14:00"/>
    <d v="1899-12-30T19:35:00"/>
    <n v="2.5833333333333348"/>
    <x v="0"/>
    <s v="1901-38532"/>
    <s v="N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2:26:00"/>
    <d v="1899-12-30T22:45:00"/>
    <d v="1899-12-30T19:35:00"/>
    <n v="2.8500000000000005"/>
    <x v="0"/>
    <s v="1901-38533"/>
    <s v="N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x v="12"/>
    <x v="0"/>
    <n v="1"/>
    <s v="JA"/>
    <d v="1899-12-30T22:29:00"/>
    <d v="1899-12-30T23:10:00"/>
    <d v="1899-12-30T19:35:00"/>
    <n v="2.9000000000000004"/>
    <x v="0"/>
    <s v="1901-38534"/>
    <s v="N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x v="12"/>
    <x v="0"/>
    <n v="1"/>
    <s v="JA"/>
    <d v="1899-12-30T22:45:00"/>
    <d v="1899-12-30T22:53:00"/>
    <d v="1899-12-30T19:35:00"/>
    <n v="3.1666666666666661"/>
    <x v="0"/>
    <s v="1901-38535"/>
    <s v="N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x v="12"/>
    <x v="0"/>
    <n v="1"/>
    <s v="JA"/>
    <d v="1899-12-30T23:35:00"/>
    <d v="1899-12-30T23:40:00"/>
    <d v="1899-12-30T19:35:00"/>
    <n v="3.9999999999999991"/>
    <x v="0"/>
    <s v="1901-38536"/>
    <s v="N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x v="12"/>
    <x v="0"/>
    <n v="1"/>
    <s v="JA"/>
    <d v="1899-12-30T23:43:00"/>
    <d v="1899-12-30T23:49:00"/>
    <d v="1899-12-30T19:35:00"/>
    <n v="4.133333333333332"/>
    <x v="0"/>
    <s v="1901-38537"/>
    <s v="N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3:59:00"/>
    <d v="1899-12-30T00:18:00"/>
    <d v="1899-12-30T19:35:00"/>
    <n v="4.4000000000000004"/>
    <x v="0"/>
    <s v="1901-38538"/>
    <s v="N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x v="12"/>
    <x v="0"/>
    <n v="1"/>
    <s v="JA"/>
    <d v="1899-12-30T00:37:00"/>
    <d v="1899-12-30T00:45:00"/>
    <d v="1899-12-30T19:35:00"/>
    <n v="5.033333333333335"/>
    <x v="0"/>
    <s v="1901-38539"/>
    <s v="N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x v="12"/>
    <x v="0"/>
    <n v="1"/>
    <s v="JA"/>
    <d v="1899-12-30T00:45:00"/>
    <d v="1899-12-30T00:50:00"/>
    <d v="1899-12-30T19:35:00"/>
    <n v="5.1666666666666679"/>
    <x v="0"/>
    <s v="1901-38540"/>
    <s v="N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x v="12"/>
    <x v="0"/>
    <n v="1"/>
    <s v="JY"/>
    <d v="1899-12-30T00:56:00"/>
    <d v="1899-12-30T01:10:00"/>
    <d v="1899-12-30T19:35:00"/>
    <n v="5.3500000000000014"/>
    <x v="0"/>
    <s v="1901-38541"/>
    <s v="N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3:23:00"/>
    <d v="1899-12-30T23:31:00"/>
    <d v="1899-12-30T19:35:00"/>
    <n v="3.8"/>
    <x v="0"/>
    <s v="7901-02732"/>
    <s v="Y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x v="13"/>
    <x v="2"/>
    <m/>
    <s v="JA"/>
    <d v="1899-12-30T21:17:00"/>
    <m/>
    <d v="1899-12-30T19:57:00"/>
    <n v="1.3333333333333366"/>
    <x v="0"/>
    <s v="4501-95401"/>
    <s v="N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x v="13"/>
    <x v="2"/>
    <m/>
    <s v="JA"/>
    <d v="1899-12-30T22:05:00"/>
    <m/>
    <d v="1899-12-30T19:57:00"/>
    <n v="2.1333333333333337"/>
    <x v="0"/>
    <s v="4501-95402"/>
    <s v="N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x v="13"/>
    <x v="2"/>
    <m/>
    <s v="JA"/>
    <d v="1899-12-30T22:36:00"/>
    <m/>
    <d v="1899-12-30T19:57:00"/>
    <n v="2.6500000000000039"/>
    <x v="3"/>
    <s v="4501-95403"/>
    <s v="N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x v="13"/>
    <x v="2"/>
    <m/>
    <s v="JA"/>
    <d v="1899-12-30T22:36:00"/>
    <m/>
    <d v="1899-12-30T19:57:00"/>
    <n v="2.6500000000000039"/>
    <x v="0"/>
    <s v="4501-95404"/>
    <s v="N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2:38:00"/>
    <m/>
    <d v="1899-12-30T19:57:00"/>
    <n v="2.6833333333333345"/>
    <x v="0"/>
    <s v="4501-95405"/>
    <s v="N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x v="13"/>
    <x v="2"/>
    <m/>
    <s v="JA"/>
    <d v="1899-12-30T22:40:00"/>
    <m/>
    <d v="1899-12-30T19:57:00"/>
    <n v="2.7166666666666703"/>
    <x v="0"/>
    <s v="4501-95406"/>
    <s v="N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43:00"/>
    <m/>
    <d v="1899-12-30T19:57:00"/>
    <n v="2.7666666666666675"/>
    <x v="0"/>
    <s v="4501-95407"/>
    <s v="N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08"/>
    <s v="N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09"/>
    <s v="N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0"/>
    <s v="N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1"/>
    <s v="N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2"/>
    <s v="N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3"/>
    <s v="N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4"/>
    <s v="N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5"/>
    <s v="N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x v="13"/>
    <x v="2"/>
    <m/>
    <s v="JA"/>
    <d v="1899-12-30T23:00:00"/>
    <m/>
    <d v="1899-12-30T19:57:00"/>
    <n v="3.0500000000000025"/>
    <x v="0"/>
    <s v="4501-95416"/>
    <s v="N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7"/>
    <s v="N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8"/>
    <s v="N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23:33:00"/>
    <m/>
    <d v="1899-12-30T19:57:00"/>
    <n v="3.6000000000000005"/>
    <x v="0"/>
    <s v="4501-95419"/>
    <s v="N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x v="13"/>
    <x v="2"/>
    <m/>
    <s v="JA"/>
    <d v="1899-12-30T23:33:00"/>
    <m/>
    <d v="1899-12-30T19:57:00"/>
    <n v="3.6000000000000005"/>
    <x v="0"/>
    <s v="4501-95420"/>
    <s v="N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42:00"/>
    <m/>
    <d v="1899-12-30T19:57:00"/>
    <n v="3.7500000000000027"/>
    <x v="0"/>
    <s v="4501-95421"/>
    <s v="N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x v="13"/>
    <x v="2"/>
    <m/>
    <s v="JA"/>
    <d v="1899-12-30T23:45:00"/>
    <m/>
    <d v="1899-12-30T19:57:00"/>
    <n v="3.8000000000000025"/>
    <x v="0"/>
    <s v="4501-95422"/>
    <s v="N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50:00"/>
    <m/>
    <d v="1899-12-30T19:57:00"/>
    <n v="3.8833333333333329"/>
    <x v="0"/>
    <s v="4501-95423"/>
    <s v="N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55:00"/>
    <m/>
    <d v="1899-12-30T19:57:00"/>
    <n v="3.9666666666666686"/>
    <x v="0"/>
    <s v="4501-95424"/>
    <s v="N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x v="13"/>
    <x v="2"/>
    <m/>
    <s v="JA"/>
    <d v="1899-12-30T23:57:00"/>
    <m/>
    <d v="1899-12-30T19:57:00"/>
    <n v="4.0000000000000018"/>
    <x v="0"/>
    <s v="4501-95425"/>
    <s v="N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00:01:00"/>
    <m/>
    <d v="1899-12-30T19:57:00"/>
    <n v="4.06666666666667"/>
    <x v="0"/>
    <s v="4501-95426"/>
    <s v="N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7"/>
    <s v="N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8"/>
    <s v="N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29"/>
    <s v="N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30"/>
    <s v="N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x v="13"/>
    <x v="2"/>
    <m/>
    <s v="JA"/>
    <d v="1899-12-30T00:26:00"/>
    <m/>
    <d v="1899-12-30T19:57:00"/>
    <n v="4.4833333333333343"/>
    <x v="0"/>
    <s v="4501-95431"/>
    <s v="N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x v="13"/>
    <x v="2"/>
    <m/>
    <s v="JA"/>
    <d v="1899-12-30T00:38:00"/>
    <m/>
    <d v="1899-12-30T19:57:00"/>
    <n v="4.6833333333333371"/>
    <x v="0"/>
    <s v="4501-95432"/>
    <s v="N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x v="13"/>
    <x v="2"/>
    <m/>
    <s v="JA"/>
    <d v="1899-12-30T00:46:00"/>
    <m/>
    <d v="1899-12-30T19:57:00"/>
    <n v="4.81666666666667"/>
    <x v="0"/>
    <s v="4501-95433"/>
    <s v="N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13:00"/>
    <m/>
    <d v="1899-12-30T19:57:00"/>
    <n v="5.2666666666666693"/>
    <x v="0"/>
    <s v="4501-95433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3"/>
    <x v="2"/>
    <m/>
    <s v="JA"/>
    <d v="1899-12-30T00:52:00"/>
    <m/>
    <d v="1899-12-30T19:57:00"/>
    <n v="4.9166666666666679"/>
    <x v="0"/>
    <s v="4501-95434"/>
    <s v="N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5"/>
    <s v="N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6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7"/>
    <s v="N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8"/>
    <s v="N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9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1:22:00"/>
    <m/>
    <d v="1899-12-30T19:57:00"/>
    <n v="5.4166666666666679"/>
    <x v="0"/>
    <s v="4501-95440"/>
    <s v="N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x v="13"/>
    <x v="2"/>
    <m/>
    <s v="JA"/>
    <d v="1899-12-30T01:28:00"/>
    <m/>
    <d v="1899-12-30T19:57:00"/>
    <n v="5.5166666666666693"/>
    <x v="0"/>
    <s v="4501-95441"/>
    <s v="N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1:34:00"/>
    <m/>
    <d v="1899-12-30T19:57:00"/>
    <n v="5.6166666666666671"/>
    <x v="0"/>
    <s v="4501-95442"/>
    <s v="N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44:00"/>
    <m/>
    <d v="1899-12-30T19:57:00"/>
    <n v="5.783333333333335"/>
    <x v="0"/>
    <s v="4501-95443"/>
    <s v="N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3"/>
    <x v="2"/>
    <m/>
    <s v="JA"/>
    <d v="1899-12-30T01:50:00"/>
    <m/>
    <d v="1899-12-30T19:57:00"/>
    <n v="5.8833333333333364"/>
    <x v="0"/>
    <s v="4501-95444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5"/>
    <s v="N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6"/>
    <s v="N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48:00"/>
    <m/>
    <d v="1899-12-30T19:58:00"/>
    <n v="5.8333333333333357"/>
    <x v="0"/>
    <s v="1401-60922"/>
    <s v="Y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x v="14"/>
    <x v="2"/>
    <m/>
    <s v="JA"/>
    <d v="1899-12-30T01:30:00"/>
    <m/>
    <d v="1899-12-30T19:58:00"/>
    <n v="5.533333333333335"/>
    <x v="0"/>
    <s v="4501-95411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x v="14"/>
    <x v="2"/>
    <m/>
    <s v="JA"/>
    <d v="1899-12-30T22:01:00"/>
    <m/>
    <d v="1899-12-30T19:58:00"/>
    <n v="2.0500000000000007"/>
    <x v="0"/>
    <s v="4501-95447"/>
    <s v="N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x v="14"/>
    <x v="2"/>
    <m/>
    <s v="JA"/>
    <d v="1899-12-30T22:01:00"/>
    <m/>
    <d v="1899-12-30T19:58:00"/>
    <n v="2.0500000000000007"/>
    <x v="0"/>
    <s v="4501-95448"/>
    <s v="N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x v="14"/>
    <x v="2"/>
    <m/>
    <s v="JA"/>
    <d v="1899-12-30T22:06:00"/>
    <m/>
    <d v="1899-12-30T19:58:00"/>
    <n v="2.1333333333333364"/>
    <x v="0"/>
    <s v="4501-95449"/>
    <s v="N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x v="14"/>
    <x v="2"/>
    <m/>
    <s v="JA"/>
    <d v="1899-12-30T22:20:00"/>
    <m/>
    <d v="1899-12-30T19:58:00"/>
    <n v="2.3666666666666663"/>
    <x v="0"/>
    <s v="4501-95450"/>
    <s v="N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1"/>
    <s v="N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2"/>
    <s v="N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x v="14"/>
    <x v="2"/>
    <m/>
    <s v="JA"/>
    <d v="1899-12-30T22:26:00"/>
    <m/>
    <d v="1899-12-30T19:58:00"/>
    <n v="2.4666666666666686"/>
    <x v="0"/>
    <s v="4501-95453"/>
    <s v="N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x v="14"/>
    <x v="2"/>
    <m/>
    <s v="JA"/>
    <d v="1899-12-30T22:36:00"/>
    <m/>
    <d v="1899-12-30T19:58:00"/>
    <n v="2.6333333333333373"/>
    <x v="0"/>
    <s v="4501-95454"/>
    <s v="N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x v="14"/>
    <x v="2"/>
    <m/>
    <s v="JA"/>
    <d v="1899-12-30T22:43:00"/>
    <m/>
    <d v="1899-12-30T19:58:00"/>
    <n v="2.7500000000000009"/>
    <x v="0"/>
    <s v="4501-95455"/>
    <s v="N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x v="14"/>
    <x v="2"/>
    <m/>
    <s v="JA"/>
    <d v="1899-12-30T22:50:00"/>
    <m/>
    <d v="1899-12-30T19:58:00"/>
    <n v="2.8666666666666671"/>
    <x v="0"/>
    <s v="4501-95456"/>
    <s v="N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57:00"/>
    <m/>
    <d v="1899-12-30T19:58:00"/>
    <n v="2.9833333333333361"/>
    <x v="0"/>
    <s v="4501-95457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8"/>
    <s v="N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9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4"/>
    <x v="2"/>
    <m/>
    <s v="JA"/>
    <d v="1899-12-30T23:05:00"/>
    <m/>
    <d v="1899-12-30T19:58:00"/>
    <n v="3.1166666666666663"/>
    <x v="0"/>
    <s v="4501-95460"/>
    <s v="N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x v="14"/>
    <x v="2"/>
    <m/>
    <s v="JA"/>
    <d v="1899-12-30T23:11:00"/>
    <m/>
    <d v="1899-12-30T19:58:00"/>
    <n v="3.2166666666666686"/>
    <x v="0"/>
    <s v="4501-95461"/>
    <s v="N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x v="14"/>
    <x v="2"/>
    <m/>
    <s v="JA"/>
    <d v="1899-12-30T23:20:00"/>
    <m/>
    <d v="1899-12-30T19:58:00"/>
    <n v="3.366666666666668"/>
    <x v="0"/>
    <s v="4501-95462"/>
    <s v="N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x v="14"/>
    <x v="2"/>
    <m/>
    <s v="JA"/>
    <d v="1899-12-30T23:22:00"/>
    <m/>
    <d v="1899-12-30T19:58:00"/>
    <n v="3.4000000000000012"/>
    <x v="0"/>
    <s v="4501-95463"/>
    <s v="N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23:34:00"/>
    <m/>
    <d v="1899-12-30T19:58:00"/>
    <n v="3.6000000000000005"/>
    <x v="0"/>
    <s v="4501-95464"/>
    <s v="N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x v="14"/>
    <x v="2"/>
    <m/>
    <s v="JA"/>
    <d v="1899-12-30T23:41:00"/>
    <m/>
    <d v="1899-12-30T19:58:00"/>
    <n v="3.7166666666666694"/>
    <x v="0"/>
    <s v="4501-95465"/>
    <s v="N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23:49:00"/>
    <m/>
    <d v="1899-12-30T19:58:00"/>
    <n v="3.8500000000000023"/>
    <x v="0"/>
    <s v="4501-95466"/>
    <s v="N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23:54:00"/>
    <m/>
    <d v="1899-12-30T19:58:00"/>
    <n v="3.9333333333333327"/>
    <x v="0"/>
    <s v="4501-95467"/>
    <s v="N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x v="14"/>
    <x v="2"/>
    <m/>
    <s v="JA"/>
    <d v="1899-12-30T23:58:00"/>
    <m/>
    <d v="1899-12-30T19:58:00"/>
    <n v="3.9999999999999991"/>
    <x v="0"/>
    <s v="4501-95468"/>
    <s v="N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00:00"/>
    <m/>
    <d v="1899-12-30T19:58:00"/>
    <n v="4.033333333333335"/>
    <x v="3"/>
    <s v="4501-95469"/>
    <s v="N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x v="14"/>
    <x v="2"/>
    <m/>
    <s v="JA"/>
    <d v="1899-12-30T00:09:00"/>
    <m/>
    <d v="1899-12-30T19:58:00"/>
    <n v="4.1833333333333336"/>
    <x v="0"/>
    <s v="4501-95470"/>
    <s v="N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0:18:00"/>
    <m/>
    <d v="1899-12-30T19:58:00"/>
    <n v="4.3333333333333357"/>
    <x v="0"/>
    <s v="4501-95471"/>
    <s v="N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x v="14"/>
    <x v="2"/>
    <m/>
    <s v="JA"/>
    <d v="1899-12-30T00:38:00"/>
    <m/>
    <d v="1899-12-30T19:58:00"/>
    <n v="4.6666666666666679"/>
    <x v="0"/>
    <s v="4501-95472"/>
    <s v="N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0:43:00"/>
    <m/>
    <d v="1899-12-30T19:58:00"/>
    <n v="4.75"/>
    <x v="0"/>
    <s v="4501-95473"/>
    <s v="N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46:00"/>
    <m/>
    <d v="1899-12-30T19:58:00"/>
    <n v="4.8000000000000007"/>
    <x v="0"/>
    <s v="4501-95474"/>
    <s v="N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50:00"/>
    <m/>
    <d v="1899-12-30T19:58:00"/>
    <n v="4.8666666666666671"/>
    <x v="0"/>
    <s v="4501-95475"/>
    <s v="N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57:00"/>
    <m/>
    <d v="1899-12-30T19:58:00"/>
    <n v="4.9833333333333343"/>
    <x v="3"/>
    <s v="4501-95476"/>
    <s v="N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x v="14"/>
    <x v="2"/>
    <m/>
    <s v="JA"/>
    <d v="1899-12-30T01:05:00"/>
    <m/>
    <d v="1899-12-30T19:58:00"/>
    <n v="5.1166666666666671"/>
    <x v="0"/>
    <s v="4501-95477"/>
    <s v="N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x v="14"/>
    <x v="2"/>
    <m/>
    <s v="JA"/>
    <d v="1899-12-30T01:05:00"/>
    <m/>
    <d v="1899-12-30T19:58:00"/>
    <n v="5.1166666666666671"/>
    <x v="0"/>
    <s v="4501-95478"/>
    <s v="N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18:00"/>
    <m/>
    <d v="1899-12-30T19:58:00"/>
    <n v="5.3333333333333357"/>
    <x v="0"/>
    <s v="4501-95479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24:00"/>
    <m/>
    <d v="1899-12-30T19:58:00"/>
    <n v="5.4333333333333371"/>
    <x v="0"/>
    <s v="4501-95480"/>
    <s v="N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x v="14"/>
    <x v="2"/>
    <m/>
    <s v="JA"/>
    <d v="1899-12-30T01:32:00"/>
    <m/>
    <d v="1899-12-30T19:58:00"/>
    <n v="5.56666666666667"/>
    <x v="0"/>
    <s v="4501-95481"/>
    <s v="N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01:36:00"/>
    <m/>
    <d v="1899-12-30T19:58:00"/>
    <n v="5.6333333333333329"/>
    <x v="0"/>
    <s v="4501-95482"/>
    <s v="N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x v="14"/>
    <x v="2"/>
    <m/>
    <s v="JA"/>
    <d v="1899-12-30T01:42:00"/>
    <m/>
    <d v="1899-12-30T19:58:00"/>
    <n v="5.7333333333333343"/>
    <x v="0"/>
    <s v="4501-95483"/>
    <s v="N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1:45:00"/>
    <m/>
    <d v="1899-12-30T19:58:00"/>
    <n v="5.783333333333335"/>
    <x v="0"/>
    <s v="4501-95484"/>
    <s v="N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54:00"/>
    <m/>
    <d v="1899-12-30T19:58:00"/>
    <n v="5.9333333333333336"/>
    <x v="0"/>
    <s v="4501-95485"/>
    <s v="N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x v="14"/>
    <x v="2"/>
    <m/>
    <s v="JA"/>
    <d v="1899-12-30T02:02:00"/>
    <m/>
    <d v="1899-12-30T19:58:00"/>
    <n v="6.06666666666667"/>
    <x v="0"/>
    <s v="4501-95486"/>
    <s v="N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2:07:00"/>
    <m/>
    <d v="1899-12-30T19:58:00"/>
    <n v="6.1500000000000021"/>
    <x v="0"/>
    <s v="4501-95487"/>
    <s v="N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x v="14"/>
    <x v="2"/>
    <m/>
    <s v="JA"/>
    <d v="1899-12-30T02:15:00"/>
    <m/>
    <d v="1899-12-30T19:58:00"/>
    <n v="6.283333333333335"/>
    <x v="0"/>
    <s v="4501-95488"/>
    <s v="N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4"/>
    <x v="2"/>
    <m/>
    <s v="JA"/>
    <d v="1899-12-30T02:24:00"/>
    <m/>
    <d v="1899-12-30T19:58:00"/>
    <n v="6.4333333333333336"/>
    <x v="0"/>
    <s v="4501-95489"/>
    <s v="N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22:28:00"/>
    <m/>
    <d v="1899-12-30T19:59:00"/>
    <n v="2.4833333333333298"/>
    <x v="4"/>
    <s v="1313-46006"/>
    <s v="N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23:21:00"/>
    <m/>
    <d v="1899-12-30T19:59:00"/>
    <n v="3.366666666666668"/>
    <x v="4"/>
    <s v="1313-46007"/>
    <s v="N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x v="15"/>
    <x v="0"/>
    <n v="1"/>
    <s v="JA"/>
    <d v="1899-12-30T23:51:00"/>
    <m/>
    <d v="1899-12-30T19:59:00"/>
    <n v="3.8666666666666663"/>
    <x v="4"/>
    <s v="1313-46008"/>
    <s v="N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17:00"/>
    <m/>
    <d v="1899-12-30T19:59:00"/>
    <n v="4.2999999999999972"/>
    <x v="4"/>
    <s v="1313-46009"/>
    <s v="N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40:00"/>
    <m/>
    <d v="1899-12-30T19:59:00"/>
    <n v="4.6833333333333336"/>
    <x v="4"/>
    <s v="1313-46010"/>
    <s v="N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x v="15"/>
    <x v="0"/>
    <n v="1"/>
    <s v="JA"/>
    <d v="1899-12-30T01:47:00"/>
    <m/>
    <d v="1899-12-30T19:59:00"/>
    <n v="5.7999999999999972"/>
    <x v="4"/>
    <s v="1313-46012"/>
    <s v="N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x v="15"/>
    <x v="0"/>
    <n v="1"/>
    <s v="JA"/>
    <d v="1899-12-30T21:31:00"/>
    <m/>
    <d v="1899-12-30T19:59:00"/>
    <n v="1.5333333333333306"/>
    <x v="0"/>
    <s v="4501-95490"/>
    <s v="N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1:00"/>
    <m/>
    <d v="1899-12-30T19:59:00"/>
    <n v="1.6999999999999993"/>
    <x v="0"/>
    <s v="4501-95491"/>
    <s v="N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8:00"/>
    <m/>
    <d v="1899-12-30T19:59:00"/>
    <n v="1.8166666666666655"/>
    <x v="0"/>
    <s v="4501-95492"/>
    <s v="N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55:00"/>
    <m/>
    <d v="1899-12-30T19:59:00"/>
    <n v="1.9333333333333345"/>
    <x v="0"/>
    <s v="4501-95493"/>
    <s v="N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06:00"/>
    <m/>
    <d v="1899-12-30T19:59:00"/>
    <n v="2.1166666666666671"/>
    <x v="0"/>
    <s v="4501-95494"/>
    <s v="N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x v="15"/>
    <x v="0"/>
    <n v="1"/>
    <s v="JA"/>
    <d v="1899-12-30T22:15:00"/>
    <m/>
    <d v="1899-12-30T19:59:00"/>
    <n v="2.2666666666666666"/>
    <x v="0"/>
    <s v="4501-95495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15:00"/>
    <m/>
    <d v="1899-12-30T19:59:00"/>
    <n v="2.2666666666666666"/>
    <x v="0"/>
    <s v="4501-95496"/>
    <s v="N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39:00"/>
    <m/>
    <d v="1899-12-30T19:59:00"/>
    <n v="2.6666666666666652"/>
    <x v="0"/>
    <s v="4501-95497"/>
    <s v="N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51:00"/>
    <m/>
    <d v="1899-12-30T19:59:00"/>
    <n v="2.8666666666666671"/>
    <x v="0"/>
    <s v="4501-95498"/>
    <s v="N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58:00"/>
    <m/>
    <d v="1899-12-30T19:59:00"/>
    <n v="2.9833333333333307"/>
    <x v="0"/>
    <s v="4501-95499"/>
    <s v="N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00:00"/>
    <m/>
    <d v="1899-12-30T19:59:00"/>
    <n v="3.0166666666666666"/>
    <x v="0"/>
    <s v="4501-95500"/>
    <s v="N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07:00"/>
    <m/>
    <d v="1899-12-30T19:59:00"/>
    <n v="3.1333333333333329"/>
    <x v="0"/>
    <s v="4501-95501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15:00"/>
    <m/>
    <d v="1899-12-30T19:59:00"/>
    <n v="3.2666666666666657"/>
    <x v="0"/>
    <s v="4501-95502"/>
    <s v="N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21:00"/>
    <m/>
    <d v="1899-12-30T19:59:00"/>
    <n v="3.366666666666668"/>
    <x v="0"/>
    <s v="4501-95503"/>
    <s v="N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x v="15"/>
    <x v="0"/>
    <n v="1"/>
    <s v="JA"/>
    <d v="1899-12-30T23:33:00"/>
    <m/>
    <d v="1899-12-30T19:59:00"/>
    <n v="3.5666666666666647"/>
    <x v="0"/>
    <s v="4501-95504"/>
    <s v="N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0:00"/>
    <m/>
    <d v="1899-12-30T19:59:00"/>
    <n v="3.6833333333333336"/>
    <x v="0"/>
    <s v="4501-95505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7:00"/>
    <m/>
    <d v="1899-12-30T19:59:00"/>
    <n v="3.8"/>
    <x v="0"/>
    <s v="4501-95506"/>
    <s v="N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1:00"/>
    <m/>
    <d v="1899-12-30T19:59:00"/>
    <n v="4.0333333333333314"/>
    <x v="0"/>
    <s v="4501-95507"/>
    <s v="N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9:00"/>
    <m/>
    <d v="1899-12-30T19:59:00"/>
    <n v="4.1666666666666643"/>
    <x v="0"/>
    <s v="4501-95508"/>
    <s v="N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3:00"/>
    <m/>
    <d v="1899-12-30T19:59:00"/>
    <n v="4.2333333333333307"/>
    <x v="0"/>
    <s v="4501-95509"/>
    <s v="N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7:00"/>
    <m/>
    <d v="1899-12-30T19:59:00"/>
    <n v="4.2999999999999972"/>
    <x v="0"/>
    <s v="4501-95510"/>
    <s v="N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34:00"/>
    <m/>
    <d v="1899-12-30T19:59:00"/>
    <n v="4.5833333333333321"/>
    <x v="0"/>
    <s v="4501-95511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46:00"/>
    <m/>
    <d v="1899-12-30T19:59:00"/>
    <n v="4.7833333333333314"/>
    <x v="0"/>
    <s v="4501-95512"/>
    <s v="N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1:00"/>
    <m/>
    <d v="1899-12-30T19:59:00"/>
    <n v="4.8666666666666671"/>
    <x v="0"/>
    <s v="4501-95513"/>
    <s v="N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6:00"/>
    <m/>
    <d v="1899-12-30T19:59:00"/>
    <n v="4.9499999999999993"/>
    <x v="0"/>
    <s v="4501-95514"/>
    <s v="N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13:00"/>
    <m/>
    <d v="1899-12-30T19:59:00"/>
    <n v="5.2333333333333343"/>
    <x v="0"/>
    <s v="4501-95515"/>
    <s v="N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29:00"/>
    <m/>
    <d v="1899-12-30T19:59:00"/>
    <n v="5.5"/>
    <x v="0"/>
    <s v="4501-95516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35:00"/>
    <m/>
    <d v="1899-12-30T19:59:00"/>
    <n v="5.5999999999999979"/>
    <x v="0"/>
    <s v="4501-95517"/>
    <s v="N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47:00"/>
    <m/>
    <d v="1899-12-30T19:59:00"/>
    <n v="5.7999999999999972"/>
    <x v="0"/>
    <s v="4501-95518"/>
    <s v="N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6:00"/>
    <m/>
    <d v="1899-12-30T19:59:00"/>
    <n v="2.1166666666666671"/>
    <x v="4"/>
    <s v="1313-46016"/>
    <s v="N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x v="16"/>
    <x v="0"/>
    <n v="1"/>
    <s v="JA"/>
    <d v="1899-12-30T00:50:00"/>
    <m/>
    <d v="1899-12-30T19:59:00"/>
    <n v="4.8499999999999979"/>
    <x v="4"/>
    <s v="1313-46017"/>
    <s v="N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x v="16"/>
    <x v="0"/>
    <n v="1"/>
    <s v="JA"/>
    <d v="1899-12-30T01:03:00"/>
    <m/>
    <d v="1899-12-30T19:59:00"/>
    <n v="5.0666666666666629"/>
    <x v="4"/>
    <s v="1313-46018"/>
    <s v="N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x v="16"/>
    <x v="0"/>
    <n v="1"/>
    <s v="JA"/>
    <d v="1899-12-30T01:51:00"/>
    <m/>
    <d v="1899-12-30T19:59:00"/>
    <n v="5.8666666666666671"/>
    <x v="4"/>
    <s v="1313-46019"/>
    <s v="N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x v="16"/>
    <x v="0"/>
    <n v="1"/>
    <s v="JA"/>
    <d v="1899-12-30T21:30:00"/>
    <m/>
    <d v="1899-12-30T19:59:00"/>
    <n v="1.5166666666666666"/>
    <x v="0"/>
    <s v="4501-95519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2:00"/>
    <m/>
    <d v="1899-12-30T19:59:00"/>
    <n v="1.5499999999999998"/>
    <x v="0"/>
    <s v="4501-95520"/>
    <s v="N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1"/>
    <s v="N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2"/>
    <s v="N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3"/>
    <s v="N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4"/>
    <s v="N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5"/>
    <s v="N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6"/>
    <s v="N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1:00"/>
    <m/>
    <d v="1899-12-30T19:59:00"/>
    <n v="1.866666666666668"/>
    <x v="0"/>
    <s v="4501-95527"/>
    <s v="N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6:00"/>
    <m/>
    <d v="1899-12-30T19:59:00"/>
    <n v="1.9499999999999984"/>
    <x v="0"/>
    <s v="4501-95528"/>
    <s v="N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4:00"/>
    <m/>
    <d v="1899-12-30T19:59:00"/>
    <n v="2.0833333333333313"/>
    <x v="0"/>
    <s v="4501-95529"/>
    <s v="N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1:00"/>
    <m/>
    <d v="1899-12-30T19:59:00"/>
    <n v="2.2000000000000002"/>
    <x v="0"/>
    <s v="4501-95530"/>
    <s v="N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3:00"/>
    <m/>
    <d v="1899-12-30T19:59:00"/>
    <n v="2.2333333333333307"/>
    <x v="0"/>
    <s v="4501-95531"/>
    <s v="N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17:00"/>
    <m/>
    <d v="1899-12-30T19:59:00"/>
    <n v="2.2999999999999998"/>
    <x v="0"/>
    <s v="4501-95532"/>
    <s v="N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x v="16"/>
    <x v="0"/>
    <n v="1"/>
    <s v="JA"/>
    <d v="1899-12-30T22:24:00"/>
    <m/>
    <d v="1899-12-30T19:59:00"/>
    <n v="2.4166666666666634"/>
    <x v="0"/>
    <s v="4501-95533"/>
    <s v="N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4"/>
    <s v="N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5"/>
    <s v="N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6:00"/>
    <m/>
    <d v="1899-12-30T19:59:00"/>
    <n v="2.7833333333333314"/>
    <x v="0"/>
    <s v="4501-95536"/>
    <s v="N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52:00"/>
    <m/>
    <d v="1899-12-30T19:59:00"/>
    <n v="2.8833333333333337"/>
    <x v="0"/>
    <s v="4501-9553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9:00"/>
    <m/>
    <d v="1899-12-30T19:59:00"/>
    <n v="2.8333333333333313"/>
    <x v="0"/>
    <s v="4501-95538"/>
    <s v="N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2:00"/>
    <m/>
    <d v="1899-12-30T19:59:00"/>
    <n v="3.05"/>
    <x v="0"/>
    <s v="4501-95539"/>
    <s v="N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4:00"/>
    <m/>
    <d v="1899-12-30T19:59:00"/>
    <n v="3.083333333333333"/>
    <x v="0"/>
    <s v="4501-95540"/>
    <s v="N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13:00"/>
    <m/>
    <d v="1899-12-30T19:59:00"/>
    <n v="3.2333333333333298"/>
    <x v="0"/>
    <s v="4501-95541"/>
    <s v="N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20:00"/>
    <m/>
    <d v="1899-12-30T19:59:00"/>
    <n v="3.3499999999999988"/>
    <x v="0"/>
    <s v="4501-95542"/>
    <s v="N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5:00"/>
    <m/>
    <d v="1899-12-30T19:59:00"/>
    <n v="3.4333333333333345"/>
    <x v="0"/>
    <s v="4501-95543"/>
    <s v="N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7:00"/>
    <m/>
    <d v="1899-12-30T19:59:00"/>
    <n v="3.466666666666665"/>
    <x v="0"/>
    <s v="4501-95544"/>
    <s v="N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38:00"/>
    <m/>
    <d v="1899-12-30T19:59:00"/>
    <n v="3.6499999999999977"/>
    <x v="0"/>
    <s v="4501-95545"/>
    <s v="N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6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7"/>
    <s v="N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8:00"/>
    <m/>
    <d v="1899-12-30T19:59:00"/>
    <n v="3.8166666666666664"/>
    <x v="0"/>
    <s v="4501-95548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4:00"/>
    <m/>
    <d v="1899-12-30T19:59:00"/>
    <n v="3.9166666666666634"/>
    <x v="0"/>
    <s v="4501-95549"/>
    <s v="N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2:00"/>
    <m/>
    <d v="1899-12-30T19:59:00"/>
    <n v="3.8833333333333329"/>
    <x v="0"/>
    <s v="4501-95550"/>
    <s v="N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1"/>
    <s v="N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2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x v="16"/>
    <x v="0"/>
    <n v="1"/>
    <s v="JA"/>
    <d v="1899-12-30T00:06:00"/>
    <m/>
    <d v="1899-12-30T19:59:00"/>
    <n v="4.1166666666666671"/>
    <x v="0"/>
    <s v="4501-95553"/>
    <s v="N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17:00"/>
    <m/>
    <d v="1899-12-30T19:59:00"/>
    <n v="4.2999999999999972"/>
    <x v="0"/>
    <s v="4501-95554"/>
    <s v="N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x v="16"/>
    <x v="0"/>
    <n v="1"/>
    <s v="JA"/>
    <d v="1899-12-30T00:19:00"/>
    <m/>
    <d v="1899-12-30T19:59:00"/>
    <n v="4.3333333333333321"/>
    <x v="0"/>
    <s v="4501-95555"/>
    <s v="N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27:00"/>
    <m/>
    <d v="1899-12-30T19:59:00"/>
    <n v="4.4666666666666686"/>
    <x v="0"/>
    <s v="4501-95556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7"/>
    <s v="N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8"/>
    <s v="N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9"/>
    <s v="N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44:00"/>
    <m/>
    <d v="1899-12-30T19:59:00"/>
    <n v="4.75"/>
    <x v="0"/>
    <s v="4501-95560"/>
    <s v="N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3:00"/>
    <m/>
    <d v="1899-12-30T19:59:00"/>
    <n v="4.8999999999999986"/>
    <x v="0"/>
    <s v="4501-95561"/>
    <s v="N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8:00"/>
    <m/>
    <d v="1899-12-30T19:59:00"/>
    <n v="4.9833333333333307"/>
    <x v="0"/>
    <s v="4501-95562"/>
    <s v="N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13:00"/>
    <m/>
    <d v="1899-12-30T19:59:00"/>
    <n v="5.2333333333333343"/>
    <x v="0"/>
    <s v="4501-95563"/>
    <s v="N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x v="16"/>
    <x v="0"/>
    <n v="1"/>
    <s v="JA"/>
    <d v="1899-12-30T01:15:00"/>
    <m/>
    <d v="1899-12-30T19:59:00"/>
    <n v="5.2666666666666657"/>
    <x v="3"/>
    <s v="4501-95564"/>
    <s v="N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x v="16"/>
    <x v="0"/>
    <n v="1"/>
    <s v="JA"/>
    <d v="1899-12-30T01:21:00"/>
    <m/>
    <d v="1899-12-30T19:59:00"/>
    <n v="5.3666666666666671"/>
    <x v="0"/>
    <s v="4501-95565"/>
    <s v="N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3:00"/>
    <m/>
    <d v="1899-12-30T19:59:00"/>
    <n v="5.5666666666666664"/>
    <x v="0"/>
    <s v="4501-95566"/>
    <s v="N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7:00"/>
    <m/>
    <d v="1899-12-30T19:59:00"/>
    <n v="5.6333333333333329"/>
    <x v="0"/>
    <s v="4501-95567"/>
    <s v="N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0:00"/>
    <m/>
    <d v="1899-12-30T19:59:00"/>
    <n v="5.68333333333333"/>
    <x v="0"/>
    <s v="4501-95568"/>
    <s v="N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5:00"/>
    <m/>
    <d v="1899-12-30T19:59:00"/>
    <n v="5.7666666666666657"/>
    <x v="0"/>
    <s v="4501-95569"/>
    <s v="N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57:00"/>
    <m/>
    <d v="1899-12-30T19:59:00"/>
    <n v="5.9666666666666686"/>
    <x v="0"/>
    <s v="4501-95570"/>
    <s v="N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7:00"/>
    <m/>
    <d v="1899-12-30T20:00:00"/>
    <n v="4.4499999999999993"/>
    <x v="4"/>
    <s v="1313-46012"/>
    <s v="Y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x v="17"/>
    <x v="0"/>
    <n v="1"/>
    <s v="JA"/>
    <d v="1899-12-30T22:05:00"/>
    <m/>
    <d v="1899-12-30T20:00:00"/>
    <n v="2.0833333333333313"/>
    <x v="4"/>
    <s v="1313-46026"/>
    <s v="N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x v="17"/>
    <x v="0"/>
    <n v="1"/>
    <s v="JA"/>
    <d v="1899-12-30T23:12:00"/>
    <m/>
    <d v="1899-12-30T20:00:00"/>
    <n v="3.1999999999999993"/>
    <x v="4"/>
    <s v="1313-46027"/>
    <s v="N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x v="17"/>
    <x v="0"/>
    <n v="1"/>
    <s v="JA"/>
    <d v="1899-12-30T00:43:00"/>
    <m/>
    <d v="1899-12-30T20:00:00"/>
    <n v="4.716666666666665"/>
    <x v="4"/>
    <s v="1313-46028"/>
    <s v="N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x v="17"/>
    <x v="0"/>
    <n v="1"/>
    <s v="JA"/>
    <d v="1899-12-30T00:57:00"/>
    <m/>
    <d v="1899-12-30T20:00:00"/>
    <n v="4.9499999999999993"/>
    <x v="4"/>
    <s v="1313-46029"/>
    <s v="N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0:59:00"/>
    <m/>
    <d v="1899-12-30T20:00:00"/>
    <n v="4.9833333333333307"/>
    <x v="4"/>
    <s v="1313-46030"/>
    <s v="N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1:17:00"/>
    <m/>
    <d v="1899-12-30T20:00:00"/>
    <n v="5.2833333333333314"/>
    <x v="4"/>
    <s v="1313-46031"/>
    <s v="N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x v="17"/>
    <x v="0"/>
    <n v="1"/>
    <s v="JA"/>
    <d v="1899-12-30T01:29:00"/>
    <m/>
    <d v="1899-12-30T20:00:00"/>
    <n v="5.4833333333333343"/>
    <x v="4"/>
    <s v="1313-46032"/>
    <s v="N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x v="17"/>
    <x v="0"/>
    <n v="1"/>
    <s v="JA"/>
    <d v="1899-12-30T01:20:00"/>
    <m/>
    <d v="1899-12-30T20:00:00"/>
    <n v="5.3333333333333321"/>
    <x v="4"/>
    <s v="1313-60034"/>
    <s v="Y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x v="17"/>
    <x v="0"/>
    <n v="1"/>
    <s v="JA"/>
    <d v="1899-12-30T23:44:00"/>
    <m/>
    <d v="1899-12-30T20:00:00"/>
    <n v="3.7333333333333334"/>
    <x v="0"/>
    <s v="1401-56373"/>
    <s v="Y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x v="17"/>
    <x v="0"/>
    <n v="1"/>
    <s v="JA"/>
    <d v="1899-12-30T01:40:00"/>
    <m/>
    <d v="1899-12-30T20:00:00"/>
    <n v="5.6666666666666643"/>
    <x v="0"/>
    <s v="1901-38351"/>
    <s v="N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x v="17"/>
    <x v="0"/>
    <n v="1"/>
    <s v="JA"/>
    <d v="1899-12-30T01:42:00"/>
    <m/>
    <d v="1899-12-30T20:00:00"/>
    <n v="5.6999999999999993"/>
    <x v="0"/>
    <s v="1901-38352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7:00"/>
    <m/>
    <d v="1899-12-30T20:00:00"/>
    <n v="5.7833333333333314"/>
    <x v="0"/>
    <s v="1901-38353"/>
    <s v="N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2:00"/>
    <m/>
    <d v="1899-12-30T20:00:00"/>
    <n v="5.8666666666666671"/>
    <x v="0"/>
    <s v="1901-38354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6:00"/>
    <m/>
    <d v="1899-12-30T20:00:00"/>
    <n v="5.9333333333333336"/>
    <x v="0"/>
    <s v="1901-38355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9:00"/>
    <m/>
    <d v="1899-12-30T20:00:00"/>
    <n v="5.9833333333333343"/>
    <x v="0"/>
    <s v="1901-38356"/>
    <s v="N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36:00"/>
    <m/>
    <d v="1899-12-30T20:00:00"/>
    <n v="1.5999999999999996"/>
    <x v="0"/>
    <s v="4501-95571"/>
    <s v="N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x v="17"/>
    <x v="0"/>
    <n v="1"/>
    <s v="JA"/>
    <d v="1899-12-30T21:39:00"/>
    <m/>
    <d v="1899-12-30T20:00:00"/>
    <n v="1.6499999999999968"/>
    <x v="0"/>
    <s v="4501-95572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41:00"/>
    <m/>
    <d v="1899-12-30T20:00:00"/>
    <n v="1.6833333333333327"/>
    <x v="0"/>
    <s v="4501-95573"/>
    <s v="N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55:00"/>
    <m/>
    <d v="1899-12-30T20:00:00"/>
    <n v="1.9166666666666679"/>
    <x v="0"/>
    <s v="4501-95574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2:00"/>
    <m/>
    <d v="1899-12-30T20:00:00"/>
    <n v="2.2000000000000002"/>
    <x v="0"/>
    <s v="4501-95575"/>
    <s v="N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9:00"/>
    <m/>
    <d v="1899-12-30T20:00:00"/>
    <n v="2.3166666666666664"/>
    <x v="0"/>
    <s v="4501-95576"/>
    <s v="N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1:00"/>
    <m/>
    <d v="1899-12-30T20:00:00"/>
    <n v="2.3499999999999996"/>
    <x v="0"/>
    <s v="4501-95577"/>
    <s v="N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4:00"/>
    <m/>
    <d v="1899-12-30T20:00:00"/>
    <n v="2.3999999999999968"/>
    <x v="0"/>
    <s v="4501-95578"/>
    <s v="N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31:00"/>
    <m/>
    <d v="1899-12-30T20:00:00"/>
    <n v="2.5166666666666657"/>
    <x v="0"/>
    <s v="4501-95579"/>
    <s v="N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1:00"/>
    <m/>
    <d v="1899-12-30T20:00:00"/>
    <n v="2.8500000000000005"/>
    <x v="0"/>
    <s v="4501-95580"/>
    <s v="N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7:00"/>
    <m/>
    <d v="1899-12-30T20:00:00"/>
    <n v="2.95"/>
    <x v="0"/>
    <s v="4501-95581"/>
    <s v="N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8:00"/>
    <m/>
    <d v="1899-12-30T20:00:00"/>
    <n v="2.9666666666666641"/>
    <x v="0"/>
    <s v="4501-95582"/>
    <s v="N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0:00"/>
    <m/>
    <d v="1899-12-30T20:00:00"/>
    <n v="3.66666666666666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00:59:00"/>
    <m/>
    <d v="1899-12-30T20:00:00"/>
    <n v="4.983333333333330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23:06:00"/>
    <m/>
    <d v="1899-12-30T20:00:00"/>
    <n v="3.0999999999999996"/>
    <x v="0"/>
    <s v="4501-95583"/>
    <s v="N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04:00"/>
    <m/>
    <d v="1899-12-30T20:00:00"/>
    <n v="3.0666666666666664"/>
    <x v="0"/>
    <s v="4501-95584"/>
    <s v="N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14:00"/>
    <m/>
    <d v="1899-12-30T20:00:00"/>
    <n v="3.2333333333333325"/>
    <x v="0"/>
    <s v="4501-95585"/>
    <s v="N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0:00"/>
    <m/>
    <d v="1899-12-30T20:00:00"/>
    <n v="3.3333333333333321"/>
    <x v="0"/>
    <s v="4501-95586"/>
    <s v="N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5:00"/>
    <m/>
    <d v="1899-12-30T20:00:00"/>
    <n v="3.4166666666666679"/>
    <x v="0"/>
    <s v="4501-95587"/>
    <s v="N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3:00"/>
    <m/>
    <d v="1899-12-30T20:00:00"/>
    <n v="3.549999999999998"/>
    <x v="0"/>
    <s v="4501-95588"/>
    <s v="N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5:00"/>
    <m/>
    <d v="1899-12-30T20:00:00"/>
    <n v="3.5833333333333313"/>
    <x v="0"/>
    <s v="4501-95589"/>
    <s v="N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6:00"/>
    <m/>
    <d v="1899-12-30T20:00:00"/>
    <n v="3.7666666666666639"/>
    <x v="0"/>
    <s v="4501-95590"/>
    <s v="N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56:00"/>
    <m/>
    <d v="1899-12-30T20:00:00"/>
    <n v="3.9333333333333327"/>
    <x v="0"/>
    <s v="4501-95591"/>
    <s v="N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06:00"/>
    <m/>
    <d v="1899-12-30T20:00:00"/>
    <n v="4.0999999999999979"/>
    <x v="0"/>
    <s v="4501-95592"/>
    <s v="N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5:00"/>
    <m/>
    <d v="1899-12-30T20:00:00"/>
    <n v="4.4166666666666679"/>
    <x v="0"/>
    <s v="4501-95593"/>
    <s v="N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4"/>
    <s v="N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5"/>
    <s v="N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9:00"/>
    <m/>
    <d v="1899-12-30T20:00:00"/>
    <n v="4.6499999999999986"/>
    <x v="0"/>
    <s v="4501-95596"/>
    <s v="N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46:00"/>
    <m/>
    <d v="1899-12-30T20:00:00"/>
    <n v="4.7666666666666657"/>
    <x v="0"/>
    <s v="4501-95597"/>
    <s v="N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07:00"/>
    <m/>
    <d v="1899-12-30T20:00:00"/>
    <n v="5.1166666666666671"/>
    <x v="0"/>
    <s v="4501-95598"/>
    <s v="N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27:00"/>
    <m/>
    <d v="1899-12-30T20:00:00"/>
    <n v="5.4499999999999993"/>
    <x v="0"/>
    <s v="4501-95599"/>
    <s v="N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32:00"/>
    <m/>
    <d v="1899-12-30T20:00:00"/>
    <n v="5.5333333333333314"/>
    <x v="0"/>
    <s v="4501-95600"/>
    <s v="N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3:00"/>
    <m/>
    <d v="1899-12-30T20:00:00"/>
    <n v="5.716666666666665"/>
    <x v="0"/>
    <s v="7901-02730"/>
    <s v="Y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x v="17"/>
    <x v="0"/>
    <n v="1"/>
    <s v="JA"/>
    <d v="1899-12-30T00:02:00"/>
    <m/>
    <d v="1899-12-30T20:00:00"/>
    <n v="4.0333333333333314"/>
    <x v="0"/>
    <s v="7901-02777"/>
    <s v="Y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x v="18"/>
    <x v="2"/>
    <n v="1"/>
    <s v="JA"/>
    <d v="1899-12-30T22:26:00"/>
    <m/>
    <d v="1899-12-30T20:08:00"/>
    <n v="2.2999999999999998"/>
    <x v="0"/>
    <s v="1971-01601"/>
    <s v="N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31:00"/>
    <m/>
    <d v="1899-12-30T20:08:00"/>
    <n v="2.3833333333333329"/>
    <x v="0"/>
    <s v="1971-01602"/>
    <s v="N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41:00"/>
    <m/>
    <d v="1899-12-30T20:08:00"/>
    <n v="2.5499999999999989"/>
    <x v="0"/>
    <s v="1971-01603"/>
    <s v="N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53:00"/>
    <m/>
    <d v="1899-12-30T20:08:00"/>
    <n v="2.7499999999999982"/>
    <x v="0"/>
    <s v="1971-01604"/>
    <s v="N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x v="18"/>
    <x v="2"/>
    <n v="1"/>
    <s v="JA"/>
    <d v="1899-12-30T23:12:00"/>
    <m/>
    <d v="1899-12-30T20:08:00"/>
    <n v="3.0666666666666664"/>
    <x v="0"/>
    <s v="1971-01605"/>
    <s v="N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18"/>
    <x v="2"/>
    <n v="1"/>
    <s v="JA"/>
    <d v="1899-12-30T23:26:00"/>
    <m/>
    <d v="1899-12-30T20:08:00"/>
    <n v="3.2999999999999989"/>
    <x v="0"/>
    <s v="1971-01606"/>
    <s v="N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18"/>
    <x v="2"/>
    <n v="1"/>
    <s v="JA"/>
    <d v="1899-12-30T23:33:00"/>
    <m/>
    <d v="1899-12-30T20:08:00"/>
    <n v="3.4166666666666652"/>
    <x v="0"/>
    <s v="1971-01607"/>
    <s v="N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x v="18"/>
    <x v="2"/>
    <n v="1"/>
    <s v="JA"/>
    <d v="1899-12-30T23:51:00"/>
    <m/>
    <d v="1899-12-30T20:08:00"/>
    <n v="3.7166666666666668"/>
    <x v="0"/>
    <s v="1971-01608"/>
    <s v="N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18"/>
    <x v="2"/>
    <n v="1"/>
    <s v="JA"/>
    <d v="1899-12-30T23:56:00"/>
    <m/>
    <d v="1899-12-30T20:08:00"/>
    <n v="3.8"/>
    <x v="0"/>
    <s v="1971-01609"/>
    <s v="N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x v="18"/>
    <x v="2"/>
    <n v="1"/>
    <s v="JA"/>
    <d v="1899-12-30T00:25:00"/>
    <m/>
    <d v="1899-12-30T20:08:00"/>
    <n v="4.283333333333335"/>
    <x v="0"/>
    <s v="1971-01610"/>
    <s v="N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x v="19"/>
    <x v="2"/>
    <n v="1"/>
    <s v="JA"/>
    <d v="1899-12-30T21:41:00"/>
    <m/>
    <d v="1899-12-30T20:08:00"/>
    <n v="1.5499999999999998"/>
    <x v="0"/>
    <s v="1971-01611"/>
    <s v="N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43:00"/>
    <m/>
    <d v="1899-12-30T20:08:00"/>
    <n v="1.5833333333333304"/>
    <x v="0"/>
    <s v="1971-01612"/>
    <s v="N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52:00"/>
    <d v="1899-12-30T22:16:00"/>
    <d v="1899-12-30T20:08:00"/>
    <n v="1.7333333333333325"/>
    <x v="0"/>
    <s v="1971-01613"/>
    <s v="N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x v="19"/>
    <x v="2"/>
    <n v="1"/>
    <s v="JA"/>
    <d v="1899-12-30T22:23:00"/>
    <m/>
    <d v="1899-12-30T20:08:00"/>
    <n v="2.25"/>
    <x v="0"/>
    <s v="1971-01614"/>
    <s v="N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x v="19"/>
    <x v="2"/>
    <n v="1"/>
    <s v="JA"/>
    <d v="1899-12-30T22:23:00"/>
    <m/>
    <d v="1899-12-30T20:08:00"/>
    <n v="2.25"/>
    <x v="0"/>
    <s v="1971-01615"/>
    <s v="N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m/>
    <d v="1899-12-30T20:08:00"/>
    <n v="2.2999999999999998"/>
    <x v="0"/>
    <s v="1971-01616"/>
    <s v="N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s v="NA"/>
    <d v="1899-12-30T20:08:00"/>
    <n v="2.2999999999999998"/>
    <x v="0"/>
    <s v="1971-01617"/>
    <s v="N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x v="19"/>
    <x v="2"/>
    <n v="1"/>
    <s v="JA"/>
    <d v="1899-12-30T22:57:00"/>
    <d v="1899-12-30T23:12:00"/>
    <d v="1899-12-30T20:08:00"/>
    <n v="2.8166666666666673"/>
    <x v="0"/>
    <s v="1971-01618"/>
    <s v="N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x v="19"/>
    <x v="2"/>
    <n v="1"/>
    <s v="JA"/>
    <d v="1899-12-30T23:07:00"/>
    <m/>
    <d v="1899-12-30T20:08:00"/>
    <n v="2.9833333333333334"/>
    <x v="0"/>
    <s v="1971-01619"/>
    <s v="N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x v="19"/>
    <x v="2"/>
    <n v="1"/>
    <s v="JA"/>
    <d v="1899-12-30T23:19:00"/>
    <m/>
    <d v="1899-12-30T20:08:00"/>
    <n v="3.1833333333333327"/>
    <x v="0"/>
    <s v="1971-01620"/>
    <s v="N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x v="19"/>
    <x v="2"/>
    <n v="1"/>
    <s v="JA"/>
    <d v="1899-12-30T23:25:00"/>
    <d v="1899-12-30T23:45:00"/>
    <d v="1899-12-30T20:08:00"/>
    <n v="3.283333333333335"/>
    <x v="0"/>
    <s v="1971-01621"/>
    <s v="N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x v="19"/>
    <x v="2"/>
    <n v="1"/>
    <s v="JA"/>
    <d v="1899-12-30T23:44:00"/>
    <d v="1899-12-30T00:04:00"/>
    <d v="1899-12-30T20:08:00"/>
    <n v="3.6000000000000005"/>
    <x v="0"/>
    <s v="1971-01622"/>
    <s v="N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x v="19"/>
    <x v="2"/>
    <n v="1"/>
    <s v="JA"/>
    <d v="1899-12-30T23:49:00"/>
    <m/>
    <d v="1899-12-30T20:08:00"/>
    <n v="3.6833333333333336"/>
    <x v="0"/>
    <s v="1971-01623"/>
    <s v="N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x v="19"/>
    <x v="2"/>
    <n v="1"/>
    <s v="JA"/>
    <d v="1899-12-30T00:12:00"/>
    <m/>
    <d v="1899-12-30T20:08:00"/>
    <n v="4.0666666666666664"/>
    <x v="0"/>
    <s v="1971-01624"/>
    <s v="N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x v="19"/>
    <x v="2"/>
    <n v="1"/>
    <s v="JA"/>
    <d v="1899-12-30T01:01:00"/>
    <m/>
    <d v="1899-12-30T20:08:00"/>
    <n v="4.8833333333333329"/>
    <x v="3"/>
    <s v="1971-01625"/>
    <s v="N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COMPLETE WHITE - PHOTOS"/>
  </r>
  <r>
    <x v="19"/>
    <x v="2"/>
    <n v="1"/>
    <s v="JA"/>
    <d v="1899-12-30T01:37:00"/>
    <m/>
    <d v="1899-12-30T20:08:00"/>
    <n v="5.4833333333333343"/>
    <x v="3"/>
    <s v="1971-01626"/>
    <s v="N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90% WHITE - PHOTOS"/>
  </r>
  <r>
    <x v="19"/>
    <x v="2"/>
    <n v="1"/>
    <s v="JA"/>
    <d v="1899-12-30T02:19:00"/>
    <d v="1899-12-30T02:43:00"/>
    <d v="1899-12-30T20:08:00"/>
    <n v="6.1833333333333336"/>
    <x v="0"/>
    <s v="1971-01627"/>
    <s v="N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x v="19"/>
    <x v="2"/>
    <n v="1"/>
    <s v="JA"/>
    <d v="1899-12-30T02:24:00"/>
    <m/>
    <d v="1899-12-30T20:08:00"/>
    <n v="6.2666666666666657"/>
    <x v="0"/>
    <s v="1971-01628"/>
    <s v="N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43:00"/>
    <m/>
    <d v="1899-12-30T20:08:00"/>
    <n v="3.5833333333333313"/>
    <x v="0"/>
    <s v="1401-61304"/>
    <s v="Y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x v="20"/>
    <x v="2"/>
    <n v="1"/>
    <s v="JA"/>
    <d v="1899-12-30T21:53:00"/>
    <m/>
    <d v="1899-12-30T20:08:00"/>
    <n v="1.7499999999999991"/>
    <x v="0"/>
    <s v="1971-01629"/>
    <s v="N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20"/>
    <x v="2"/>
    <n v="1"/>
    <s v="JA"/>
    <d v="1899-12-30T22:00:00"/>
    <d v="1899-12-30T22:48:00"/>
    <d v="1899-12-30T20:08:00"/>
    <n v="1.8666666666666654"/>
    <x v="0"/>
    <s v="1971-01630"/>
    <s v="N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x v="20"/>
    <x v="2"/>
    <n v="1"/>
    <s v="JA"/>
    <d v="1899-12-30T22:03:00"/>
    <m/>
    <d v="1899-12-30T20:08:00"/>
    <n v="1.9166666666666652"/>
    <x v="3"/>
    <s v="1971-01631"/>
    <s v="N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x v="20"/>
    <x v="2"/>
    <n v="1"/>
    <s v="JA"/>
    <d v="1899-12-30T22:32:00"/>
    <m/>
    <d v="1899-12-30T20:08:00"/>
    <n v="2.4000000000000021"/>
    <x v="0"/>
    <s v="1971-01632"/>
    <s v="N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x v="20"/>
    <x v="2"/>
    <n v="1"/>
    <s v="JA"/>
    <d v="1899-12-30T23:16:00"/>
    <m/>
    <d v="1899-12-30T20:08:00"/>
    <n v="3.1333333333333329"/>
    <x v="0"/>
    <s v="1971-01633"/>
    <s v="N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4:00"/>
    <m/>
    <d v="1899-12-30T20:08:00"/>
    <n v="3.2666666666666657"/>
    <x v="0"/>
    <s v="1971-01634"/>
    <s v="N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9:00"/>
    <m/>
    <d v="1899-12-30T20:08:00"/>
    <n v="3.3500000000000014"/>
    <x v="0"/>
    <s v="1971-01635"/>
    <s v="N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59:00"/>
    <m/>
    <d v="1899-12-30T20:08:00"/>
    <n v="3.8499999999999996"/>
    <x v="0"/>
    <s v="1971-01636"/>
    <s v="N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20"/>
    <x v="2"/>
    <n v="1"/>
    <s v="JA"/>
    <d v="1899-12-30T00:39:00"/>
    <d v="1899-12-30T01:05:00"/>
    <d v="1899-12-30T20:08:00"/>
    <n v="4.5166666666666657"/>
    <x v="0"/>
    <s v="1971-01637"/>
    <s v="N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x v="20"/>
    <x v="2"/>
    <n v="1"/>
    <s v="JA"/>
    <d v="1899-12-30T03:10:00"/>
    <m/>
    <d v="1899-12-30T20:08:00"/>
    <n v="7.0333333333333314"/>
    <x v="0"/>
    <s v="1971-01638"/>
    <s v="N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x v="20"/>
    <x v="2"/>
    <n v="1"/>
    <s v="JA"/>
    <d v="1899-12-30T03:25:00"/>
    <d v="1899-12-30T03:46:00"/>
    <d v="1899-12-30T20:08:00"/>
    <n v="7.2833333333333314"/>
    <x v="0"/>
    <s v="1971-01639"/>
    <s v="N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x v="20"/>
    <x v="2"/>
    <n v="1"/>
    <s v="JA"/>
    <d v="1899-12-30T01:15:00"/>
    <m/>
    <d v="1899-12-30T20:08:00"/>
    <n v="5.1166666666666671"/>
    <x v="0"/>
    <s v="4501-95414"/>
    <s v="Y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x v="21"/>
    <x v="0"/>
    <n v="1"/>
    <s v="JA"/>
    <d v="1899-12-30T23:11:00"/>
    <m/>
    <d v="1899-12-30T20:07:00"/>
    <n v="3.0666666666666664"/>
    <x v="4"/>
    <s v="1313-46038"/>
    <m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x v="21"/>
    <x v="0"/>
    <s v="AB10"/>
    <s v="JA"/>
    <d v="1899-12-30T03:20:00"/>
    <d v="1899-12-30T03:32:00"/>
    <d v="1899-12-30T20:07:00"/>
    <n v="7.216666666666665"/>
    <x v="4"/>
    <s v="1313-70010"/>
    <s v="N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x v="21"/>
    <x v="0"/>
    <n v="1"/>
    <s v="JA"/>
    <d v="1899-12-30T21:47:00"/>
    <m/>
    <d v="1899-12-30T20:07:00"/>
    <n v="1.6666666666666687"/>
    <x v="0"/>
    <s v="1971-01640"/>
    <s v="N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1:49:00"/>
    <m/>
    <d v="1899-12-30T20:07:00"/>
    <n v="1.6999999999999993"/>
    <x v="0"/>
    <s v="1971-01641"/>
    <s v="N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x v="21"/>
    <x v="0"/>
    <n v="1"/>
    <s v="JA"/>
    <d v="1899-12-30T21:52:00"/>
    <m/>
    <d v="1899-12-30T20:07:00"/>
    <n v="1.7499999999999991"/>
    <x v="0"/>
    <s v="1971-01642"/>
    <s v="N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22:06:00"/>
    <m/>
    <d v="1899-12-30T20:07:00"/>
    <n v="1.9833333333333343"/>
    <x v="0"/>
    <s v="1971-01643"/>
    <s v="N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x v="21"/>
    <x v="0"/>
    <n v="1"/>
    <s v="JA"/>
    <d v="1899-12-30T22:13:00"/>
    <m/>
    <d v="1899-12-30T20:07:00"/>
    <n v="2.0999999999999979"/>
    <x v="0"/>
    <s v="1971-01644"/>
    <s v="N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5"/>
    <s v="N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6"/>
    <s v="N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x v="21"/>
    <x v="0"/>
    <n v="1"/>
    <s v="JA"/>
    <d v="1899-12-30T22:25:00"/>
    <m/>
    <d v="1899-12-30T20:07:00"/>
    <n v="2.2999999999999998"/>
    <x v="0"/>
    <s v="1971-01647"/>
    <s v="N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x v="21"/>
    <x v="0"/>
    <n v="1"/>
    <s v="JA"/>
    <d v="1899-12-30T23:03:00"/>
    <m/>
    <d v="1899-12-30T20:07:00"/>
    <n v="2.9333333333333336"/>
    <x v="0"/>
    <s v="1971-01648"/>
    <s v="N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1:00"/>
    <m/>
    <d v="1899-12-30T20:07:00"/>
    <n v="3.2333333333333352"/>
    <x v="0"/>
    <s v="1971-01649"/>
    <s v="N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8:00"/>
    <d v="1899-12-30T23:51:00"/>
    <d v="1899-12-30T20:07:00"/>
    <n v="3.3499999999999988"/>
    <x v="0"/>
    <s v="1971-01650"/>
    <s v="N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x v="21"/>
    <x v="0"/>
    <n v="1"/>
    <s v="JA"/>
    <d v="1899-12-30T23:40:00"/>
    <m/>
    <d v="1899-12-30T20:07:00"/>
    <n v="3.5500000000000007"/>
    <x v="0"/>
    <s v="1971-01651"/>
    <s v="N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49:00"/>
    <m/>
    <d v="1899-12-30T20:07:00"/>
    <n v="3.7"/>
    <x v="0"/>
    <s v="1971-01652"/>
    <s v="N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x v="21"/>
    <x v="0"/>
    <n v="1"/>
    <s v="JA"/>
    <d v="1899-12-30T00:15:00"/>
    <s v="NA"/>
    <d v="1899-12-30T20:07:00"/>
    <n v="4.1333333333333329"/>
    <x v="0"/>
    <s v="1971-01653"/>
    <s v="N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x v="21"/>
    <x v="0"/>
    <n v="1"/>
    <s v="JA"/>
    <d v="1899-12-30T00:25:00"/>
    <m/>
    <d v="1899-12-30T20:07:00"/>
    <n v="4.3000000000000007"/>
    <x v="0"/>
    <s v="1971-01654"/>
    <s v="N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m/>
    <d v="1899-12-30T20:07:00"/>
    <n v="4.6333333333333329"/>
    <x v="0"/>
    <s v="1971-01655"/>
    <s v="N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d v="1899-12-30T01:13:00"/>
    <d v="1899-12-30T20:07:00"/>
    <n v="4.6333333333333329"/>
    <x v="0"/>
    <s v="1971-01656"/>
    <s v="N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x v="21"/>
    <x v="0"/>
    <n v="1"/>
    <s v="JA"/>
    <d v="1899-12-30T00:52:00"/>
    <d v="1899-12-30T01:35:00"/>
    <d v="1899-12-30T20:07:00"/>
    <n v="4.75"/>
    <x v="0"/>
    <s v="1971-01657"/>
    <s v="N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x v="21"/>
    <x v="0"/>
    <n v="1"/>
    <s v="JA"/>
    <d v="1899-12-30T01:30:00"/>
    <d v="1899-12-30T02:03:00"/>
    <d v="1899-12-30T20:07:00"/>
    <n v="5.3833333333333329"/>
    <x v="0"/>
    <s v="1971-01658"/>
    <s v="N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x v="21"/>
    <x v="0"/>
    <n v="1"/>
    <s v="JA"/>
    <d v="1899-12-30T01:39:00"/>
    <m/>
    <d v="1899-12-30T20:07:00"/>
    <n v="5.5333333333333314"/>
    <x v="0"/>
    <s v="1971-01659"/>
    <s v="N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02:23:00"/>
    <d v="1899-12-30T02:47:00"/>
    <d v="1899-12-30T20:07:00"/>
    <n v="6.2666666666666657"/>
    <x v="0"/>
    <s v="1971-01660"/>
    <s v="N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x v="21"/>
    <x v="0"/>
    <n v="1"/>
    <s v="JA"/>
    <d v="1899-12-30T02:45:00"/>
    <d v="1899-12-30T03:12:00"/>
    <d v="1899-12-30T20:07:00"/>
    <n v="6.6333333333333329"/>
    <x v="0"/>
    <s v="1971-01661"/>
    <s v="N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x v="22"/>
    <x v="1"/>
    <s v="Arch Point"/>
    <s v="PM"/>
    <d v="1899-12-30T00:19:00"/>
    <m/>
    <d v="1899-12-30T20:07:00"/>
    <n v="4.1999999999999993"/>
    <x v="0"/>
    <s v="1401-59665"/>
    <s v="Y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x v="22"/>
    <x v="1"/>
    <s v="Arch Point"/>
    <s v="PM"/>
    <d v="1899-12-30T02:25:00"/>
    <m/>
    <d v="1899-12-30T20:07:00"/>
    <n v="6.2999999999999972"/>
    <x v="0"/>
    <s v="1901-38313"/>
    <s v="Y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x v="22"/>
    <x v="1"/>
    <s v="Eseal Point"/>
    <s v="HMN"/>
    <d v="1899-12-30T02:50:00"/>
    <m/>
    <d v="1899-12-30T20:07:00"/>
    <n v="6.7166666666666686"/>
    <x v="0"/>
    <s v="1971-01801"/>
    <s v="N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3:00:00"/>
    <m/>
    <d v="1899-12-30T20:07:00"/>
    <n v="6.8833333333333329"/>
    <x v="1"/>
    <s v="1971-01802"/>
    <s v="N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3:00:00"/>
    <m/>
    <d v="1899-12-30T20:07:00"/>
    <n v="6.8833333333333329"/>
    <x v="0"/>
    <s v="1971-01803"/>
    <s v="N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1:46:00"/>
    <m/>
    <d v="1899-12-30T20:07:00"/>
    <n v="1.6499999999999995"/>
    <x v="0"/>
    <s v="1971-01905"/>
    <s v="N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00:00"/>
    <m/>
    <d v="1899-12-30T20:07:00"/>
    <n v="1.883333333333332"/>
    <x v="0"/>
    <s v="1971-01906"/>
    <s v="N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17:00"/>
    <m/>
    <d v="1899-12-30T20:07:00"/>
    <n v="2.166666666666667"/>
    <x v="0"/>
    <s v="1971-01907"/>
    <s v="N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25:00"/>
    <m/>
    <d v="1899-12-30T20:07:00"/>
    <n v="2.2999999999999998"/>
    <x v="0"/>
    <s v="1971-01908"/>
    <s v="N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32:00"/>
    <m/>
    <d v="1899-12-30T20:07:00"/>
    <n v="2.4166666666666687"/>
    <x v="0"/>
    <s v="1971-01909"/>
    <s v="N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40:00"/>
    <m/>
    <d v="1899-12-30T20:07:00"/>
    <n v="2.5500000000000016"/>
    <x v="0"/>
    <s v="1971-01910"/>
    <s v="N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x v="22"/>
    <x v="1"/>
    <s v="Arch Point"/>
    <s v="PM"/>
    <d v="1899-12-30T23:00:00"/>
    <m/>
    <d v="1899-12-30T20:07:00"/>
    <n v="2.8833333333333337"/>
    <x v="0"/>
    <s v="1971-01911"/>
    <s v="N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x v="22"/>
    <x v="1"/>
    <s v="Arch Point"/>
    <s v="PM"/>
    <d v="1899-12-30T23:40:00"/>
    <m/>
    <d v="1899-12-30T20:07:00"/>
    <n v="3.5500000000000007"/>
    <x v="0"/>
    <s v="1971-01912"/>
    <s v="N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3:58:00"/>
    <m/>
    <d v="1899-12-30T20:07:00"/>
    <n v="3.849999999999997"/>
    <x v="0"/>
    <s v="1971-01913"/>
    <s v="N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00:00"/>
    <m/>
    <d v="1899-12-30T20:07:00"/>
    <n v="3.8833333333333329"/>
    <x v="0"/>
    <s v="1971-01914"/>
    <s v="N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15:00"/>
    <m/>
    <d v="1899-12-30T20:07:00"/>
    <n v="4.1333333333333329"/>
    <x v="0"/>
    <s v="1971-01915"/>
    <s v="N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26:00"/>
    <m/>
    <d v="1899-12-30T20:07:00"/>
    <n v="4.3166666666666664"/>
    <x v="0"/>
    <s v="1971-01916"/>
    <s v="N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47:00"/>
    <m/>
    <d v="1899-12-30T20:07:00"/>
    <n v="4.6666666666666643"/>
    <x v="0"/>
    <s v="1971-01917"/>
    <s v="N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1:31:00"/>
    <m/>
    <d v="1899-12-30T20:07:00"/>
    <n v="5.3999999999999986"/>
    <x v="0"/>
    <s v="1971-01918"/>
    <s v="N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25:00"/>
    <m/>
    <d v="1899-12-30T20:07:00"/>
    <n v="6.2999999999999972"/>
    <x v="0"/>
    <s v="1971-01919"/>
    <s v="X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x v="22"/>
    <x v="1"/>
    <s v="Arch Point"/>
    <s v="PM"/>
    <d v="1899-12-30T02:24:00"/>
    <m/>
    <d v="1899-12-30T20:07:00"/>
    <n v="6.2833333333333314"/>
    <x v="0"/>
    <s v="1971-01920"/>
    <s v="N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36:00"/>
    <m/>
    <d v="1899-12-30T20:07:00"/>
    <n v="6.4833333333333343"/>
    <x v="0"/>
    <s v="1971-01921"/>
    <s v="N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1:59:00"/>
    <m/>
    <d v="1899-12-30T20:07:00"/>
    <n v="1.866666666666668"/>
    <x v="0"/>
    <s v="1971-01960"/>
    <s v="N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3:00"/>
    <m/>
    <d v="1899-12-30T20:07:00"/>
    <n v="2.2666666666666666"/>
    <x v="0"/>
    <s v="1971-0196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6:00"/>
    <m/>
    <d v="1899-12-30T20:07:00"/>
    <n v="2.3166666666666664"/>
    <x v="0"/>
    <s v="1971-01962"/>
    <s v="N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x v="22"/>
    <x v="1"/>
    <s v="Eseal Point"/>
    <s v="HMN"/>
    <d v="1899-12-30T22:38:00"/>
    <m/>
    <d v="1899-12-30T20:07:00"/>
    <n v="2.5166666666666657"/>
    <x v="0"/>
    <s v="1971-01963"/>
    <s v="N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38:00"/>
    <m/>
    <d v="1899-12-30T20:07:00"/>
    <n v="2.5166666666666657"/>
    <x v="0"/>
    <s v="1971-01964"/>
    <s v="N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50:00"/>
    <m/>
    <d v="1899-12-30T20:07:00"/>
    <n v="2.716666666666665"/>
    <x v="0"/>
    <s v="1971-01965"/>
    <s v="N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23:00:00"/>
    <m/>
    <d v="1899-12-30T20:07:00"/>
    <n v="2.8833333333333337"/>
    <x v="0"/>
    <s v="1971-01966"/>
    <s v="N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7"/>
    <s v="N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8"/>
    <s v="N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69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0"/>
    <s v="N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2"/>
    <s v="N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59:00"/>
    <m/>
    <d v="1899-12-30T20:07:00"/>
    <n v="3.8666666666666663"/>
    <x v="0"/>
    <s v="1971-01973"/>
    <s v="N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6:00"/>
    <m/>
    <d v="1899-12-30T20:07:00"/>
    <n v="3.9833333333333343"/>
    <x v="0"/>
    <s v="1971-01974"/>
    <s v="N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5"/>
    <s v="N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6"/>
    <s v="N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7"/>
    <s v="N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8"/>
    <s v="N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9"/>
    <s v="N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0"/>
    <s v="N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1"/>
    <s v="N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46:00"/>
    <m/>
    <d v="1899-12-30T20:07:00"/>
    <n v="4.6499999999999986"/>
    <x v="1"/>
    <s v="1971-01982"/>
    <s v="N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0:56:00"/>
    <m/>
    <d v="1899-12-30T20:07:00"/>
    <n v="4.8166666666666664"/>
    <x v="1"/>
    <s v="1971-01983"/>
    <s v="N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x v="22"/>
    <x v="1"/>
    <s v="Eseal Point"/>
    <s v="HMN"/>
    <d v="1899-12-30T01:08:00"/>
    <m/>
    <d v="1899-12-30T20:07:00"/>
    <n v="5.0166666666666657"/>
    <x v="0"/>
    <s v="1971-01984"/>
    <s v="N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15:00"/>
    <m/>
    <d v="1899-12-30T20:07:00"/>
    <n v="5.1333333333333329"/>
    <x v="0"/>
    <s v="1971-01985"/>
    <s v="N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2:00"/>
    <m/>
    <d v="1899-12-30T20:07:00"/>
    <n v="5.25"/>
    <x v="0"/>
    <s v="1971-01986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5:00"/>
    <m/>
    <d v="1899-12-30T20:07:00"/>
    <n v="5.3000000000000007"/>
    <x v="0"/>
    <s v="1971-01987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2:00"/>
    <m/>
    <d v="1899-12-30T20:07:00"/>
    <n v="5.5833333333333321"/>
    <x v="0"/>
    <s v="1971-01988"/>
    <s v="N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5:00"/>
    <m/>
    <d v="1899-12-30T20:07:00"/>
    <n v="5.6333333333333329"/>
    <x v="0"/>
    <s v="1971-01989"/>
    <s v="N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x v="22"/>
    <x v="1"/>
    <s v="Eseal Point"/>
    <s v="HMN"/>
    <d v="1899-12-30T01:45:00"/>
    <m/>
    <d v="1899-12-30T20:07:00"/>
    <n v="5.6333333333333329"/>
    <x v="0"/>
    <s v="1971-01990"/>
    <s v="N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55:00"/>
    <m/>
    <d v="1899-12-30T20:07:00"/>
    <n v="5.8000000000000007"/>
    <x v="0"/>
    <s v="1971-01991"/>
    <s v="N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2:00"/>
    <m/>
    <d v="1899-12-30T20:07:00"/>
    <n v="5.9166666666666679"/>
    <x v="0"/>
    <s v="1971-01992"/>
    <s v="N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8:00"/>
    <m/>
    <d v="1899-12-30T20:07:00"/>
    <n v="6.0166666666666657"/>
    <x v="0"/>
    <s v="1971-01993"/>
    <s v="N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1"/>
    <s v="1971-01994"/>
    <s v="N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5"/>
    <s v="N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6"/>
    <s v="N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9:00"/>
    <m/>
    <d v="1899-12-30T20:07:00"/>
    <n v="6.1999999999999993"/>
    <x v="0"/>
    <s v="1971-01997"/>
    <s v="N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29:00"/>
    <m/>
    <d v="1899-12-30T20:07:00"/>
    <n v="6.3666666666666671"/>
    <x v="0"/>
    <s v="1971-01998"/>
    <s v="N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2:31:00"/>
    <m/>
    <d v="1899-12-30T20:07:00"/>
    <n v="6.3999999999999986"/>
    <x v="0"/>
    <s v="1971-01999"/>
    <s v="N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46:00"/>
    <m/>
    <d v="1899-12-30T20:07:00"/>
    <n v="6.6499999999999986"/>
    <x v="0"/>
    <s v="1971-02000"/>
    <s v="N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01:00"/>
    <m/>
    <d v="1899-12-30T20:07:00"/>
    <n v="5.8999999999999986"/>
    <x v="2"/>
    <m/>
    <s v="X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x v="22"/>
    <x v="0"/>
    <n v="1"/>
    <s v="JA"/>
    <d v="1899-12-30T02:54:00"/>
    <m/>
    <d v="1899-12-30T20:07:00"/>
    <n v="6.7833333333333314"/>
    <x v="4"/>
    <s v="1313-46038"/>
    <s v="Y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x v="22"/>
    <x v="0"/>
    <n v="1"/>
    <s v="JA"/>
    <d v="1899-12-30T22:48:00"/>
    <m/>
    <d v="1899-12-30T20:07:00"/>
    <n v="2.6833333333333318"/>
    <x v="0"/>
    <s v="1961-16161"/>
    <s v="Y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x v="22"/>
    <x v="0"/>
    <n v="1"/>
    <s v="JA"/>
    <d v="1899-12-30T22:04:00"/>
    <d v="1899-12-30T22:14:00"/>
    <d v="1899-12-30T20:07:00"/>
    <n v="1.9499999999999984"/>
    <x v="0"/>
    <s v="1971-01630"/>
    <s v="Y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x v="22"/>
    <x v="0"/>
    <n v="1"/>
    <s v="JA"/>
    <d v="1899-12-30T21:57:00"/>
    <m/>
    <d v="1899-12-30T20:07:00"/>
    <n v="1.8333333333333321"/>
    <x v="0"/>
    <s v="1971-01662"/>
    <s v="N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x v="22"/>
    <x v="0"/>
    <n v="1"/>
    <s v="JA"/>
    <d v="1899-12-30T21:29:00"/>
    <d v="1899-12-30T22:54:00"/>
    <d v="1899-12-30T20:07:00"/>
    <n v="1.3666666666666671"/>
    <x v="0"/>
    <s v="1971-01663"/>
    <s v="N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x v="22"/>
    <x v="0"/>
    <n v="1"/>
    <s v="JA"/>
    <d v="1899-12-30T22:38:00"/>
    <m/>
    <d v="1899-12-30T20:07:00"/>
    <n v="2.5166666666666657"/>
    <x v="0"/>
    <s v="1971-01664"/>
    <s v="N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x v="22"/>
    <x v="0"/>
    <n v="1"/>
    <s v="JA"/>
    <d v="1899-12-30T22:48:00"/>
    <m/>
    <d v="1899-12-30T20:07:00"/>
    <n v="2.6833333333333318"/>
    <x v="2"/>
    <s v="1971-01665"/>
    <s v="X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x v="22"/>
    <x v="0"/>
    <n v="1"/>
    <s v="JA"/>
    <d v="1899-12-30T23:25:00"/>
    <m/>
    <d v="1899-12-30T20:07:00"/>
    <n v="3.3000000000000016"/>
    <x v="0"/>
    <s v="1971-01666"/>
    <s v="N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x v="22"/>
    <x v="0"/>
    <n v="1"/>
    <s v="JA"/>
    <d v="1899-12-30T23:25:00"/>
    <d v="1899-12-30T00:01:00"/>
    <d v="1899-12-30T20:07:00"/>
    <n v="3.3000000000000016"/>
    <x v="0"/>
    <s v="1971-01667"/>
    <s v="N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x v="22"/>
    <x v="0"/>
    <n v="1"/>
    <s v="JA"/>
    <d v="1899-12-30T00:20:00"/>
    <d v="1899-12-30T00:34:00"/>
    <d v="1899-12-30T20:07:00"/>
    <n v="4.216666666666665"/>
    <x v="0"/>
    <s v="1971-01667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x v="22"/>
    <x v="0"/>
    <n v="1"/>
    <s v="JA"/>
    <d v="1899-12-30T23:40:00"/>
    <d v="1899-12-30T00:32:00"/>
    <d v="1899-12-30T20:07:00"/>
    <n v="3.5500000000000007"/>
    <x v="0"/>
    <s v="1971-01668"/>
    <s v="N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x v="22"/>
    <x v="0"/>
    <n v="1"/>
    <s v="JA"/>
    <d v="1899-12-30T23:49:00"/>
    <m/>
    <d v="1899-12-30T20:07:00"/>
    <n v="3.7"/>
    <x v="0"/>
    <s v="1971-01669"/>
    <s v="N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x v="22"/>
    <x v="0"/>
    <n v="1"/>
    <s v="JA"/>
    <d v="1899-12-30T23:49:00"/>
    <m/>
    <d v="1899-12-30T20:07:00"/>
    <n v="3.7"/>
    <x v="0"/>
    <s v="1971-01670"/>
    <s v="N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x v="22"/>
    <x v="0"/>
    <n v="1"/>
    <s v="JA"/>
    <d v="1899-12-30T00:30:00"/>
    <d v="1899-12-30T01:08:00"/>
    <d v="1899-12-30T20:07:00"/>
    <n v="4.3833333333333329"/>
    <x v="0"/>
    <s v="1971-01671"/>
    <s v="N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x v="22"/>
    <x v="0"/>
    <n v="1"/>
    <s v="JA"/>
    <d v="1899-12-30T00:33:00"/>
    <m/>
    <d v="1899-12-30T20:07:00"/>
    <n v="4.4333333333333336"/>
    <x v="0"/>
    <s v="1971-01672"/>
    <s v="N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0:40:00"/>
    <d v="1899-12-30T02:02:00"/>
    <d v="1899-12-30T20:07:00"/>
    <n v="4.5500000000000007"/>
    <x v="0"/>
    <s v="1971-01673"/>
    <s v="N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x v="22"/>
    <x v="0"/>
    <n v="1"/>
    <s v="JA"/>
    <d v="1899-12-30T00:46:00"/>
    <m/>
    <d v="1899-12-30T20:07:00"/>
    <n v="4.6499999999999986"/>
    <x v="0"/>
    <s v="1971-01674"/>
    <s v="N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0:53:00"/>
    <m/>
    <d v="1899-12-30T20:07:00"/>
    <n v="4.7666666666666657"/>
    <x v="0"/>
    <s v="1971-01675"/>
    <s v="N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1:07:00"/>
    <d v="1899-12-30T01:41:00"/>
    <d v="1899-12-30T20:07:00"/>
    <n v="5"/>
    <x v="0"/>
    <s v="1971-01676"/>
    <s v="N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x v="22"/>
    <x v="0"/>
    <n v="1"/>
    <s v="JA"/>
    <d v="1899-12-30T01:07:00"/>
    <m/>
    <d v="1899-12-30T20:07:00"/>
    <n v="5"/>
    <x v="0"/>
    <s v="1971-01677"/>
    <s v="N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22"/>
    <x v="0"/>
    <n v="1"/>
    <s v="JA"/>
    <d v="1899-12-30T01:33:00"/>
    <d v="1899-12-30T02:26:00"/>
    <d v="1899-12-30T20:07:00"/>
    <n v="5.4333333333333336"/>
    <x v="0"/>
    <s v="1971-01678"/>
    <s v="N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x v="22"/>
    <x v="0"/>
    <n v="1"/>
    <s v="JA"/>
    <d v="1899-12-30T02:23:00"/>
    <m/>
    <d v="1899-12-30T20:07:00"/>
    <n v="6.2666666666666657"/>
    <x v="0"/>
    <s v="1971-01679"/>
    <s v="N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22"/>
    <x v="0"/>
    <n v="1"/>
    <s v="JA"/>
    <d v="1899-12-30T02:28:00"/>
    <d v="1899-12-30T02:51:00"/>
    <d v="1899-12-30T20:07:00"/>
    <n v="6.3499999999999979"/>
    <x v="0"/>
    <s v="1971-01680"/>
    <s v="N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x v="22"/>
    <x v="0"/>
    <n v="1"/>
    <s v="JA"/>
    <d v="1899-12-30T02:50:00"/>
    <m/>
    <d v="1899-12-30T20:07:00"/>
    <n v="6.7166666666666686"/>
    <x v="0"/>
    <s v="1971-01681"/>
    <s v="N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2"/>
    <s v="N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3"/>
    <s v="N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x v="22"/>
    <x v="0"/>
    <n v="1"/>
    <s v="JA"/>
    <d v="1899-12-30T03:01:00"/>
    <m/>
    <d v="1899-12-30T20:07:00"/>
    <n v="6.8999999999999986"/>
    <x v="0"/>
    <s v="1971-01684"/>
    <s v="N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m/>
    <d v="1899-12-30T20:07:00"/>
    <n v="6.966666666666665"/>
    <x v="0"/>
    <s v="1971-01685"/>
    <s v="N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d v="1899-12-30T03:53:00"/>
    <d v="1899-12-30T20:07:00"/>
    <n v="6.966666666666665"/>
    <x v="0"/>
    <s v="1971-01686"/>
    <s v="N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x v="22"/>
    <x v="0"/>
    <n v="1"/>
    <s v="JA"/>
    <d v="1899-12-30T03:08:00"/>
    <m/>
    <d v="1899-12-30T20:07:00"/>
    <n v="7.0166666666666657"/>
    <x v="0"/>
    <s v="1971-01687"/>
    <s v="N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x v="22"/>
    <x v="0"/>
    <n v="1"/>
    <s v="JA"/>
    <d v="1899-12-30T03:19:00"/>
    <m/>
    <d v="1899-12-30T20:07:00"/>
    <n v="7.1999999999999993"/>
    <x v="0"/>
    <s v="1971-01688"/>
    <s v="N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3:26:00"/>
    <s v="NA"/>
    <d v="1899-12-30T20:07:00"/>
    <n v="7.3166666666666664"/>
    <x v="0"/>
    <s v="1971-01689"/>
    <s v="N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x v="22"/>
    <x v="0"/>
    <n v="1"/>
    <s v="JA"/>
    <d v="1899-12-30T03:33:00"/>
    <m/>
    <d v="1899-12-30T20:07:00"/>
    <n v="7.4333333333333336"/>
    <x v="0"/>
    <s v="1971-01690"/>
    <s v="N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x v="22"/>
    <x v="0"/>
    <n v="1"/>
    <s v="JA"/>
    <d v="1899-12-30T03:27:00"/>
    <m/>
    <d v="1899-12-30T20:07:00"/>
    <n v="7.3333333333333357"/>
    <x v="0"/>
    <s v="1971-01691"/>
    <s v="N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3:38:00"/>
    <m/>
    <d v="1899-12-30T20:07:00"/>
    <n v="7.5166666666666657"/>
    <x v="0"/>
    <s v="1971-01692"/>
    <s v="N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48:00"/>
    <m/>
    <d v="1899-12-30T20:07:00"/>
    <n v="7.6833333333333336"/>
    <x v="0"/>
    <s v="1971-01693"/>
    <s v="N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29:00"/>
    <m/>
    <d v="1899-12-30T20:07:00"/>
    <n v="7.3666666666666671"/>
    <x v="0"/>
    <s v="4501-95514"/>
    <s v="Y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x v="23"/>
    <x v="1"/>
    <s v="Eseal Point"/>
    <s v="HMN"/>
    <d v="1899-12-30T22:20:00"/>
    <m/>
    <d v="1899-12-30T20:07:00"/>
    <n v="2.2166666666666641"/>
    <x v="0"/>
    <s v="1971-01804"/>
    <s v="N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x v="23"/>
    <x v="1"/>
    <s v="Eseal Point"/>
    <s v="HMN"/>
    <d v="1899-12-30T22:41:00"/>
    <m/>
    <d v="1899-12-30T20:07:00"/>
    <n v="2.5666666666666655"/>
    <x v="0"/>
    <s v="1971-01805"/>
    <s v="N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2:55:00"/>
    <m/>
    <d v="1899-12-30T20:07:00"/>
    <n v="2.8000000000000007"/>
    <x v="0"/>
    <s v="1971-01806"/>
    <s v="N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23:20:00"/>
    <m/>
    <d v="1899-12-30T20:07:00"/>
    <n v="3.2166666666666659"/>
    <x v="0"/>
    <s v="1971-01807"/>
    <s v="N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20:00"/>
    <m/>
    <d v="1899-12-30T20:07:00"/>
    <n v="3.2166666666666659"/>
    <x v="0"/>
    <s v="1971-01808"/>
    <s v="N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35:00"/>
    <m/>
    <d v="1899-12-30T20:07:00"/>
    <n v="3.466666666666665"/>
    <x v="1"/>
    <s v="1971-01809"/>
    <s v="N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x v="23"/>
    <x v="1"/>
    <s v="Eseal Point"/>
    <s v="HMN"/>
    <d v="1899-12-30T23:53:00"/>
    <m/>
    <d v="1899-12-30T20:07:00"/>
    <n v="3.7666666666666666"/>
    <x v="0"/>
    <s v="1971-01810"/>
    <s v="N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53:00"/>
    <m/>
    <d v="1899-12-30T20:07:00"/>
    <n v="3.7666666666666666"/>
    <x v="1"/>
    <s v="1971-01811"/>
    <s v="N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02:00"/>
    <m/>
    <d v="1899-12-30T20:07:00"/>
    <n v="3.9166666666666643"/>
    <x v="0"/>
    <s v="1971-01812"/>
    <s v="N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2:00"/>
    <m/>
    <d v="1899-12-30T20:07:00"/>
    <n v="4.0833333333333321"/>
    <x v="1"/>
    <s v="1971-01813"/>
    <s v="N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8:00"/>
    <m/>
    <d v="1899-12-30T20:07:00"/>
    <n v="4.18333333333333"/>
    <x v="0"/>
    <s v="1971-01814"/>
    <s v="N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30:00"/>
    <m/>
    <d v="1899-12-30T20:07:00"/>
    <n v="4.3833333333333329"/>
    <x v="0"/>
    <s v="1971-01815"/>
    <s v="N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00:43:00"/>
    <m/>
    <d v="1899-12-30T20:07:00"/>
    <n v="4.6000000000000014"/>
    <x v="1"/>
    <s v="1971-01816"/>
    <s v="N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x v="23"/>
    <x v="1"/>
    <s v="Eseal Point"/>
    <s v="HMN"/>
    <d v="1899-12-30T00:51:00"/>
    <m/>
    <d v="1899-12-30T20:07:00"/>
    <n v="4.7333333333333343"/>
    <x v="0"/>
    <s v="1971-01817"/>
    <s v="N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x v="23"/>
    <x v="1"/>
    <s v="Eseal Point"/>
    <s v="HMN"/>
    <d v="1899-12-30T01:05:00"/>
    <m/>
    <d v="1899-12-30T20:07:00"/>
    <n v="4.966666666666665"/>
    <x v="0"/>
    <s v="1971-01818"/>
    <s v="N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2:00"/>
    <m/>
    <d v="1899-12-30T20:07:00"/>
    <n v="5.25"/>
    <x v="0"/>
    <s v="1971-01819"/>
    <s v="N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6:00"/>
    <m/>
    <d v="1899-12-30T20:07:00"/>
    <n v="5.3166666666666664"/>
    <x v="0"/>
    <s v="1971-01820"/>
    <s v="N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x v="23"/>
    <x v="1"/>
    <s v="Eseal Point"/>
    <s v="HMN"/>
    <d v="1899-12-30T01:33:00"/>
    <m/>
    <d v="1899-12-30T20:07:00"/>
    <n v="5.4333333333333336"/>
    <x v="0"/>
    <s v="1971-01821"/>
    <s v="N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0:00"/>
    <m/>
    <d v="1899-12-30T20:07:00"/>
    <n v="5.716666666666665"/>
    <x v="0"/>
    <s v="1971-01822"/>
    <s v="N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1:00"/>
    <m/>
    <d v="1899-12-30T20:07:00"/>
    <n v="5.7333333333333343"/>
    <x v="0"/>
    <s v="1971-01823"/>
    <s v="N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00:00"/>
    <m/>
    <d v="1899-12-30T20:07:00"/>
    <n v="5.8833333333333329"/>
    <x v="0"/>
    <s v="1971-01824"/>
    <s v="N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x v="23"/>
    <x v="1"/>
    <s v="Eseal Point"/>
    <s v="HMN"/>
    <d v="1899-12-30T02:04:00"/>
    <m/>
    <d v="1899-12-30T20:07:00"/>
    <n v="5.9499999999999993"/>
    <x v="0"/>
    <s v="1971-01825"/>
    <s v="N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14:00"/>
    <m/>
    <d v="1899-12-30T20:07:00"/>
    <n v="6.1166666666666671"/>
    <x v="0"/>
    <s v="1971-01826"/>
    <s v="N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31:00"/>
    <m/>
    <d v="1899-12-30T20:07:00"/>
    <n v="6.3999999999999986"/>
    <x v="1"/>
    <s v="1971-01827"/>
    <s v="N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45:00"/>
    <m/>
    <d v="1899-12-30T20:07:00"/>
    <n v="6.6333333333333329"/>
    <x v="0"/>
    <s v="1971-01828"/>
    <s v="N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29"/>
    <s v="N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30"/>
    <s v="N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3:01:00"/>
    <m/>
    <d v="1899-12-30T20:07:00"/>
    <n v="6.8999999999999986"/>
    <x v="0"/>
    <s v="1971-01831"/>
    <s v="N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23:28:00"/>
    <m/>
    <d v="1899-12-30T20:07:00"/>
    <n v="3.3499999999999988"/>
    <x v="0"/>
    <s v="1971-01902"/>
    <m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x v="23"/>
    <x v="1"/>
    <s v="Arch Point"/>
    <s v="PM"/>
    <d v="1899-12-30T23:42:00"/>
    <m/>
    <d v="1899-12-30T20:07:00"/>
    <n v="3.5833333333333339"/>
    <x v="0"/>
    <s v="1971-01922"/>
    <s v="N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12:00"/>
    <m/>
    <d v="1899-12-30T20:07:00"/>
    <n v="4.0833333333333321"/>
    <x v="0"/>
    <s v="1971-01923"/>
    <s v="N"/>
    <s v="N"/>
    <n v="3.5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32:00"/>
    <m/>
    <d v="1899-12-30T20:07:00"/>
    <n v="4.4166666666666679"/>
    <x v="0"/>
    <s v="1971-01924"/>
    <s v="N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x v="23"/>
    <x v="1"/>
    <s v="Arch Point"/>
    <s v="PM"/>
    <d v="1899-12-30T00:58:00"/>
    <m/>
    <d v="1899-12-30T20:07:00"/>
    <n v="4.8499999999999979"/>
    <x v="0"/>
    <s v="1971-01925"/>
    <s v="N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15:00"/>
    <m/>
    <d v="1899-12-30T20:07:00"/>
    <n v="5.1333333333333329"/>
    <x v="0"/>
    <s v="1971-01926"/>
    <s v="N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7"/>
    <s v="N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8"/>
    <s v="N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54:00"/>
    <m/>
    <d v="1899-12-30T20:07:00"/>
    <n v="5.7833333333333314"/>
    <x v="0"/>
    <s v="1971-01929"/>
    <s v="N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1:54:00"/>
    <m/>
    <d v="1899-12-30T20:07:00"/>
    <n v="5.7833333333333314"/>
    <x v="0"/>
    <s v="1971-01930"/>
    <s v="N"/>
    <s v="N"/>
    <n v="3.5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2:05:00"/>
    <m/>
    <d v="1899-12-30T20:07:00"/>
    <n v="5.9666666666666686"/>
    <x v="0"/>
    <s v="1971-01931"/>
    <s v="N"/>
    <s v="N"/>
    <n v="3.5"/>
    <n v="60"/>
    <n v="23"/>
    <n v="37"/>
    <m/>
    <m/>
    <m/>
    <n v="14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2"/>
    <s v="N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3"/>
    <s v="N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36:00"/>
    <m/>
    <d v="1899-12-30T20:07:00"/>
    <n v="6.4833333333333343"/>
    <x v="0"/>
    <s v="1971-01934"/>
    <s v="N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5"/>
    <s v="N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6"/>
    <s v="N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7"/>
    <s v="N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8"/>
    <s v="N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0"/>
    <s v="1971-01939"/>
    <s v="N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1"/>
    <s v="1971-01940"/>
    <s v="N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15:00"/>
    <m/>
    <d v="1899-12-30T20:07:00"/>
    <n v="7.1333333333333329"/>
    <x v="0"/>
    <s v="1971-01941"/>
    <s v="N"/>
    <s v="N"/>
    <n v="3.5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20:00"/>
    <m/>
    <d v="1899-12-30T20:07:00"/>
    <n v="7.216666666666665"/>
    <x v="0"/>
    <s v="1971-01942"/>
    <s v="N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24:00"/>
    <m/>
    <d v="1899-12-30T20:07:00"/>
    <n v="6.2833333333333314"/>
    <x v="3"/>
    <s v="4501-95564"/>
    <s v="Y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x v="23"/>
    <x v="0"/>
    <n v="1"/>
    <s v="JA"/>
    <d v="1899-12-30T22:26:00"/>
    <m/>
    <d v="1899-12-30T20:07:00"/>
    <n v="2.3166666666666664"/>
    <x v="0"/>
    <s v="1971-01694"/>
    <s v="N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2:31:00"/>
    <m/>
    <d v="1899-12-30T20:07:00"/>
    <n v="2.3999999999999995"/>
    <x v="0"/>
    <s v="1971-01695"/>
    <s v="N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2:48:00"/>
    <m/>
    <d v="1899-12-30T20:07:00"/>
    <n v="2.6833333333333318"/>
    <x v="0"/>
    <s v="1971-01696"/>
    <s v="N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3:03:00"/>
    <m/>
    <d v="1899-12-30T20:07:00"/>
    <n v="2.9333333333333336"/>
    <x v="0"/>
    <s v="1971-01697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3:09:00"/>
    <m/>
    <d v="1899-12-30T20:07:00"/>
    <n v="3.0333333333333306"/>
    <x v="0"/>
    <s v="1971-01698"/>
    <s v="N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16:00"/>
    <m/>
    <d v="1899-12-30T20:07:00"/>
    <n v="4.1499999999999986"/>
    <x v="0"/>
    <s v="1971-01699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16:00"/>
    <m/>
    <d v="1899-12-30T20:07:00"/>
    <n v="4.1499999999999986"/>
    <x v="0"/>
    <s v="1971-01700"/>
    <s v="N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38:00"/>
    <m/>
    <d v="1899-12-30T20:07:00"/>
    <n v="4.5166666666666657"/>
    <x v="0"/>
    <s v="1971-01701"/>
    <s v="N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x v="23"/>
    <x v="0"/>
    <n v="1"/>
    <s v="JA"/>
    <d v="1899-12-30T00:44:00"/>
    <m/>
    <d v="1899-12-30T20:07:00"/>
    <n v="4.6166666666666671"/>
    <x v="0"/>
    <s v="1971-01702"/>
    <s v="N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55:00"/>
    <m/>
    <d v="1899-12-30T20:07:00"/>
    <n v="4.7999999999999972"/>
    <x v="0"/>
    <s v="1971-01703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28:00"/>
    <m/>
    <d v="1899-12-30T20:07:00"/>
    <n v="5.3500000000000014"/>
    <x v="0"/>
    <s v="1971-01704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37:00"/>
    <m/>
    <d v="1899-12-30T20:07:00"/>
    <n v="5.5"/>
    <x v="0"/>
    <s v="1971-0170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47:00"/>
    <m/>
    <d v="1899-12-30T20:07:00"/>
    <n v="5.6666666666666643"/>
    <x v="0"/>
    <s v="1971-01706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52:00"/>
    <m/>
    <d v="1899-12-30T20:07:00"/>
    <n v="5.75"/>
    <x v="0"/>
    <s v="1971-01707"/>
    <s v="N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x v="23"/>
    <x v="0"/>
    <n v="1"/>
    <s v="JA"/>
    <d v="1899-12-30T02:02:00"/>
    <m/>
    <d v="1899-12-30T20:07:00"/>
    <n v="5.9166666666666679"/>
    <x v="0"/>
    <s v="1971-01708"/>
    <s v="N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x v="23"/>
    <x v="0"/>
    <n v="1"/>
    <s v="JA"/>
    <d v="1899-12-30T02:08:00"/>
    <m/>
    <d v="1899-12-30T20:07:00"/>
    <n v="6.0166666666666657"/>
    <x v="0"/>
    <s v="1971-01709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16:00"/>
    <m/>
    <d v="1899-12-30T20:07:00"/>
    <n v="6.1499999999999986"/>
    <x v="0"/>
    <s v="1971-01710"/>
    <s v="N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x v="23"/>
    <x v="0"/>
    <n v="1"/>
    <s v="JA"/>
    <m/>
    <m/>
    <d v="1899-12-30T20:07:00"/>
    <n v="3.8833333333333329"/>
    <x v="2"/>
    <s v="1971-01711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m/>
    <m/>
    <d v="1899-12-30T20:07:00"/>
    <n v="3.8833333333333329"/>
    <x v="2"/>
    <s v="1971-01712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d v="1899-12-30T02:26:00"/>
    <m/>
    <d v="1899-12-30T20:07:00"/>
    <n v="6.3166666666666664"/>
    <x v="0"/>
    <s v="1971-01713"/>
    <s v="N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02:27:00"/>
    <m/>
    <d v="1899-12-30T20:07:00"/>
    <n v="6.3333333333333321"/>
    <x v="0"/>
    <s v="1971-01714"/>
    <s v="N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x v="23"/>
    <x v="0"/>
    <n v="1"/>
    <s v="JA"/>
    <d v="1899-12-30T02:39:00"/>
    <m/>
    <d v="1899-12-30T20:07:00"/>
    <n v="6.5333333333333314"/>
    <x v="0"/>
    <s v="1971-0171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43:00"/>
    <m/>
    <d v="1899-12-30T20:07:00"/>
    <n v="6.6000000000000014"/>
    <x v="0"/>
    <s v="1971-01716"/>
    <s v="N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x v="23"/>
    <x v="0"/>
    <n v="1"/>
    <s v="JA"/>
    <d v="1899-12-30T02:43:00"/>
    <m/>
    <d v="1899-12-30T20:07:00"/>
    <n v="6.6000000000000014"/>
    <x v="0"/>
    <s v="1971-01717"/>
    <s v="N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56:00"/>
    <m/>
    <d v="1899-12-30T20:07:00"/>
    <n v="6.8166666666666664"/>
    <x v="0"/>
    <s v="1971-01718"/>
    <s v="N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8:00"/>
    <m/>
    <d v="1899-12-30T19:54:00"/>
    <n v="4.9000000000000021"/>
    <x v="0"/>
    <s v="1001-21244"/>
    <s v="Y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x v="24"/>
    <x v="1"/>
    <s v="Arch Point"/>
    <s v="JA"/>
    <d v="1899-12-30T21:19:00"/>
    <m/>
    <d v="1899-12-30T19:54:00"/>
    <n v="1.416666666666667"/>
    <x v="0"/>
    <s v="1971-01719"/>
    <s v="N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5:00"/>
    <m/>
    <d v="1899-12-30T19:54:00"/>
    <n v="2.1833333333333336"/>
    <x v="0"/>
    <s v="1971-01720"/>
    <s v="N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9:00"/>
    <m/>
    <d v="1899-12-30T19:54:00"/>
    <n v="2.25"/>
    <x v="0"/>
    <s v="1971-01721"/>
    <s v="N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1:00"/>
    <m/>
    <d v="1899-12-30T19:54:00"/>
    <n v="3.950000000000002"/>
    <x v="0"/>
    <s v="1971-01721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24"/>
    <x v="1"/>
    <s v="Arch Point"/>
    <s v="JA"/>
    <d v="1899-12-30T22:09:00"/>
    <m/>
    <d v="1899-12-30T19:54:00"/>
    <n v="2.25"/>
    <x v="1"/>
    <s v="1971-01722"/>
    <s v="N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37:00"/>
    <m/>
    <d v="1899-12-30T19:54:00"/>
    <n v="2.7166666666666677"/>
    <x v="1"/>
    <s v="1971-01723"/>
    <s v="N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50:00"/>
    <m/>
    <d v="1899-12-30T19:54:00"/>
    <n v="2.9333333333333336"/>
    <x v="0"/>
    <s v="1971-01724"/>
    <s v="N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01:00"/>
    <m/>
    <d v="1899-12-30T19:54:00"/>
    <n v="3.1166666666666663"/>
    <x v="0"/>
    <s v="1971-01725"/>
    <s v="N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23:06:00"/>
    <m/>
    <d v="1899-12-30T19:54:00"/>
    <n v="3.200000000000002"/>
    <x v="0"/>
    <s v="1971-01726"/>
    <s v="N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0"/>
    <s v="1971-01727"/>
    <s v="N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1"/>
    <s v="1971-01728"/>
    <s v="N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26:00"/>
    <m/>
    <d v="1899-12-30T19:54:00"/>
    <n v="3.5333333333333341"/>
    <x v="0"/>
    <s v="1971-01729"/>
    <s v="N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40:00"/>
    <m/>
    <d v="1899-12-30T19:54:00"/>
    <n v="3.7666666666666693"/>
    <x v="0"/>
    <s v="1971-01730"/>
    <s v="N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8:00"/>
    <m/>
    <d v="1899-12-30T19:54:00"/>
    <n v="4.0666666666666655"/>
    <x v="0"/>
    <s v="1971-01731"/>
    <s v="N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19:00"/>
    <m/>
    <d v="1899-12-30T19:54:00"/>
    <n v="4.4166666666666679"/>
    <x v="0"/>
    <s v="1971-01732"/>
    <s v="N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3"/>
    <s v="N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4"/>
    <s v="N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57:00"/>
    <m/>
    <d v="1899-12-30T19:54:00"/>
    <n v="5.0500000000000007"/>
    <x v="0"/>
    <s v="1971-01735"/>
    <s v="N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01:15:00"/>
    <m/>
    <d v="1899-12-30T19:54:00"/>
    <n v="5.3500000000000014"/>
    <x v="0"/>
    <s v="1971-01736"/>
    <s v="N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18:00"/>
    <m/>
    <d v="1899-12-30T19:54:00"/>
    <n v="5.4000000000000021"/>
    <x v="0"/>
    <s v="1971-01737"/>
    <s v="N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24:00"/>
    <m/>
    <d v="1899-12-30T19:54:00"/>
    <n v="5.5"/>
    <x v="1"/>
    <s v="1971-01738"/>
    <s v="N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48:00"/>
    <m/>
    <d v="1899-12-30T19:54:00"/>
    <n v="5.8999999999999986"/>
    <x v="0"/>
    <s v="1971-01739"/>
    <s v="N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50:00"/>
    <m/>
    <d v="1899-12-30T19:54:00"/>
    <n v="5.9333333333333336"/>
    <x v="0"/>
    <s v="1971-01740"/>
    <s v="N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x v="24"/>
    <x v="1"/>
    <s v="Arch Point"/>
    <s v="JA"/>
    <d v="1899-12-30T00:22:00"/>
    <m/>
    <d v="1899-12-30T19:54:00"/>
    <n v="4.4666666666666686"/>
    <x v="0"/>
    <s v="1971-01937"/>
    <s v="Y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x v="25"/>
    <x v="1"/>
    <s v="Arch Point"/>
    <s v="JA"/>
    <d v="1899-12-30T23:37:00"/>
    <m/>
    <d v="1899-12-30T19:54:00"/>
    <n v="3.7166666666666694"/>
    <x v="0"/>
    <s v="1401-50789"/>
    <s v="Y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x v="25"/>
    <x v="1"/>
    <s v="Arch Point"/>
    <s v="JA"/>
    <d v="1899-12-30T00:37:00"/>
    <m/>
    <d v="1899-12-30T19:54:00"/>
    <n v="4.7166666666666686"/>
    <x v="0"/>
    <s v="1971-01608"/>
    <s v="Y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x v="25"/>
    <x v="1"/>
    <s v="Arch Point"/>
    <s v="JA"/>
    <d v="1899-12-30T21:09:00"/>
    <m/>
    <d v="1899-12-30T19:54:00"/>
    <n v="1.2500000000000009"/>
    <x v="0"/>
    <s v="1971-01741"/>
    <s v="N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x v="25"/>
    <x v="1"/>
    <s v="Arch Point"/>
    <s v="JA"/>
    <d v="1899-12-30T21:25:00"/>
    <m/>
    <d v="1899-12-30T19:54:00"/>
    <n v="1.5166666666666693"/>
    <x v="0"/>
    <s v="1971-01742"/>
    <s v="N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x v="25"/>
    <x v="1"/>
    <s v="Arch Point"/>
    <s v="JA"/>
    <d v="1899-12-30T22:03:00"/>
    <m/>
    <d v="1899-12-30T19:54:00"/>
    <n v="2.1500000000000004"/>
    <x v="0"/>
    <s v="1971-01743"/>
    <s v="N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x v="25"/>
    <x v="1"/>
    <s v="Arch Point"/>
    <s v="JA"/>
    <d v="1899-12-30T22:24:00"/>
    <m/>
    <d v="1899-12-30T19:54:00"/>
    <n v="2.4999999999999991"/>
    <x v="0"/>
    <s v="1971-01744"/>
    <s v="N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2:34:00"/>
    <m/>
    <d v="1899-12-30T19:54:00"/>
    <n v="2.6666666666666679"/>
    <x v="0"/>
    <s v="1971-01745"/>
    <s v="N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x v="25"/>
    <x v="1"/>
    <s v="Arch Point"/>
    <s v="JA"/>
    <d v="1899-12-30T22:41:00"/>
    <m/>
    <d v="1899-12-30T19:54:00"/>
    <n v="2.7833333333333341"/>
    <x v="0"/>
    <s v="1971-01746"/>
    <s v="N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2:47:00"/>
    <m/>
    <d v="1899-12-30T19:54:00"/>
    <n v="2.8833333333333364"/>
    <x v="0"/>
    <s v="1971-01747"/>
    <s v="N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32:00"/>
    <m/>
    <d v="1899-12-30T19:54:00"/>
    <n v="3.6333333333333364"/>
    <x v="0"/>
    <s v="1971-01748"/>
    <s v="N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3:43:00"/>
    <m/>
    <d v="1899-12-30T19:54:00"/>
    <n v="3.8166666666666664"/>
    <x v="0"/>
    <s v="1971-01749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x v="25"/>
    <x v="1"/>
    <s v="Arch Point"/>
    <s v="JA"/>
    <d v="1899-12-30T23:48:00"/>
    <m/>
    <d v="1899-12-30T19:54:00"/>
    <n v="3.9000000000000021"/>
    <x v="0"/>
    <s v="1971-01750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52:00"/>
    <m/>
    <d v="1899-12-30T19:54:00"/>
    <n v="3.9666666666666686"/>
    <x v="0"/>
    <s v="1971-01751"/>
    <s v="N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04:00"/>
    <m/>
    <d v="1899-12-30T19:54:00"/>
    <n v="4.1666666666666679"/>
    <x v="0"/>
    <s v="1971-01752"/>
    <s v="N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14:00"/>
    <m/>
    <d v="1899-12-30T19:54:00"/>
    <n v="4.3333333333333357"/>
    <x v="0"/>
    <s v="1971-01753"/>
    <s v="N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0:21:00"/>
    <m/>
    <d v="1899-12-30T19:54:00"/>
    <n v="4.4499999999999993"/>
    <x v="0"/>
    <s v="1971-01754"/>
    <s v="N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5"/>
    <s v="N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6"/>
    <s v="N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07:00"/>
    <m/>
    <d v="1899-12-30T19:54:00"/>
    <n v="5.2166666666666686"/>
    <x v="3"/>
    <s v="1971-01757"/>
    <s v="N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PATCH ALL WHITE PHOTO"/>
  </r>
  <r>
    <x v="25"/>
    <x v="1"/>
    <s v="Arch Point"/>
    <s v="JA"/>
    <d v="1899-12-30T01:07:00"/>
    <m/>
    <d v="1899-12-30T19:54:00"/>
    <n v="5.2166666666666686"/>
    <x v="0"/>
    <s v="1971-01758"/>
    <s v="N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07:00"/>
    <m/>
    <d v="1899-12-30T19:54:00"/>
    <n v="5.2166666666666686"/>
    <x v="0"/>
    <s v="1971-01759"/>
    <s v="N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35:00"/>
    <m/>
    <d v="1899-12-30T19:54:00"/>
    <n v="5.6833333333333336"/>
    <x v="0"/>
    <s v="1971-01760"/>
    <s v="N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1:00"/>
    <m/>
    <d v="1899-12-30T19:54:00"/>
    <n v="5.783333333333335"/>
    <x v="0"/>
    <s v="1971-01761"/>
    <s v="N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41:00"/>
    <m/>
    <d v="1899-12-30T19:54:00"/>
    <n v="5.783333333333335"/>
    <x v="0"/>
    <s v="1971-01762"/>
    <s v="N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3"/>
    <s v="N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4"/>
    <s v="N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53:00"/>
    <m/>
    <d v="1899-12-30T19:54:00"/>
    <n v="5.9833333333333343"/>
    <x v="0"/>
    <s v="1971-01765"/>
    <s v="N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x v="25"/>
    <x v="1"/>
    <s v="Arch Point"/>
    <s v="JA"/>
    <d v="1899-12-30T23:07:00"/>
    <m/>
    <d v="1899-12-30T19:54:00"/>
    <n v="3.2166666666666686"/>
    <x v="0"/>
    <s v="4501-95565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x v="26"/>
    <x v="1"/>
    <s v="Eseal Point"/>
    <s v="JA"/>
    <d v="1899-12-30T21:05:00"/>
    <m/>
    <d v="1899-12-30T19:53:00"/>
    <n v="1.2000000000000011"/>
    <x v="0"/>
    <s v="1971-01766"/>
    <s v="N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x v="26"/>
    <x v="1"/>
    <s v="Eseal Point"/>
    <s v="JA"/>
    <d v="1899-12-30T21:08:00"/>
    <m/>
    <d v="1899-12-30T19:53:00"/>
    <n v="1.2500000000000009"/>
    <x v="1"/>
    <s v="1971-01767"/>
    <s v="N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x v="26"/>
    <x v="1"/>
    <s v="Eseal Point"/>
    <s v="JA"/>
    <d v="1899-12-30T21:09:00"/>
    <m/>
    <d v="1899-12-30T19:53:00"/>
    <n v="1.2666666666666675"/>
    <x v="0"/>
    <s v="1971-01768"/>
    <s v="N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1:31:00"/>
    <m/>
    <d v="1899-12-30T19:53:00"/>
    <n v="1.6333333333333329"/>
    <x v="0"/>
    <s v="1971-01769"/>
    <s v="N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x v="26"/>
    <x v="1"/>
    <s v="Eseal Point"/>
    <s v="JA"/>
    <d v="1899-12-30T22:11:00"/>
    <m/>
    <d v="1899-12-30T19:53:00"/>
    <n v="2.3000000000000025"/>
    <x v="0"/>
    <s v="1971-01770"/>
    <s v="N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x v="26"/>
    <x v="1"/>
    <s v="Eseal Point"/>
    <s v="JA"/>
    <d v="1899-12-30T22:35:00"/>
    <m/>
    <d v="1899-12-30T19:53:00"/>
    <n v="2.7000000000000011"/>
    <x v="0"/>
    <s v="1971-01771"/>
    <s v="N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2:41:00"/>
    <m/>
    <d v="1899-12-30T19:53:00"/>
    <n v="2.8000000000000007"/>
    <x v="1"/>
    <s v="1971-01772"/>
    <s v="N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2:55:00"/>
    <m/>
    <d v="1899-12-30T19:53:00"/>
    <n v="3.0333333333333359"/>
    <x v="0"/>
    <s v="1971-01773"/>
    <s v="N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x v="26"/>
    <x v="1"/>
    <s v="Eseal Point"/>
    <s v="JA"/>
    <d v="1899-12-30T23:24:00"/>
    <m/>
    <d v="1899-12-30T19:53:00"/>
    <n v="3.5166666666666675"/>
    <x v="1"/>
    <s v="1971-01774"/>
    <s v="N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x v="26"/>
    <x v="1"/>
    <s v="Eseal Point"/>
    <s v="JA"/>
    <d v="1899-12-30T23:30:00"/>
    <m/>
    <d v="1899-12-30T19:53:00"/>
    <n v="3.6166666666666671"/>
    <x v="1"/>
    <s v="1971-01775"/>
    <s v="N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33:00"/>
    <m/>
    <d v="1899-12-30T19:53:00"/>
    <n v="3.666666666666667"/>
    <x v="0"/>
    <s v="1971-01776"/>
    <s v="N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3:35:00"/>
    <m/>
    <d v="1899-12-30T19:53:00"/>
    <n v="3.7"/>
    <x v="0"/>
    <s v="1971-01777"/>
    <s v="N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45:00"/>
    <m/>
    <d v="1899-12-30T19:53:00"/>
    <n v="3.8666666666666689"/>
    <x v="0"/>
    <s v="1971-01778"/>
    <s v="N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x v="26"/>
    <x v="1"/>
    <s v="Eseal Point"/>
    <s v="JA"/>
    <d v="1899-12-30T23:58:00"/>
    <m/>
    <d v="1899-12-30T19:53:00"/>
    <n v="4.0833333333333321"/>
    <x v="1"/>
    <s v="1971-01779"/>
    <s v="N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0:02:00"/>
    <m/>
    <d v="1899-12-30T19:53:00"/>
    <n v="4.1500000000000021"/>
    <x v="3"/>
    <s v="1971-01780"/>
    <s v="N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ALL WHITE RUMP - PHOTOS"/>
  </r>
  <r>
    <x v="26"/>
    <x v="1"/>
    <s v="Eseal Point"/>
    <s v="JA"/>
    <d v="1899-12-30T00:37:00"/>
    <m/>
    <d v="1899-12-30T19:53:00"/>
    <n v="4.7333333333333343"/>
    <x v="0"/>
    <s v="1971-01781"/>
    <s v="N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x v="26"/>
    <x v="1"/>
    <s v="Eseal Point"/>
    <s v="JA"/>
    <d v="1899-12-30T00:42:00"/>
    <m/>
    <d v="1899-12-30T19:53:00"/>
    <n v="4.81666666666667"/>
    <x v="0"/>
    <s v="1971-01782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x v="26"/>
    <x v="1"/>
    <s v="Eseal Point"/>
    <s v="JA"/>
    <d v="1899-12-30T00:56:00"/>
    <m/>
    <d v="1899-12-30T19:53:00"/>
    <n v="5.0500000000000007"/>
    <x v="0"/>
    <s v="1971-01783"/>
    <s v="N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03:00"/>
    <m/>
    <d v="1899-12-30T19:53:00"/>
    <n v="5.1666666666666679"/>
    <x v="0"/>
    <s v="1971-01784"/>
    <s v="N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03:00"/>
    <m/>
    <d v="1899-12-30T19:53:00"/>
    <n v="5.1666666666666679"/>
    <x v="1"/>
    <s v="1971-01785"/>
    <s v="N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5:00"/>
    <m/>
    <d v="1899-12-30T19:53:00"/>
    <n v="5.3666666666666671"/>
    <x v="0"/>
    <s v="1971-01786"/>
    <s v="N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7:00"/>
    <m/>
    <d v="1899-12-30T19:53:00"/>
    <n v="5.4000000000000021"/>
    <x v="0"/>
    <s v="1971-01787"/>
    <s v="N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24:00"/>
    <m/>
    <d v="1899-12-30T19:53:00"/>
    <n v="5.5166666666666693"/>
    <x v="1"/>
    <s v="1971-01788"/>
    <s v="N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38:00"/>
    <m/>
    <d v="1899-12-30T19:53:00"/>
    <n v="5.75"/>
    <x v="0"/>
    <s v="1971-01789"/>
    <s v="N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1:27:00"/>
    <m/>
    <d v="1899-12-30T19:49:00"/>
    <n v="1.6333333333333355"/>
    <x v="0"/>
    <s v="1971-01790"/>
    <s v="N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1:34:00"/>
    <m/>
    <d v="1899-12-30T19:49:00"/>
    <n v="1.7500000000000018"/>
    <x v="0"/>
    <s v="1971-01791"/>
    <s v="N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x v="27"/>
    <x v="2"/>
    <m/>
    <s v="JA"/>
    <d v="1899-12-30T21:45:00"/>
    <m/>
    <d v="1899-12-30T19:49:00"/>
    <n v="1.9333333333333345"/>
    <x v="0"/>
    <s v="1971-01792"/>
    <s v="N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15:00"/>
    <m/>
    <d v="1899-12-30T19:49:00"/>
    <n v="2.4333333333333353"/>
    <x v="0"/>
    <s v="1971-01793"/>
    <s v="N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30:00"/>
    <m/>
    <d v="1899-12-30T19:49:00"/>
    <n v="2.6833333333333345"/>
    <x v="0"/>
    <s v="1971-01794"/>
    <s v="N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03:00"/>
    <m/>
    <d v="1899-12-30T19:49:00"/>
    <n v="3.2333333333333352"/>
    <x v="0"/>
    <s v="1971-01795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3:06:00"/>
    <m/>
    <d v="1899-12-30T19:49:00"/>
    <n v="3.283333333333335"/>
    <x v="0"/>
    <s v="1971-01796"/>
    <s v="N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3:16:00"/>
    <m/>
    <d v="1899-12-30T19:49:00"/>
    <n v="3.4500000000000011"/>
    <x v="0"/>
    <s v="1971-01797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39:00"/>
    <m/>
    <d v="1899-12-30T19:49:00"/>
    <n v="3.833333333333333"/>
    <x v="0"/>
    <s v="1971-01798"/>
    <s v="N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x v="27"/>
    <x v="2"/>
    <m/>
    <s v="JA"/>
    <d v="1899-12-30T00:08:00"/>
    <m/>
    <d v="1899-12-30T19:49:00"/>
    <n v="4.3166666666666664"/>
    <x v="0"/>
    <s v="1971-01799"/>
    <s v="N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7"/>
    <x v="2"/>
    <m/>
    <s v="JA"/>
    <d v="1899-12-30T01:40:00"/>
    <m/>
    <d v="1899-12-30T19:49:00"/>
    <n v="5.8500000000000014"/>
    <x v="0"/>
    <s v="1971-01800"/>
    <s v="N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00:24:00"/>
    <m/>
    <d v="1899-12-30T19:49:00"/>
    <n v="4.5833333333333357"/>
    <x v="0"/>
    <s v="4501-95466"/>
    <s v="Y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x v="28"/>
    <x v="2"/>
    <m/>
    <s v="JA"/>
    <d v="1899-12-30T21:00:00"/>
    <m/>
    <d v="1899-12-30T19:48:00"/>
    <n v="1.1999999999999984"/>
    <x v="0"/>
    <s v="1971-01832"/>
    <s v="N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1:06:00"/>
    <m/>
    <d v="1899-12-30T19:48:00"/>
    <n v="1.3000000000000007"/>
    <x v="0"/>
    <s v="1971-01833"/>
    <s v="N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x v="28"/>
    <x v="2"/>
    <m/>
    <s v="JA"/>
    <d v="1899-12-30T21:14:00"/>
    <m/>
    <d v="1899-12-30T19:48:00"/>
    <n v="1.4333333333333336"/>
    <x v="0"/>
    <s v="1971-01834"/>
    <s v="N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19:00"/>
    <m/>
    <d v="1899-12-30T19:48:00"/>
    <n v="1.5166666666666639"/>
    <x v="0"/>
    <s v="1971-01835"/>
    <s v="N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x v="28"/>
    <x v="2"/>
    <m/>
    <s v="JA"/>
    <d v="1899-12-30T21:24:00"/>
    <m/>
    <d v="1899-12-30T19:48:00"/>
    <n v="1.599999999999997"/>
    <x v="0"/>
    <s v="1971-01836"/>
    <s v="N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7"/>
    <s v="N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8"/>
    <s v="N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21:35:00"/>
    <m/>
    <d v="1899-12-30T19:48:00"/>
    <n v="1.7833333333333297"/>
    <x v="0"/>
    <s v="1971-01839"/>
    <s v="N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x v="28"/>
    <x v="2"/>
    <m/>
    <s v="JA"/>
    <d v="1899-12-30T21:43:00"/>
    <m/>
    <d v="1899-12-30T19:48:00"/>
    <n v="1.9166666666666625"/>
    <x v="0"/>
    <s v="1971-01840"/>
    <s v="N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57:00"/>
    <m/>
    <d v="1899-12-30T19:48:00"/>
    <n v="2.1499999999999977"/>
    <x v="0"/>
    <s v="1971-01841"/>
    <s v="N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2:40:00"/>
    <m/>
    <d v="1899-12-30T19:48:00"/>
    <n v="2.8666666666666671"/>
    <x v="0"/>
    <s v="1971-01842"/>
    <s v="N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1971-01843"/>
    <s v="N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3:21:00"/>
    <m/>
    <d v="1899-12-30T19:48:00"/>
    <n v="3.5500000000000007"/>
    <x v="0"/>
    <s v="1971-01844"/>
    <s v="N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00:07:00"/>
    <m/>
    <d v="1899-12-30T19:48:00"/>
    <n v="4.3166666666666629"/>
    <x v="0"/>
    <s v="1971-01845"/>
    <s v="N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4501-95468"/>
    <s v="Y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x v="29"/>
    <x v="0"/>
    <n v="1"/>
    <s v="JA"/>
    <d v="1899-12-30T00:26:00"/>
    <m/>
    <d v="1899-12-30T19:46:00"/>
    <n v="4.6666666666666679"/>
    <x v="0"/>
    <s v="1971-01648"/>
    <s v="Y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x v="29"/>
    <x v="0"/>
    <n v="1"/>
    <s v="JA"/>
    <d v="1899-12-30T23:50:00"/>
    <m/>
    <d v="1899-12-30T19:46:00"/>
    <n v="4.0666666666666655"/>
    <x v="0"/>
    <s v="1971-01677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x v="29"/>
    <x v="0"/>
    <n v="1"/>
    <s v="JA"/>
    <d v="1899-12-30T21:42:00"/>
    <m/>
    <d v="1899-12-30T19:46:00"/>
    <n v="1.9333333333333345"/>
    <x v="0"/>
    <s v="1971-01846"/>
    <s v="N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x v="29"/>
    <x v="0"/>
    <n v="1"/>
    <s v="JA"/>
    <d v="1899-12-30T21:48:00"/>
    <m/>
    <d v="1899-12-30T19:46:00"/>
    <n v="2.0333333333333341"/>
    <x v="0"/>
    <s v="1971-01847"/>
    <s v="N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x v="29"/>
    <x v="0"/>
    <n v="1"/>
    <s v="JA"/>
    <d v="1899-12-30T21:58:00"/>
    <m/>
    <d v="1899-12-30T19:46:00"/>
    <n v="2.2000000000000002"/>
    <x v="0"/>
    <s v="1971-01848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21:00"/>
    <m/>
    <d v="1899-12-30T19:46:00"/>
    <n v="2.5833333333333348"/>
    <x v="0"/>
    <s v="1971-01849"/>
    <s v="N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x v="29"/>
    <x v="0"/>
    <n v="1"/>
    <s v="JA"/>
    <d v="1899-12-30T22:24:00"/>
    <m/>
    <d v="1899-12-30T19:46:00"/>
    <n v="2.633333333333332"/>
    <x v="0"/>
    <s v="1971-01850"/>
    <s v="N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34:00"/>
    <m/>
    <d v="1899-12-30T19:46:00"/>
    <n v="2.8000000000000007"/>
    <x v="0"/>
    <s v="1971-01851"/>
    <s v="N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23:14:00"/>
    <m/>
    <d v="1899-12-30T19:46:00"/>
    <n v="3.4666666666666677"/>
    <x v="0"/>
    <s v="1971-01852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x v="29"/>
    <x v="0"/>
    <n v="1"/>
    <s v="JA"/>
    <d v="1899-12-30T23:17:00"/>
    <m/>
    <d v="1899-12-30T19:46:00"/>
    <n v="3.5166666666666702"/>
    <x v="0"/>
    <s v="1971-01853"/>
    <s v="N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x v="29"/>
    <x v="0"/>
    <n v="1"/>
    <s v="JA"/>
    <d v="1899-12-30T23:25:00"/>
    <m/>
    <d v="1899-12-30T19:46:00"/>
    <n v="3.650000000000003"/>
    <x v="0"/>
    <s v="1971-01854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x v="29"/>
    <x v="0"/>
    <n v="1"/>
    <s v="JA"/>
    <d v="1899-12-30T23:41:00"/>
    <m/>
    <d v="1899-12-30T19:46:00"/>
    <n v="3.9166666666666687"/>
    <x v="0"/>
    <s v="1971-01855"/>
    <s v="N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x v="29"/>
    <x v="0"/>
    <n v="1"/>
    <s v="JA"/>
    <d v="1899-12-30T00:52:00"/>
    <m/>
    <d v="1899-12-30T19:46:00"/>
    <n v="5.1000000000000014"/>
    <x v="0"/>
    <s v="1971-01856"/>
    <s v="N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00:00"/>
    <m/>
    <d v="1899-12-30T19:46:00"/>
    <n v="5.2333333333333343"/>
    <x v="0"/>
    <s v="1971-01857"/>
    <s v="N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08:00"/>
    <m/>
    <d v="1899-12-30T19:46:00"/>
    <n v="5.3666666666666671"/>
    <x v="0"/>
    <s v="1971-01858"/>
    <s v="N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x v="29"/>
    <x v="0"/>
    <n v="1"/>
    <s v="JA"/>
    <d v="1899-12-30T01:10:00"/>
    <m/>
    <d v="1899-12-30T19:46:00"/>
    <n v="5.4000000000000021"/>
    <x v="0"/>
    <s v="1971-01859"/>
    <s v="N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x v="29"/>
    <x v="0"/>
    <n v="1"/>
    <s v="JA"/>
    <d v="1899-12-30T01:13:00"/>
    <m/>
    <d v="1899-12-30T19:46:00"/>
    <n v="5.4500000000000028"/>
    <x v="0"/>
    <s v="1971-01860"/>
    <s v="N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01:15:00"/>
    <m/>
    <d v="1899-12-30T19:46:00"/>
    <n v="5.4833333333333343"/>
    <x v="0"/>
    <s v="1971-01861"/>
    <s v="N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31:00"/>
    <m/>
    <d v="1899-12-30T19:46:00"/>
    <n v="5.75"/>
    <x v="0"/>
    <s v="1971-01862"/>
    <s v="N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x v="29"/>
    <x v="0"/>
    <n v="1"/>
    <s v="JA"/>
    <d v="1899-12-30T01:35:00"/>
    <m/>
    <d v="1899-12-30T19:46:00"/>
    <n v="5.8166666666666664"/>
    <x v="0"/>
    <s v="1971-01863"/>
    <s v="N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x v="29"/>
    <x v="0"/>
    <n v="1"/>
    <s v="JA"/>
    <d v="1899-12-30T01:40:00"/>
    <m/>
    <d v="1899-12-30T19:46:00"/>
    <n v="5.8999999999999986"/>
    <x v="0"/>
    <s v="1971-01864"/>
    <s v="N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57:00"/>
    <m/>
    <d v="1899-12-30T19:46:00"/>
    <n v="6.1833333333333371"/>
    <x v="0"/>
    <s v="1971-01865"/>
    <s v="N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x v="30"/>
    <x v="0"/>
    <n v="1"/>
    <s v="JA"/>
    <d v="1899-12-30T21:26:00"/>
    <m/>
    <d v="1899-12-30T19:45:00"/>
    <n v="1.6833333333333353"/>
    <x v="0"/>
    <s v="1971-01866"/>
    <s v="N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x v="30"/>
    <x v="0"/>
    <n v="1"/>
    <s v="JA"/>
    <d v="1899-12-30T21:44:00"/>
    <m/>
    <d v="1899-12-30T19:45:00"/>
    <n v="1.9833333333333343"/>
    <x v="0"/>
    <s v="1971-01866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30"/>
    <x v="0"/>
    <n v="1"/>
    <s v="JA"/>
    <d v="1899-12-30T21:31:00"/>
    <m/>
    <d v="1899-12-30T19:45:00"/>
    <n v="1.7666666666666657"/>
    <x v="0"/>
    <s v="1971-01867"/>
    <s v="N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47:00"/>
    <m/>
    <d v="1899-12-30T19:45:00"/>
    <n v="2.0333333333333368"/>
    <x v="0"/>
    <s v="1971-01868"/>
    <s v="N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x v="30"/>
    <x v="0"/>
    <n v="1"/>
    <s v="JA"/>
    <d v="1899-12-30T21:53:00"/>
    <m/>
    <d v="1899-12-30T19:45:00"/>
    <n v="2.1333333333333337"/>
    <x v="0"/>
    <s v="1971-01869"/>
    <s v="N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59:00"/>
    <m/>
    <d v="1899-12-30T19:45:00"/>
    <n v="2.2333333333333361"/>
    <x v="0"/>
    <s v="1971-01870"/>
    <s v="N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x v="30"/>
    <x v="0"/>
    <n v="1"/>
    <s v="JA"/>
    <d v="1899-12-30T21:59:00"/>
    <m/>
    <d v="1899-12-30T19:45:00"/>
    <n v="2.2333333333333361"/>
    <x v="0"/>
    <s v="1971-01871"/>
    <s v="N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0"/>
    <x v="0"/>
    <n v="1"/>
    <s v="JA"/>
    <d v="1899-12-30T22:21:00"/>
    <m/>
    <d v="1899-12-30T19:45:00"/>
    <n v="2.6000000000000014"/>
    <x v="0"/>
    <s v="1971-01872"/>
    <s v="N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27:00"/>
    <m/>
    <d v="1899-12-30T19:45:00"/>
    <n v="2.7000000000000011"/>
    <x v="0"/>
    <s v="1971-01873"/>
    <s v="N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50:00"/>
    <m/>
    <d v="1899-12-30T19:45:00"/>
    <n v="3.083333333333333"/>
    <x v="0"/>
    <s v="1971-01874"/>
    <s v="N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x v="30"/>
    <x v="0"/>
    <n v="1"/>
    <s v="JA"/>
    <d v="1899-12-30T23:20:00"/>
    <m/>
    <d v="1899-12-30T19:45:00"/>
    <n v="3.5833333333333339"/>
    <x v="0"/>
    <s v="1971-01875"/>
    <s v="N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x v="30"/>
    <x v="0"/>
    <n v="1"/>
    <s v="JA"/>
    <d v="1899-12-30T23:20:00"/>
    <m/>
    <d v="1899-12-30T19:45:00"/>
    <n v="3.5833333333333339"/>
    <x v="0"/>
    <s v="1971-01876"/>
    <s v="N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5:00"/>
    <m/>
    <d v="1899-12-30T19:45:00"/>
    <n v="3.833333333333333"/>
    <x v="0"/>
    <s v="1971-01877"/>
    <s v="N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7:00"/>
    <m/>
    <d v="1899-12-30T19:45:00"/>
    <n v="3.8666666666666689"/>
    <x v="0"/>
    <s v="1971-01878"/>
    <s v="N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43:00"/>
    <m/>
    <d v="1899-12-30T19:45:00"/>
    <n v="3.9666666666666659"/>
    <x v="0"/>
    <s v="1971-01879"/>
    <s v="N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52:00"/>
    <m/>
    <d v="1899-12-30T19:45:00"/>
    <n v="4.116666666666668"/>
    <x v="0"/>
    <s v="1971-01880"/>
    <s v="N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x v="30"/>
    <x v="0"/>
    <n v="1"/>
    <s v="JA"/>
    <d v="1899-12-30T00:02:00"/>
    <m/>
    <d v="1899-12-30T19:45:00"/>
    <n v="4.283333333333335"/>
    <x v="0"/>
    <s v="1971-01881"/>
    <s v="N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x v="30"/>
    <x v="0"/>
    <n v="1"/>
    <s v="JA"/>
    <d v="1899-12-30T01:30:00"/>
    <m/>
    <d v="1899-12-30T19:45:00"/>
    <n v="5.75"/>
    <x v="0"/>
    <s v="1971-01882"/>
    <s v="N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x v="30"/>
    <x v="0"/>
    <n v="1"/>
    <s v="JA"/>
    <d v="1899-12-30T01:42:00"/>
    <m/>
    <d v="1899-12-30T19:45:00"/>
    <n v="5.9499999999999993"/>
    <x v="0"/>
    <s v="1971-01883"/>
    <s v="N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x v="31"/>
    <x v="0"/>
    <n v="1"/>
    <s v="JA"/>
    <d v="1899-12-30T22:46:00"/>
    <m/>
    <d v="1899-12-30T19:35:00"/>
    <n v="3.1833333333333327"/>
    <x v="0"/>
    <s v="1971-01884"/>
    <s v="N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23:30:00"/>
    <m/>
    <d v="1899-12-30T19:35:00"/>
    <n v="3.9166666666666661"/>
    <x v="0"/>
    <s v="1971-01885"/>
    <s v="N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6"/>
    <s v="N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7"/>
    <s v="N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8"/>
    <s v="N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9"/>
    <s v="N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0"/>
    <s v="N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1"/>
    <s v="N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1:18:00"/>
    <m/>
    <d v="1899-12-30T19:35:00"/>
    <n v="5.7166666666666686"/>
    <x v="0"/>
    <s v="1971-01892"/>
    <s v="N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x v="31"/>
    <x v="0"/>
    <n v="1"/>
    <s v="JA"/>
    <d v="1899-12-30T01:32:00"/>
    <m/>
    <d v="1899-12-30T19:35:00"/>
    <n v="5.9499999999999993"/>
    <x v="0"/>
    <s v="1971-01893"/>
    <s v="N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4"/>
    <s v="N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5"/>
    <s v="N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1:56:00"/>
    <m/>
    <d v="1899-12-30T19:35:00"/>
    <n v="6.3500000000000014"/>
    <x v="0"/>
    <s v="1971-01896"/>
    <s v="N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1:12:00"/>
    <m/>
    <d v="1899-12-30T19:36:00"/>
    <n v="1.599999999999997"/>
    <x v="0"/>
    <s v="1971-01897"/>
    <s v="N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x v="32"/>
    <x v="0"/>
    <n v="1"/>
    <s v="JA"/>
    <d v="1899-12-30T21:20:00"/>
    <m/>
    <d v="1899-12-30T19:36:00"/>
    <n v="1.7333333333333298"/>
    <x v="0"/>
    <s v="1971-01898"/>
    <s v="N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1:20:00"/>
    <m/>
    <d v="1899-12-30T19:36:00"/>
    <n v="1.7333333333333298"/>
    <x v="0"/>
    <s v="1971-01899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1:40:00"/>
    <m/>
    <d v="1899-12-30T19:36:00"/>
    <n v="2.0666666666666647"/>
    <x v="0"/>
    <s v="1971-01900"/>
    <s v="N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x v="32"/>
    <x v="0"/>
    <n v="1"/>
    <s v="JA"/>
    <d v="1899-12-30T21:47:00"/>
    <m/>
    <d v="1899-12-30T19:36:00"/>
    <n v="2.1833333333333336"/>
    <x v="0"/>
    <s v="1971-01943"/>
    <s v="N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x v="32"/>
    <x v="0"/>
    <n v="1"/>
    <s v="JA"/>
    <d v="1899-12-30T21:55:00"/>
    <m/>
    <d v="1899-12-30T19:36:00"/>
    <n v="2.3166666666666664"/>
    <x v="0"/>
    <s v="1971-01944"/>
    <s v="N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2:30:00"/>
    <m/>
    <d v="1899-12-30T19:36:00"/>
    <n v="2.8999999999999977"/>
    <x v="0"/>
    <s v="1971-01945"/>
    <s v="N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x v="32"/>
    <x v="0"/>
    <n v="1"/>
    <s v="JA"/>
    <d v="1899-12-30T22:48:00"/>
    <m/>
    <d v="1899-12-30T19:36:00"/>
    <n v="3.1999999999999966"/>
    <x v="0"/>
    <s v="1971-01946"/>
    <s v="N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32"/>
    <x v="0"/>
    <n v="1"/>
    <s v="JA"/>
    <d v="1899-12-30T23:03:00"/>
    <m/>
    <d v="1899-12-30T19:36:00"/>
    <n v="3.4499999999999984"/>
    <x v="0"/>
    <s v="1971-01947"/>
    <s v="N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x v="32"/>
    <x v="0"/>
    <n v="1"/>
    <s v="JA"/>
    <d v="1899-12-30T23:13:00"/>
    <m/>
    <d v="1899-12-30T19:36:00"/>
    <n v="3.6166666666666618"/>
    <x v="0"/>
    <s v="1971-01948"/>
    <s v="N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3:43:00"/>
    <m/>
    <d v="1899-12-30T19:36:00"/>
    <n v="4.1166666666666627"/>
    <x v="0"/>
    <s v="1971-01949"/>
    <s v="N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0"/>
    <s v="N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1"/>
    <s v="N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x v="32"/>
    <x v="0"/>
    <n v="1"/>
    <s v="JA"/>
    <d v="1899-12-30T00:12:00"/>
    <m/>
    <d v="1899-12-30T19:36:00"/>
    <n v="4.5999999999999979"/>
    <x v="0"/>
    <s v="1971-01952"/>
    <s v="N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18:00"/>
    <m/>
    <d v="1899-12-30T19:36:00"/>
    <n v="4.6999999999999957"/>
    <x v="0"/>
    <s v="1971-01953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0:23:00"/>
    <m/>
    <d v="1899-12-30T19:36:00"/>
    <n v="4.7833333333333314"/>
    <x v="0"/>
    <s v="1971-01954"/>
    <s v="N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x v="32"/>
    <x v="0"/>
    <n v="1"/>
    <s v="JA"/>
    <d v="1899-12-30T00:49:00"/>
    <m/>
    <d v="1899-12-30T19:36:00"/>
    <n v="5.216666666666665"/>
    <x v="0"/>
    <s v="1971-01955"/>
    <s v="N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59:00"/>
    <m/>
    <d v="1899-12-30T19:36:00"/>
    <n v="5.3833333333333293"/>
    <x v="0"/>
    <s v="1971-01956"/>
    <s v="N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x v="32"/>
    <x v="0"/>
    <n v="1"/>
    <s v="JA"/>
    <d v="1899-12-30T01:06:00"/>
    <m/>
    <d v="1899-12-30T19:36:00"/>
    <n v="5.4999999999999964"/>
    <x v="0"/>
    <s v="1971-01957"/>
    <s v="N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13:00"/>
    <m/>
    <d v="1899-12-30T19:36:00"/>
    <n v="5.6166666666666671"/>
    <x v="0"/>
    <s v="1971-01958"/>
    <s v="N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01:22:00"/>
    <m/>
    <d v="1899-12-30T19:36:00"/>
    <n v="5.7666666666666657"/>
    <x v="0"/>
    <s v="1971-01959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1:34:00"/>
    <m/>
    <d v="1899-12-30T19:36:00"/>
    <n v="5.966666666666665"/>
    <x v="0"/>
    <s v="1971-02001"/>
    <s v="N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1:41:00"/>
    <m/>
    <d v="1899-12-30T19:36:00"/>
    <n v="6.0833333333333286"/>
    <x v="0"/>
    <s v="1971-02002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43:00"/>
    <m/>
    <d v="1899-12-30T19:36:00"/>
    <n v="6.1166666666666636"/>
    <x v="0"/>
    <s v="1971-02003"/>
    <s v="N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x v="33"/>
    <x v="0"/>
    <n v="1"/>
    <s v="JA"/>
    <d v="1899-12-30T03:00:00"/>
    <m/>
    <d v="1899-12-30T20:00:00"/>
    <n v="7"/>
    <x v="4"/>
    <s v="1313-46010"/>
    <s v="Y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x v="33"/>
    <x v="0"/>
    <n v="1"/>
    <s v="JA"/>
    <d v="1899-12-30T02:49:00"/>
    <m/>
    <d v="1899-12-30T20:00:00"/>
    <n v="6.8166666666666664"/>
    <x v="4"/>
    <s v="1313-46044"/>
    <s v="N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x v="33"/>
    <x v="0"/>
    <n v="1"/>
    <s v="JA"/>
    <d v="1899-12-30T01:50:00"/>
    <m/>
    <d v="1899-12-30T20:00:00"/>
    <n v="5.8333333333333357"/>
    <x v="0"/>
    <s v="1901-XXXXX"/>
    <s v="Y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x v="33"/>
    <x v="0"/>
    <n v="1"/>
    <s v="JA"/>
    <d v="1899-12-30T01:10:00"/>
    <m/>
    <d v="1899-12-30T20:00:00"/>
    <n v="5.1666666666666679"/>
    <x v="0"/>
    <s v="1971-01682"/>
    <s v="Y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2:26:00"/>
    <m/>
    <d v="1899-12-30T20:00:00"/>
    <n v="6.43333333333333"/>
    <x v="0"/>
    <s v="1971-01895"/>
    <s v="Y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WORN OUTER RETS"/>
  </r>
  <r>
    <x v="33"/>
    <x v="0"/>
    <n v="1"/>
    <s v="JA"/>
    <d v="1899-12-30T23:54:00"/>
    <m/>
    <d v="1899-12-30T20:00:00"/>
    <n v="3.8999999999999968"/>
    <x v="0"/>
    <s v="1971-02004"/>
    <s v="N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0:12:00"/>
    <m/>
    <d v="1899-12-30T20:00:00"/>
    <n v="4.1999999999999993"/>
    <x v="0"/>
    <s v="1971-02005"/>
    <s v="N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x v="33"/>
    <x v="0"/>
    <n v="1"/>
    <s v="JA"/>
    <d v="1899-12-30T01:23:00"/>
    <m/>
    <d v="1899-12-30T20:00:00"/>
    <n v="5.3833333333333329"/>
    <x v="0"/>
    <s v="1971-02006"/>
    <s v="N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x v="33"/>
    <x v="0"/>
    <n v="1"/>
    <s v="JA"/>
    <d v="1899-12-30T01:38:00"/>
    <m/>
    <d v="1899-12-30T20:00:00"/>
    <n v="5.6333333333333329"/>
    <x v="0"/>
    <s v="1971-02007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3"/>
    <x v="0"/>
    <n v="1"/>
    <s v="JA"/>
    <d v="1899-12-30T01:41:00"/>
    <m/>
    <d v="1899-12-30T20:00:00"/>
    <n v="5.68333333333333"/>
    <x v="0"/>
    <s v="1971-02008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x v="33"/>
    <x v="0"/>
    <n v="1"/>
    <s v="JA"/>
    <d v="1899-12-30T01:50:00"/>
    <m/>
    <d v="1899-12-30T20:00:00"/>
    <n v="5.8333333333333357"/>
    <x v="0"/>
    <s v="1971-02009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x v="33"/>
    <x v="0"/>
    <n v="1"/>
    <s v="JA"/>
    <d v="1899-12-30T01:53:00"/>
    <m/>
    <d v="1899-12-30T20:00:00"/>
    <n v="5.8833333333333329"/>
    <x v="0"/>
    <s v="1971-02010"/>
    <s v="N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1:58:00"/>
    <m/>
    <d v="1899-12-30T20:00:00"/>
    <n v="5.9666666666666686"/>
    <x v="0"/>
    <s v="1971-02011"/>
    <s v="N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x v="33"/>
    <x v="0"/>
    <n v="1"/>
    <s v="JA"/>
    <d v="1899-12-30T02:01:00"/>
    <m/>
    <d v="1899-12-30T20:00:00"/>
    <n v="6.0166666666666657"/>
    <x v="0"/>
    <s v="1971-02012"/>
    <s v="N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x v="33"/>
    <x v="0"/>
    <n v="1"/>
    <s v="JA"/>
    <d v="1899-12-30T02:15:00"/>
    <m/>
    <d v="1899-12-30T20:00:00"/>
    <n v="6.25"/>
    <x v="0"/>
    <s v="1971-02013"/>
    <s v="N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x v="34"/>
    <x v="0"/>
    <n v="1"/>
    <s v="JA"/>
    <d v="1899-12-30T23:26:00"/>
    <m/>
    <d v="1899-12-30T20:00:00"/>
    <n v="3.4333333333333318"/>
    <x v="0"/>
    <s v="1971-02014"/>
    <s v="N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x v="34"/>
    <x v="0"/>
    <n v="1"/>
    <s v="JA"/>
    <d v="1899-12-30T23:45:00"/>
    <m/>
    <d v="1899-12-30T20:00:00"/>
    <n v="3.75"/>
    <x v="0"/>
    <s v="1971-02015"/>
    <s v="N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23:53:00"/>
    <m/>
    <d v="1899-12-30T20:00:00"/>
    <n v="3.8833333333333329"/>
    <x v="0"/>
    <s v="1971-02016"/>
    <s v="N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x v="34"/>
    <x v="0"/>
    <n v="1"/>
    <s v="JA"/>
    <d v="1899-12-30T00:54:00"/>
    <m/>
    <d v="1899-12-30T20:00:00"/>
    <n v="4.8999999999999986"/>
    <x v="0"/>
    <s v="1971-02017"/>
    <s v="N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x v="34"/>
    <x v="0"/>
    <n v="1"/>
    <s v="JA"/>
    <d v="1899-12-30T01:02:00"/>
    <m/>
    <d v="1899-12-30T20:00:00"/>
    <n v="5.0333333333333314"/>
    <x v="0"/>
    <s v="1971-02018"/>
    <s v="N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x v="34"/>
    <x v="0"/>
    <n v="1"/>
    <s v="JA"/>
    <d v="1899-12-30T01:27:00"/>
    <m/>
    <d v="1899-12-30T20:00:00"/>
    <n v="5.4499999999999993"/>
    <x v="0"/>
    <s v="1971-02019"/>
    <s v="N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x v="34"/>
    <x v="0"/>
    <n v="1"/>
    <s v="JA"/>
    <d v="1899-12-30T01:33:00"/>
    <m/>
    <d v="1899-12-30T20:00:00"/>
    <n v="5.5499999999999972"/>
    <x v="0"/>
    <s v="1971-02020"/>
    <s v="N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1:49:00"/>
    <m/>
    <d v="1899-12-30T20:00:00"/>
    <n v="5.8166666666666629"/>
    <x v="0"/>
    <s v="1971-02021"/>
    <s v="N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00:00"/>
    <m/>
    <d v="1899-12-30T20:00:00"/>
    <n v="6"/>
    <x v="0"/>
    <s v="1971-02022"/>
    <s v="N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x v="34"/>
    <x v="0"/>
    <n v="1"/>
    <s v="JA"/>
    <d v="1899-12-30T02:03:00"/>
    <m/>
    <d v="1899-12-30T20:00:00"/>
    <n v="6.0500000000000007"/>
    <x v="0"/>
    <s v="1971-02023"/>
    <s v="N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2:05:00"/>
    <m/>
    <d v="1899-12-30T20:00:00"/>
    <n v="6.0833333333333321"/>
    <x v="0"/>
    <s v="1971-02024"/>
    <s v="N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x v="34"/>
    <x v="0"/>
    <n v="1"/>
    <s v="JA"/>
    <d v="1899-12-30T02:25:00"/>
    <m/>
    <d v="1899-12-30T20:00:00"/>
    <n v="6.4166666666666643"/>
    <x v="0"/>
    <s v="1971-02025"/>
    <s v="N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x v="34"/>
    <x v="0"/>
    <n v="1"/>
    <s v="JA"/>
    <d v="1899-12-30T02:23:00"/>
    <m/>
    <d v="1899-12-30T20:00:00"/>
    <n v="6.3833333333333329"/>
    <x v="0"/>
    <s v="1971-02026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x v="34"/>
    <x v="0"/>
    <n v="1"/>
    <s v="JA"/>
    <d v="1899-12-30T02:43:00"/>
    <m/>
    <d v="1899-12-30T20:00:00"/>
    <n v="6.7166666666666686"/>
    <x v="0"/>
    <s v="1971-02027"/>
    <s v="N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34"/>
    <x v="0"/>
    <n v="1"/>
    <s v="JA"/>
    <d v="1899-12-30T02:45:00"/>
    <m/>
    <d v="1899-12-30T20:00:00"/>
    <n v="6.75"/>
    <x v="0"/>
    <s v="1971-02028"/>
    <s v="N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57:00"/>
    <m/>
    <d v="1899-12-30T20:00:00"/>
    <n v="6.9499999999999993"/>
    <x v="0"/>
    <s v="1971-02029"/>
    <s v="N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x v="34"/>
    <x v="0"/>
    <n v="1"/>
    <s v="JA"/>
    <d v="1899-12-30T02:23:00"/>
    <m/>
    <d v="1899-12-30T20:00:00"/>
    <n v="6.3833333333333329"/>
    <x v="0"/>
    <s v="4501-95519"/>
    <s v="Y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x v="35"/>
    <x v="0"/>
    <n v="1"/>
    <s v="JA"/>
    <d v="1899-12-30T21:46:00"/>
    <m/>
    <d v="1899-12-30T20:08:00"/>
    <n v="1.6333333333333329"/>
    <x v="0"/>
    <s v="1971-02030"/>
    <s v="N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21:51:00"/>
    <m/>
    <d v="1899-12-30T20:08:00"/>
    <n v="1.7166666666666686"/>
    <x v="0"/>
    <s v="1971-02031"/>
    <s v="N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1:57:00"/>
    <m/>
    <d v="1899-12-30T20:08:00"/>
    <n v="1.8166666666666655"/>
    <x v="0"/>
    <s v="1971-02032"/>
    <s v="N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x v="35"/>
    <x v="0"/>
    <n v="1"/>
    <s v="JA"/>
    <d v="1899-12-30T22:22:00"/>
    <m/>
    <d v="1899-12-30T20:08:00"/>
    <n v="2.2333333333333334"/>
    <x v="0"/>
    <s v="1971-02033"/>
    <s v="N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x v="35"/>
    <x v="0"/>
    <n v="1"/>
    <s v="JA"/>
    <d v="1899-12-30T22:34:00"/>
    <m/>
    <d v="1899-12-30T20:08:00"/>
    <n v="2.4333333333333327"/>
    <x v="0"/>
    <s v="1971-02034"/>
    <s v="N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x v="35"/>
    <x v="0"/>
    <n v="1"/>
    <s v="JA"/>
    <d v="1899-12-30T22:54:00"/>
    <m/>
    <d v="1899-12-30T20:08:00"/>
    <n v="2.7666666666666648"/>
    <x v="0"/>
    <s v="1971-02035"/>
    <s v="N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x v="35"/>
    <x v="0"/>
    <n v="1"/>
    <s v="JA"/>
    <d v="1899-12-30T23:18:00"/>
    <m/>
    <d v="1899-12-30T20:08:00"/>
    <n v="3.1666666666666661"/>
    <x v="0"/>
    <s v="1971-02036"/>
    <s v="N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21:00"/>
    <m/>
    <d v="1899-12-30T20:08:00"/>
    <n v="3.2166666666666686"/>
    <x v="0"/>
    <s v="1971-02037"/>
    <s v="N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x v="35"/>
    <x v="0"/>
    <n v="1"/>
    <s v="JA"/>
    <d v="1899-12-30T23:30:00"/>
    <m/>
    <d v="1899-12-30T20:08:00"/>
    <n v="3.3666666666666654"/>
    <x v="0"/>
    <s v="1971-02038"/>
    <s v="N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34:00"/>
    <m/>
    <d v="1899-12-30T20:08:00"/>
    <n v="3.4333333333333318"/>
    <x v="0"/>
    <s v="1971-02039"/>
    <s v="N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x v="35"/>
    <x v="0"/>
    <n v="1"/>
    <s v="JA"/>
    <d v="1899-12-30T00:37:00"/>
    <m/>
    <d v="1899-12-30T20:08:00"/>
    <n v="4.4833333333333343"/>
    <x v="0"/>
    <s v="1971-02039"/>
    <s v="SNR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x v="35"/>
    <x v="0"/>
    <n v="1"/>
    <s v="JA"/>
    <d v="1899-12-30T23:38:00"/>
    <m/>
    <d v="1899-12-30T20:08:00"/>
    <n v="3.4999999999999982"/>
    <x v="0"/>
    <s v="1971-02040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1"/>
    <s v="N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2"/>
    <s v="N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x v="35"/>
    <x v="0"/>
    <n v="1"/>
    <s v="JA"/>
    <d v="1899-12-30T23:51:00"/>
    <m/>
    <d v="1899-12-30T20:08:00"/>
    <n v="3.7166666666666668"/>
    <x v="0"/>
    <s v="1971-02043"/>
    <s v="N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11:00"/>
    <m/>
    <d v="1899-12-30T20:08:00"/>
    <n v="4.0499999999999972"/>
    <x v="0"/>
    <s v="1971-02044"/>
    <s v="N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00:16:00"/>
    <m/>
    <d v="1899-12-30T20:08:00"/>
    <n v="4.1333333333333329"/>
    <x v="0"/>
    <s v="1971-02045"/>
    <s v="N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20:00"/>
    <m/>
    <d v="1899-12-30T20:08:00"/>
    <n v="4.1999999999999993"/>
    <x v="0"/>
    <s v="1971-02046"/>
    <s v="N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x v="35"/>
    <x v="0"/>
    <n v="1"/>
    <s v="JA"/>
    <d v="1899-12-30T01:05:00"/>
    <m/>
    <d v="1899-12-30T20:08:00"/>
    <n v="4.9499999999999993"/>
    <x v="0"/>
    <s v="1971-02047"/>
    <s v="N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x v="35"/>
    <x v="0"/>
    <n v="1"/>
    <s v="JA"/>
    <d v="1899-12-30T01:09:00"/>
    <m/>
    <d v="1899-12-30T20:08:00"/>
    <n v="5.0166666666666657"/>
    <x v="0"/>
    <s v="1971-02048"/>
    <s v="N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01:19:00"/>
    <m/>
    <d v="1899-12-30T20:08:00"/>
    <n v="5.1833333333333336"/>
    <x v="0"/>
    <s v="1971-02049"/>
    <s v="N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35"/>
    <x v="0"/>
    <n v="1"/>
    <s v="JA"/>
    <d v="1899-12-30T01:44:00"/>
    <m/>
    <d v="1899-12-30T20:08:00"/>
    <n v="5.5999999999999979"/>
    <x v="0"/>
    <s v="1971-02050"/>
    <s v="N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x v="35"/>
    <x v="0"/>
    <n v="1"/>
    <s v="JA"/>
    <d v="1899-12-30T01:50:00"/>
    <m/>
    <d v="1899-12-30T20:08:00"/>
    <n v="5.7000000000000028"/>
    <x v="0"/>
    <s v="1971-02051"/>
    <s v="N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36"/>
    <x v="0"/>
    <n v="1"/>
    <s v="JA"/>
    <d v="1899-12-30T22:12:00"/>
    <m/>
    <d v="1899-12-30T20:08:00"/>
    <n v="2.0666666666666673"/>
    <x v="0"/>
    <s v="1971-02052"/>
    <s v="N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x v="36"/>
    <x v="0"/>
    <n v="1"/>
    <s v="JA"/>
    <d v="1899-12-30T22:38:00"/>
    <m/>
    <d v="1899-12-30T20:08:00"/>
    <n v="2.4999999999999991"/>
    <x v="0"/>
    <s v="1971-02053"/>
    <s v="N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6"/>
    <x v="0"/>
    <n v="1"/>
    <s v="JA"/>
    <d v="1899-12-30T22:54:00"/>
    <m/>
    <d v="1899-12-30T20:08:00"/>
    <n v="2.7666666666666648"/>
    <x v="0"/>
    <s v="1971-02054"/>
    <s v="N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x v="37"/>
    <x v="3"/>
    <m/>
    <m/>
    <m/>
    <m/>
    <m/>
    <m/>
    <x v="2"/>
    <s v="1901-38307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01-38308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61-1618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1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3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4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2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4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9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8"/>
    <x v="0"/>
    <n v="1"/>
    <s v="JA"/>
    <d v="1899-12-30T21:14:00"/>
    <m/>
    <d v="1899-12-30T19:58:00"/>
    <n v="1.2666666666666702"/>
    <x v="0"/>
    <s v="1971-02055"/>
    <s v="N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x v="38"/>
    <x v="0"/>
    <n v="1"/>
    <s v="JA"/>
    <d v="1899-12-30T21:15:00"/>
    <m/>
    <d v="1899-12-30T19:58:00"/>
    <n v="1.2833333333333341"/>
    <x v="0"/>
    <s v="1971-02056"/>
    <s v="N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x v="38"/>
    <x v="0"/>
    <n v="1"/>
    <s v="JA"/>
    <d v="1899-12-30T21:28:00"/>
    <m/>
    <d v="1899-12-30T19:58:00"/>
    <n v="1.5"/>
    <x v="0"/>
    <s v="1971-02057"/>
    <s v="N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x v="38"/>
    <x v="0"/>
    <n v="1"/>
    <s v="JA"/>
    <d v="1899-12-30T21:48:00"/>
    <m/>
    <d v="1899-12-30T19:58:00"/>
    <n v="1.8333333333333348"/>
    <x v="0"/>
    <s v="1971-02058"/>
    <s v="N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x v="38"/>
    <x v="0"/>
    <n v="1"/>
    <s v="JA"/>
    <d v="1899-12-30T21:56:00"/>
    <m/>
    <d v="1899-12-30T19:58:00"/>
    <n v="1.9666666666666677"/>
    <x v="0"/>
    <s v="1971-02059"/>
    <s v="N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4:00"/>
    <m/>
    <d v="1899-12-30T19:58:00"/>
    <n v="2.1000000000000005"/>
    <x v="0"/>
    <s v="1971-02060"/>
    <s v="N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8:00"/>
    <m/>
    <d v="1899-12-30T19:58:00"/>
    <n v="2.166666666666667"/>
    <x v="0"/>
    <s v="1971-02061"/>
    <s v="N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x v="38"/>
    <x v="0"/>
    <n v="1"/>
    <s v="JA"/>
    <d v="1899-12-30T22:14:00"/>
    <m/>
    <d v="1899-12-30T19:58:00"/>
    <n v="2.2666666666666693"/>
    <x v="0"/>
    <s v="1971-02062"/>
    <s v="N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26:00"/>
    <m/>
    <d v="1899-12-30T19:58:00"/>
    <n v="2.4666666666666686"/>
    <x v="0"/>
    <s v="1971-02063"/>
    <s v="N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x v="38"/>
    <x v="0"/>
    <n v="1"/>
    <s v="JA"/>
    <d v="1899-12-30T22:28:00"/>
    <m/>
    <d v="1899-12-30T19:58:00"/>
    <n v="2.4999999999999991"/>
    <x v="0"/>
    <s v="1971-02064"/>
    <s v="N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2:30:00"/>
    <m/>
    <d v="1899-12-30T19:58:00"/>
    <n v="2.533333333333335"/>
    <x v="0"/>
    <s v="1971-02065"/>
    <s v="N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x v="38"/>
    <x v="0"/>
    <n v="1"/>
    <s v="JA"/>
    <d v="1899-12-30T22:36:00"/>
    <m/>
    <d v="1899-12-30T19:58:00"/>
    <n v="2.6333333333333373"/>
    <x v="0"/>
    <s v="1971-02066"/>
    <s v="N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40:00"/>
    <m/>
    <d v="1899-12-30T19:58:00"/>
    <n v="2.7000000000000037"/>
    <x v="0"/>
    <s v="1971-02067"/>
    <s v="N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2:40:00"/>
    <m/>
    <d v="1899-12-30T19:58:00"/>
    <n v="2.7000000000000037"/>
    <x v="0"/>
    <s v="1971-02068"/>
    <s v="N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x v="38"/>
    <x v="0"/>
    <n v="1"/>
    <s v="JA"/>
    <d v="1899-12-30T22:47:00"/>
    <m/>
    <d v="1899-12-30T19:58:00"/>
    <n v="2.81666666666667"/>
    <x v="0"/>
    <s v="1971-02069"/>
    <s v="N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x v="38"/>
    <x v="0"/>
    <n v="1"/>
    <s v="JA"/>
    <d v="1899-12-30T22:55:00"/>
    <m/>
    <d v="1899-12-30T19:58:00"/>
    <n v="2.9500000000000028"/>
    <x v="0"/>
    <s v="1971-02070"/>
    <s v="N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x v="38"/>
    <x v="0"/>
    <n v="1"/>
    <s v="JA"/>
    <d v="1899-12-30T23:01:00"/>
    <m/>
    <d v="1899-12-30T19:58:00"/>
    <n v="3.05"/>
    <x v="0"/>
    <s v="1971-02071"/>
    <s v="N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x v="38"/>
    <x v="0"/>
    <n v="1"/>
    <s v="JA"/>
    <d v="1899-12-30T23:03:00"/>
    <m/>
    <d v="1899-12-30T19:58:00"/>
    <n v="3.0833333333333357"/>
    <x v="0"/>
    <s v="1971-02072"/>
    <s v="N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x v="38"/>
    <x v="0"/>
    <n v="1"/>
    <s v="JA"/>
    <d v="1899-12-30T23:18:00"/>
    <m/>
    <d v="1899-12-30T19:58:00"/>
    <n v="3.3333333333333348"/>
    <x v="0"/>
    <s v="1971-02073"/>
    <s v="N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28:00"/>
    <m/>
    <d v="1899-12-30T19:58:00"/>
    <n v="3.5000000000000009"/>
    <x v="0"/>
    <s v="1971-02074"/>
    <s v="N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x v="38"/>
    <x v="0"/>
    <n v="1"/>
    <s v="JA"/>
    <d v="1899-12-30T23:34:00"/>
    <m/>
    <d v="1899-12-30T19:58:00"/>
    <n v="3.6000000000000005"/>
    <x v="0"/>
    <s v="1971-02075"/>
    <s v="N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3:38:00"/>
    <m/>
    <d v="1899-12-30T19:58:00"/>
    <n v="3.666666666666667"/>
    <x v="0"/>
    <s v="1971-02076"/>
    <s v="N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0:00"/>
    <m/>
    <d v="1899-12-30T19:58:00"/>
    <n v="3.7000000000000028"/>
    <x v="0"/>
    <s v="1971-02077"/>
    <s v="N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8"/>
    <s v="N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9"/>
    <s v="N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x v="38"/>
    <x v="0"/>
    <n v="1"/>
    <s v="JA"/>
    <d v="1899-12-30T23:43:00"/>
    <m/>
    <d v="1899-12-30T19:58:00"/>
    <n v="3.75"/>
    <x v="0"/>
    <s v="1971-02080"/>
    <s v="N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x v="38"/>
    <x v="0"/>
    <n v="1"/>
    <s v="JA"/>
    <d v="1899-12-30T23:55:00"/>
    <m/>
    <d v="1899-12-30T19:58:00"/>
    <n v="3.950000000000002"/>
    <x v="0"/>
    <s v="1971-02081"/>
    <s v="N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x v="38"/>
    <x v="0"/>
    <n v="1"/>
    <s v="JA"/>
    <d v="1899-12-30T00:07:00"/>
    <m/>
    <d v="1899-12-30T19:58:00"/>
    <n v="4.1500000000000021"/>
    <x v="0"/>
    <s v="1971-02082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13:00"/>
    <m/>
    <d v="1899-12-30T19:58:00"/>
    <n v="4.25"/>
    <x v="0"/>
    <s v="1971-02083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21:00"/>
    <m/>
    <d v="1899-12-30T19:58:00"/>
    <n v="4.3833333333333329"/>
    <x v="0"/>
    <s v="1971-02084"/>
    <s v="N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55:00"/>
    <m/>
    <d v="1899-12-30T19:58:00"/>
    <n v="3.950000000000002"/>
    <x v="0"/>
    <s v="1971-02085"/>
    <s v="N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0:27:00"/>
    <m/>
    <d v="1899-12-30T19:58:00"/>
    <n v="4.4833333333333343"/>
    <x v="0"/>
    <s v="1971-02086"/>
    <s v="N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x v="38"/>
    <x v="0"/>
    <n v="1"/>
    <s v="JA"/>
    <d v="1899-12-30T00:36:00"/>
    <m/>
    <d v="1899-12-30T19:58:00"/>
    <n v="4.6333333333333364"/>
    <x v="0"/>
    <s v="1971-02087"/>
    <s v="N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x v="38"/>
    <x v="0"/>
    <n v="1"/>
    <s v="JA"/>
    <d v="1899-12-30T00:42:00"/>
    <m/>
    <d v="1899-12-30T19:58:00"/>
    <n v="4.7333333333333343"/>
    <x v="0"/>
    <s v="1971-02088"/>
    <s v="N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4:00"/>
    <m/>
    <d v="1899-12-30T19:58:00"/>
    <n v="4.7666666666666693"/>
    <x v="0"/>
    <s v="1971-02089"/>
    <s v="N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8:00"/>
    <m/>
    <d v="1899-12-30T19:58:00"/>
    <n v="4.8333333333333357"/>
    <x v="0"/>
    <s v="1971-02090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3:00"/>
    <m/>
    <d v="1899-12-30T19:58:00"/>
    <n v="4.9166666666666679"/>
    <x v="0"/>
    <s v="1971-02091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4:00"/>
    <m/>
    <d v="1899-12-30T19:58:00"/>
    <n v="4.9333333333333336"/>
    <x v="0"/>
    <s v="1971-02092"/>
    <s v="N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9:00"/>
    <m/>
    <d v="1899-12-30T19:58:00"/>
    <n v="5.0166666666666657"/>
    <x v="0"/>
    <s v="1971-02093"/>
    <s v="N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x v="38"/>
    <x v="0"/>
    <n v="1"/>
    <s v="JA"/>
    <d v="1899-12-30T01:02:00"/>
    <m/>
    <d v="1899-12-30T19:58:00"/>
    <n v="5.0666666666666664"/>
    <x v="0"/>
    <s v="1971-02094"/>
    <s v="N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1:07:00"/>
    <m/>
    <d v="1899-12-30T19:58:00"/>
    <n v="5.1499999999999986"/>
    <x v="0"/>
    <s v="1971-02095"/>
    <s v="N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x v="38"/>
    <x v="0"/>
    <n v="1"/>
    <s v="JA"/>
    <d v="1899-12-30T01:15:00"/>
    <m/>
    <d v="1899-12-30T19:58:00"/>
    <n v="5.283333333333335"/>
    <x v="0"/>
    <s v="1971-02096"/>
    <s v="N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29:00"/>
    <m/>
    <d v="1899-12-30T19:58:00"/>
    <n v="5.5166666666666693"/>
    <x v="0"/>
    <s v="1971-02097"/>
    <s v="N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45:00"/>
    <m/>
    <d v="1899-12-30T19:58:00"/>
    <n v="5.783333333333335"/>
    <x v="0"/>
    <s v="1971-02098"/>
    <s v="N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x v="38"/>
    <x v="0"/>
    <n v="1"/>
    <s v="JA"/>
    <d v="1899-12-30T01:52:00"/>
    <m/>
    <d v="1899-12-30T19:58:00"/>
    <n v="5.8999999999999986"/>
    <x v="0"/>
    <s v="1971-02099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57:00"/>
    <m/>
    <d v="1899-12-30T19:58:00"/>
    <n v="5.9833333333333343"/>
    <x v="0"/>
    <s v="1971-02100"/>
    <s v="N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x v="39"/>
    <x v="0"/>
    <n v="1"/>
    <s v="JA"/>
    <d v="1899-12-30T21:30:00"/>
    <m/>
    <d v="1899-12-30T19:58:00"/>
    <n v="1.5333333333333359"/>
    <x v="0"/>
    <s v="1971-02101"/>
    <s v="N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x v="39"/>
    <x v="0"/>
    <n v="1"/>
    <s v="JA"/>
    <d v="1899-12-30T21:38:00"/>
    <m/>
    <d v="1899-12-30T19:58:00"/>
    <n v="1.6666666666666687"/>
    <x v="0"/>
    <s v="1971-02102"/>
    <s v="N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x v="39"/>
    <x v="0"/>
    <n v="1"/>
    <s v="JA"/>
    <d v="1899-12-30T21:47:00"/>
    <m/>
    <d v="1899-12-30T19:58:00"/>
    <n v="1.8166666666666709"/>
    <x v="0"/>
    <s v="1971-02103"/>
    <s v="N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x v="39"/>
    <x v="0"/>
    <n v="1"/>
    <s v="JA"/>
    <d v="1899-12-30T21:53:00"/>
    <m/>
    <d v="1899-12-30T19:58:00"/>
    <n v="1.9166666666666679"/>
    <x v="0"/>
    <s v="1971-02104"/>
    <s v="N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1:53:00"/>
    <m/>
    <d v="1899-12-30T19:58:00"/>
    <n v="1.9166666666666679"/>
    <x v="0"/>
    <s v="1971-02105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01:00"/>
    <m/>
    <d v="1899-12-30T19:58:00"/>
    <n v="2.0500000000000007"/>
    <x v="0"/>
    <s v="1971-02106"/>
    <s v="N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1:00"/>
    <m/>
    <d v="1899-12-30T19:58:00"/>
    <n v="2.2166666666666694"/>
    <x v="0"/>
    <s v="1971-02107"/>
    <s v="N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16:00"/>
    <m/>
    <d v="1899-12-30T19:58:00"/>
    <n v="2.2999999999999998"/>
    <x v="0"/>
    <s v="1971-02108"/>
    <s v="N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9:00"/>
    <m/>
    <d v="1899-12-30T19:58:00"/>
    <n v="2.3500000000000023"/>
    <x v="0"/>
    <s v="1971-02109"/>
    <s v="N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36:00"/>
    <m/>
    <d v="1899-12-30T19:58:00"/>
    <n v="2.6333333333333373"/>
    <x v="0"/>
    <s v="1971-02110"/>
    <s v="N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2:46:00"/>
    <m/>
    <d v="1899-12-30T19:58:00"/>
    <n v="2.8000000000000007"/>
    <x v="0"/>
    <s v="1971-02111"/>
    <s v="N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3:10:00"/>
    <m/>
    <d v="1899-12-30T19:58:00"/>
    <n v="3.200000000000002"/>
    <x v="0"/>
    <s v="1971-02112"/>
    <s v="N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3:14:00"/>
    <m/>
    <d v="1899-12-30T19:58:00"/>
    <n v="3.2666666666666684"/>
    <x v="0"/>
    <s v="1971-02113"/>
    <s v="N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15:00"/>
    <m/>
    <d v="1899-12-30T19:58:00"/>
    <n v="3.283333333333335"/>
    <x v="0"/>
    <s v="1971-02114"/>
    <s v="N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40:00"/>
    <m/>
    <d v="1899-12-30T19:58:00"/>
    <n v="3.7000000000000028"/>
    <x v="0"/>
    <s v="1971-02115"/>
    <s v="N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x v="39"/>
    <x v="0"/>
    <n v="1"/>
    <s v="JA"/>
    <d v="1899-12-30T23:44:00"/>
    <m/>
    <d v="1899-12-30T19:58:00"/>
    <n v="3.7666666666666693"/>
    <x v="0"/>
    <s v="1971-02116"/>
    <s v="N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x v="39"/>
    <x v="0"/>
    <n v="1"/>
    <s v="JA"/>
    <d v="1899-12-30T00:01:00"/>
    <m/>
    <d v="1899-12-30T19:58:00"/>
    <n v="4.0500000000000007"/>
    <x v="0"/>
    <s v="1971-02045"/>
    <s v="Y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; NO PINS"/>
  </r>
  <r>
    <x v="39"/>
    <x v="0"/>
    <n v="1"/>
    <s v="JA"/>
    <d v="1899-12-30T00:09:00"/>
    <m/>
    <d v="1899-12-30T19:58:00"/>
    <n v="4.1833333333333336"/>
    <x v="0"/>
    <s v="1971-02107"/>
    <s v="SNR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1"/>
    <s v="JA"/>
    <d v="1899-12-30T00:11:00"/>
    <m/>
    <d v="1899-12-30T19:58:00"/>
    <n v="4.2166666666666686"/>
    <x v="0"/>
    <s v="1971-02117"/>
    <s v="N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0:26:00"/>
    <m/>
    <d v="1899-12-30T19:58:00"/>
    <n v="4.4666666666666686"/>
    <x v="0"/>
    <s v="1971-02118"/>
    <s v="N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0:00"/>
    <m/>
    <d v="1899-12-30T19:58:00"/>
    <n v="4.533333333333335"/>
    <x v="0"/>
    <s v="1971-02119"/>
    <s v="N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4:00"/>
    <m/>
    <d v="1899-12-30T19:58:00"/>
    <n v="4.6000000000000014"/>
    <x v="0"/>
    <s v="1971-02120"/>
    <s v="N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14:00"/>
    <m/>
    <d v="1899-12-30T19:58:00"/>
    <n v="5.2666666666666693"/>
    <x v="0"/>
    <s v="1971-02121"/>
    <s v="N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18:00"/>
    <m/>
    <d v="1899-12-30T19:58:00"/>
    <n v="5.3333333333333357"/>
    <x v="0"/>
    <s v="1971-02122"/>
    <s v="N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0:00"/>
    <m/>
    <d v="1899-12-30T19:58:00"/>
    <n v="5.3666666666666671"/>
    <x v="0"/>
    <s v="1971-02123"/>
    <s v="N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6:00"/>
    <m/>
    <d v="1899-12-30T19:58:00"/>
    <n v="5.4666666666666686"/>
    <x v="0"/>
    <s v="1971-02124"/>
    <s v="N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7:00"/>
    <m/>
    <d v="1899-12-30T19:58:00"/>
    <n v="5.4833333333333343"/>
    <x v="0"/>
    <s v="1971-02125"/>
    <s v="N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x v="39"/>
    <x v="0"/>
    <n v="1"/>
    <s v="JA"/>
    <d v="1899-12-30T01:32:00"/>
    <m/>
    <d v="1899-12-30T19:58:00"/>
    <n v="5.56666666666667"/>
    <x v="0"/>
    <s v="1971-02126"/>
    <s v="N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46:00"/>
    <m/>
    <d v="1899-12-30T19:58:00"/>
    <n v="5.8000000000000007"/>
    <x v="0"/>
    <s v="1971-0212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x v="39"/>
    <x v="0"/>
    <n v="1"/>
    <s v="JA"/>
    <d v="1899-12-30T01:57:00"/>
    <m/>
    <d v="1899-12-30T19:58:00"/>
    <n v="5.9833333333333343"/>
    <x v="0"/>
    <s v="1971-02128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x v="40"/>
    <x v="2"/>
    <n v="1"/>
    <s v="JA"/>
    <d v="1899-12-30T21:41:00"/>
    <m/>
    <d v="1899-12-30T20:07:00"/>
    <n v="1.5666666666666664"/>
    <x v="0"/>
    <s v="1971-02278"/>
    <s v="N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79"/>
    <s v="N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80"/>
    <s v="N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1:58:00"/>
    <m/>
    <d v="1899-12-30T20:07:00"/>
    <n v="1.8499999999999988"/>
    <x v="0"/>
    <s v="1971-02281"/>
    <s v="N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2:07:00"/>
    <m/>
    <d v="1899-12-30T20:07:00"/>
    <n v="2.0000000000000009"/>
    <x v="0"/>
    <s v="1971-02282"/>
    <s v="N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2:12:00"/>
    <m/>
    <d v="1899-12-30T20:07:00"/>
    <n v="2.0833333333333339"/>
    <x v="0"/>
    <s v="1971-02285"/>
    <s v="N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12:00"/>
    <m/>
    <d v="1899-12-30T20:07:00"/>
    <n v="2.0833333333333339"/>
    <x v="0"/>
    <s v="1971-02283"/>
    <s v="N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19:00"/>
    <m/>
    <d v="1899-12-30T20:07:00"/>
    <n v="2.2000000000000002"/>
    <x v="0"/>
    <s v="1971-02284"/>
    <s v="N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6"/>
    <s v="N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7"/>
    <s v="N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27:00"/>
    <m/>
    <d v="1899-12-30T20:07:00"/>
    <n v="2.333333333333333"/>
    <x v="0"/>
    <s v="1971-02288"/>
    <s v="N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x v="40"/>
    <x v="2"/>
    <n v="1"/>
    <s v="JA"/>
    <d v="1899-12-30T22:30:00"/>
    <m/>
    <d v="1899-12-30T20:07:00"/>
    <n v="2.3833333333333329"/>
    <x v="0"/>
    <s v="1971-02289"/>
    <s v="N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x v="40"/>
    <x v="2"/>
    <n v="1"/>
    <s v="JA"/>
    <d v="1899-12-30T22:36:00"/>
    <m/>
    <d v="1899-12-30T20:07:00"/>
    <n v="2.4833333333333352"/>
    <x v="0"/>
    <s v="1971-02290"/>
    <s v="N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40:00"/>
    <m/>
    <d v="1899-12-30T20:07:00"/>
    <n v="2.5500000000000016"/>
    <x v="0"/>
    <s v="1971-02291"/>
    <s v="N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44:00"/>
    <m/>
    <d v="1899-12-30T20:07:00"/>
    <n v="2.616666666666668"/>
    <x v="0"/>
    <s v="1971-02292"/>
    <s v="N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3"/>
    <s v="N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4"/>
    <s v="N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57:00"/>
    <m/>
    <d v="1899-12-30T20:07:00"/>
    <n v="2.8333333333333339"/>
    <x v="0"/>
    <s v="1971-02295"/>
    <s v="N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3:17:00"/>
    <m/>
    <d v="1899-12-30T20:07:00"/>
    <n v="3.1666666666666687"/>
    <x v="0"/>
    <s v="1971-02296"/>
    <s v="N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3:22:00"/>
    <m/>
    <d v="1899-12-30T20:07:00"/>
    <n v="3.2499999999999991"/>
    <x v="0"/>
    <s v="1971-02297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3:30:00"/>
    <m/>
    <d v="1899-12-30T20:07:00"/>
    <n v="3.383333333333332"/>
    <x v="0"/>
    <s v="1971-02298"/>
    <s v="N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x v="40"/>
    <x v="2"/>
    <n v="1"/>
    <s v="JA"/>
    <d v="1899-12-30T23:33:00"/>
    <m/>
    <d v="1899-12-30T20:07:00"/>
    <n v="3.4333333333333318"/>
    <x v="0"/>
    <s v="1971-02299"/>
    <s v="N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x v="40"/>
    <x v="2"/>
    <n v="1"/>
    <s v="JA"/>
    <d v="1899-12-30T23:47:00"/>
    <m/>
    <d v="1899-12-30T20:07:00"/>
    <n v="3.666666666666667"/>
    <x v="0"/>
    <s v="1971-02300"/>
    <s v="N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x v="40"/>
    <x v="2"/>
    <n v="1"/>
    <s v="JA"/>
    <d v="1899-12-30T23:47:00"/>
    <m/>
    <d v="1899-12-30T20:07:00"/>
    <n v="3.666666666666667"/>
    <x v="0"/>
    <s v="1971-02301"/>
    <s v="N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3:00"/>
    <m/>
    <d v="1899-12-30T20:07:00"/>
    <n v="3.7666666666666666"/>
    <x v="0"/>
    <s v="1971-02302"/>
    <s v="N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6:00"/>
    <m/>
    <d v="1899-12-30T20:07:00"/>
    <n v="3.8166666666666664"/>
    <x v="0"/>
    <s v="1971-02303"/>
    <s v="N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23:59:00"/>
    <m/>
    <d v="1899-12-30T20:07:00"/>
    <n v="3.8666666666666663"/>
    <x v="0"/>
    <s v="1971-02304"/>
    <s v="N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00:04:00"/>
    <m/>
    <d v="1899-12-30T20:07:00"/>
    <n v="3.9499999999999993"/>
    <x v="0"/>
    <s v="1971-0230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11:00"/>
    <m/>
    <d v="1899-12-30T20:07:00"/>
    <n v="4.0666666666666664"/>
    <x v="3"/>
    <s v="1971-02306"/>
    <s v="N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90%WHITE"/>
  </r>
  <r>
    <x v="40"/>
    <x v="2"/>
    <n v="1"/>
    <s v="JA"/>
    <d v="1899-12-30T00:20:00"/>
    <m/>
    <d v="1899-12-30T20:07:00"/>
    <n v="4.216666666666665"/>
    <x v="0"/>
    <s v="1971-02307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1:00"/>
    <m/>
    <d v="1899-12-30T20:07:00"/>
    <n v="4.2333333333333307"/>
    <x v="0"/>
    <s v="1971-02308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4:00"/>
    <m/>
    <d v="1899-12-30T20:07:00"/>
    <n v="4.283333333333335"/>
    <x v="0"/>
    <s v="1971-02309"/>
    <s v="N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29:00"/>
    <m/>
    <d v="1899-12-30T20:07:00"/>
    <n v="4.3666666666666671"/>
    <x v="0"/>
    <s v="1971-02310"/>
    <s v="N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2:00"/>
    <m/>
    <d v="1899-12-30T20:07:00"/>
    <n v="4.5833333333333321"/>
    <x v="0"/>
    <s v="1971-02311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9:00"/>
    <m/>
    <d v="1899-12-30T20:07:00"/>
    <n v="4.6999999999999993"/>
    <x v="0"/>
    <s v="1971-02312"/>
    <s v="N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7:00"/>
    <m/>
    <d v="1899-12-30T20:07:00"/>
    <n v="4.8333333333333321"/>
    <x v="0"/>
    <s v="1971-02313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8:00"/>
    <m/>
    <d v="1899-12-30T20:07:00"/>
    <n v="4.8499999999999979"/>
    <x v="3"/>
    <m/>
    <s v="N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90% WHT RUMP, NO BAND APPLIED"/>
  </r>
  <r>
    <x v="40"/>
    <x v="2"/>
    <n v="1"/>
    <s v="JA"/>
    <d v="1899-12-30T01:03:00"/>
    <m/>
    <d v="1899-12-30T20:07:00"/>
    <n v="4.93333333333333"/>
    <x v="0"/>
    <s v="1971-02314"/>
    <s v="N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05:00"/>
    <m/>
    <d v="1899-12-30T20:07:00"/>
    <n v="4.966666666666665"/>
    <x v="0"/>
    <s v="1971-0231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12:00"/>
    <m/>
    <d v="1899-12-30T20:07:00"/>
    <n v="5.0833333333333357"/>
    <x v="0"/>
    <s v="1971-02316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22:00"/>
    <m/>
    <d v="1899-12-30T20:07:00"/>
    <n v="5.25"/>
    <x v="0"/>
    <s v="1971-02317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">
  <r>
    <d v="1899-12-30T20:08:00"/>
    <d v="1899-12-30T10:01:00"/>
    <d v="1899-12-30T23:58:00"/>
    <n v="0.11"/>
    <d v="1899-12-30T02:23:00"/>
    <n v="143"/>
    <n v="15.73"/>
    <n v="2.2999999999999998"/>
    <d v="2004-06-22T00:00:00"/>
    <x v="0"/>
    <x v="0"/>
    <n v="1"/>
    <d v="1899-12-30T21:35:00"/>
    <d v="1899-12-30T00:17:00"/>
    <d v="1899-12-30T02:42:00"/>
    <n v="162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07:00"/>
    <d v="1899-12-30T01:15:00"/>
    <d v="1899-12-30T00:08:00"/>
    <n v="8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59:00"/>
    <d v="1899-12-30T02:13:00"/>
    <d v="1899-12-30T00:14:00"/>
    <n v="14"/>
    <m/>
    <m/>
    <m/>
    <m/>
    <m/>
    <m/>
    <m/>
    <m/>
    <m/>
  </r>
  <r>
    <m/>
    <m/>
    <m/>
    <m/>
    <m/>
    <m/>
    <n v="15.73"/>
    <n v="2.2999999999999998"/>
    <m/>
    <x v="0"/>
    <x v="0"/>
    <m/>
    <m/>
    <m/>
    <m/>
    <n v="184"/>
    <n v="31"/>
    <d v="1899-12-31T01:26:00"/>
    <n v="170"/>
    <n v="25"/>
    <n v="31.2"/>
    <n v="0.16847826086956522"/>
    <n v="0.14705882352941177"/>
    <n v="5.399944258639911E-3"/>
    <m/>
  </r>
  <r>
    <d v="1899-12-30T20:08:00"/>
    <d v="1899-12-30T11:02:00"/>
    <d v="1899-12-30T00:26:00"/>
    <n v="0.18"/>
    <d v="1899-12-30T02:03:00"/>
    <n v="123"/>
    <n v="22.14"/>
    <n v="3.4"/>
    <d v="2004-06-23T00:00:00"/>
    <x v="0"/>
    <x v="0"/>
    <n v="1"/>
    <d v="1899-12-30T21:30:00"/>
    <d v="1899-12-30T23:33:00"/>
    <d v="1899-12-30T02:03:00"/>
    <n v="123"/>
    <m/>
    <m/>
    <m/>
    <m/>
    <m/>
    <m/>
    <m/>
    <m/>
    <s v="BRPE knocked net down"/>
  </r>
  <r>
    <d v="1899-12-30T20:08:00"/>
    <d v="1899-12-30T11:02:00"/>
    <d v="1899-12-30T00:26:00"/>
    <n v="0.18"/>
    <d v="1899-12-30T00:26:00"/>
    <n v="26"/>
    <n v="4.68"/>
    <n v="3.4"/>
    <d v="2004-06-23T00:00:00"/>
    <x v="0"/>
    <x v="0"/>
    <n v="1"/>
    <d v="1899-12-30T00:00:00"/>
    <d v="1899-12-30T00:58:00"/>
    <d v="1899-12-30T00:58:00"/>
    <n v="58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1:24:00"/>
    <d v="1899-12-30T01:43:00"/>
    <d v="1899-12-30T00:19:00"/>
    <n v="19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2:10:00"/>
    <d v="1899-12-30T02:31:00"/>
    <d v="1899-12-30T00:21:00"/>
    <n v="21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3:00:00"/>
    <d v="1899-12-30T03:10:00"/>
    <d v="1899-12-30T00:10:00"/>
    <n v="10"/>
    <m/>
    <m/>
    <m/>
    <m/>
    <m/>
    <m/>
    <m/>
    <m/>
    <m/>
  </r>
  <r>
    <m/>
    <m/>
    <m/>
    <m/>
    <m/>
    <m/>
    <n v="26.82"/>
    <n v="3.4"/>
    <m/>
    <x v="0"/>
    <x v="0"/>
    <m/>
    <m/>
    <m/>
    <m/>
    <n v="231"/>
    <n v="48"/>
    <d v="1899-12-31T01:26:00"/>
    <n v="183"/>
    <n v="26"/>
    <n v="31.2"/>
    <n v="0.20779220779220781"/>
    <n v="0.14207650273224043"/>
    <n v="6.6600066600066609E-3"/>
    <m/>
  </r>
  <r>
    <d v="1899-12-30T20:08:00"/>
    <d v="1899-12-30T12:02:00"/>
    <d v="1899-12-30T00:53:00"/>
    <n v="0.26"/>
    <d v="1899-12-30T01:25:00"/>
    <n v="85"/>
    <n v="22.1"/>
    <n v="1.7"/>
    <d v="2004-06-24T00:00:00"/>
    <x v="0"/>
    <x v="0"/>
    <n v="1"/>
    <d v="1899-12-30T21:30:00"/>
    <d v="1899-12-30T22:55:00"/>
    <d v="1899-12-30T01:25:00"/>
    <n v="85"/>
    <m/>
    <m/>
    <m/>
    <m/>
    <m/>
    <m/>
    <m/>
    <m/>
    <s v="wind billowing net - moved"/>
  </r>
  <r>
    <d v="1899-12-30T20:08:00"/>
    <d v="1899-12-30T12:02:00"/>
    <d v="1899-12-30T00:53:00"/>
    <n v="0.26"/>
    <d v="1899-12-30T01:10:00"/>
    <n v="70"/>
    <n v="18.2"/>
    <n v="1.7"/>
    <d v="2004-06-24T00:00:00"/>
    <x v="0"/>
    <x v="0"/>
    <n v="2"/>
    <d v="1899-12-30T23:43:00"/>
    <d v="1899-12-30T01:00:00"/>
    <d v="1899-12-30T01:17:00"/>
    <n v="77"/>
    <m/>
    <m/>
    <m/>
    <m/>
    <m/>
    <m/>
    <m/>
    <m/>
    <m/>
  </r>
  <r>
    <d v="1899-12-30T20:08:00"/>
    <d v="1899-12-30T12:02:00"/>
    <d v="1899-12-30T00:53:00"/>
    <n v="0.26"/>
    <n v="0"/>
    <n v="0"/>
    <n v="0"/>
    <n v="1.7"/>
    <d v="2004-06-24T00:00:00"/>
    <x v="0"/>
    <x v="0"/>
    <n v="2"/>
    <d v="1899-12-30T01:15:00"/>
    <d v="1899-12-30T01:56:00"/>
    <d v="1899-12-30T00:41:00"/>
    <n v="41"/>
    <m/>
    <m/>
    <m/>
    <m/>
    <m/>
    <m/>
    <m/>
    <m/>
    <m/>
  </r>
  <r>
    <m/>
    <m/>
    <m/>
    <m/>
    <m/>
    <m/>
    <n v="40.299999999999997"/>
    <n v="1.7"/>
    <m/>
    <x v="0"/>
    <x v="0"/>
    <m/>
    <m/>
    <m/>
    <m/>
    <n v="118"/>
    <n v="21"/>
    <d v="1899-12-31T01:26:00"/>
    <n v="173"/>
    <n v="15"/>
    <n v="31.2"/>
    <n v="0.17796610169491525"/>
    <n v="8.6705202312138727E-2"/>
    <n v="5.7040417209908737E-3"/>
    <m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21:31:00"/>
    <d v="1899-12-30T23:59:00"/>
    <d v="1899-12-30T02:28:00"/>
    <n v="148"/>
    <m/>
    <m/>
    <m/>
    <m/>
    <m/>
    <m/>
    <m/>
    <m/>
    <s v="CLEAR 0 MOON, WIND W- NW 10 KTS"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00:40:00"/>
    <d v="1899-12-30T02:36:00"/>
    <d v="1899-12-30T01:56:00"/>
    <n v="116"/>
    <m/>
    <m/>
    <m/>
    <m/>
    <m/>
    <m/>
    <m/>
    <m/>
    <s v="CLEAR 0 MOON, WIND W- NW 10 KTS"/>
  </r>
  <r>
    <d v="1899-12-30T20:04:00"/>
    <m/>
    <m/>
    <m/>
    <m/>
    <m/>
    <n v="0"/>
    <n v="8.6999999999999993"/>
    <m/>
    <x v="0"/>
    <x v="1"/>
    <m/>
    <m/>
    <m/>
    <m/>
    <n v="264"/>
    <n v="41"/>
    <d v="1899-12-31T01:22:00"/>
    <n v="190"/>
    <n v="31"/>
    <n v="31.2"/>
    <n v="0.1553030303030303"/>
    <n v="0.16315789473684211"/>
    <n v="4.977661227661228E-3"/>
    <m/>
  </r>
  <r>
    <d v="1899-12-30T20:03:00"/>
    <d v="1899-12-30T06:55:00"/>
    <d v="1899-12-30T21:29:00"/>
    <n v="0"/>
    <n v="0"/>
    <n v="0"/>
    <n v="0"/>
    <n v="11.6"/>
    <d v="2004-07-18T00:00:00"/>
    <x v="0"/>
    <x v="1"/>
    <s v="AP"/>
    <d v="1899-12-30T21:31:00"/>
    <d v="1899-12-30T02:30:00"/>
    <d v="1899-12-30T04:54:00"/>
    <n v="294"/>
    <n v="27"/>
    <d v="1899-12-31T01:21:00"/>
    <n v="230"/>
    <n v="17"/>
    <n v="31.2"/>
    <n v="9.1836734693877556E-2"/>
    <n v="7.3913043478260873E-2"/>
    <n v="2.9434850863422294E-3"/>
    <s v="MINUS 5 MINUTES VOCAL OFF; WNW 10 KTS SLIVER MOON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21:45:00"/>
    <d v="1899-12-30T23:49:00"/>
    <d v="1899-12-30T02:04:00"/>
    <n v="124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0:30:00"/>
    <d v="1899-12-30T01:40:00"/>
    <d v="1899-12-30T01:10:00"/>
    <n v="70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2:00:00"/>
    <d v="1899-12-30T02:41:00"/>
    <d v="1899-12-30T00:41:00"/>
    <n v="41"/>
    <m/>
    <m/>
    <m/>
    <m/>
    <m/>
    <m/>
    <m/>
    <m/>
    <s v="WNW 10 KTS SLIVER MOON, CLEAR"/>
  </r>
  <r>
    <d v="1899-12-30T20:03:00"/>
    <m/>
    <m/>
    <m/>
    <m/>
    <m/>
    <n v="0"/>
    <n v="11.6"/>
    <m/>
    <x v="0"/>
    <x v="1"/>
    <m/>
    <m/>
    <m/>
    <m/>
    <n v="235"/>
    <n v="47"/>
    <d v="1899-12-31T01:21:00"/>
    <n v="175"/>
    <n v="32"/>
    <n v="31.2"/>
    <n v="0.2"/>
    <n v="0.18285714285714286"/>
    <n v="6.4102564102564109E-3"/>
    <m/>
  </r>
  <r>
    <d v="1899-12-30T20:03:00"/>
    <d v="1899-12-30T07:55:00"/>
    <d v="1899-12-30T22:01:00"/>
    <n v="0.01"/>
    <d v="1899-12-30T00:31:00"/>
    <n v="31"/>
    <n v="0.31"/>
    <n v="11.4"/>
    <d v="2004-07-19T00:00:00"/>
    <x v="0"/>
    <x v="1"/>
    <s v="ESP"/>
    <d v="1899-12-30T21:30:00"/>
    <d v="1899-12-30T02:30:00"/>
    <d v="1899-12-30T05:00:00"/>
    <n v="295"/>
    <n v="27"/>
    <d v="1899-12-31T01:21:00"/>
    <n v="231"/>
    <n v="23"/>
    <n v="31.2"/>
    <n v="9.152542372881356E-2"/>
    <n v="9.9567099567099568E-2"/>
    <n v="2.9335071707953064E-3"/>
    <s v="MINUS 5 MINUTES VOCAL OFF; W &lt;15 KTS CLEAR, SLIVER MOON SETTING"/>
  </r>
  <r>
    <d v="1899-12-30T20:01:00"/>
    <d v="1899-12-30T09:56:00"/>
    <d v="1899-12-30T22:56:00"/>
    <n v="0.03"/>
    <d v="1899-12-30T01:26:00"/>
    <n v="86"/>
    <n v="2.58"/>
    <n v="6.1"/>
    <d v="2004-07-21T00:00:00"/>
    <x v="0"/>
    <x v="0"/>
    <n v="1"/>
    <d v="1899-12-30T21:30:00"/>
    <d v="1899-12-30T00:39:00"/>
    <d v="1899-12-30T03:09:00"/>
    <n v="189"/>
    <m/>
    <m/>
    <m/>
    <m/>
    <m/>
    <m/>
    <m/>
    <m/>
    <s v="CLEAR 1/5 MOON FOG IN SBCH, WIND NE 7 KTS"/>
  </r>
  <r>
    <d v="1899-12-30T20:01:00"/>
    <d v="1899-12-30T09:56:00"/>
    <d v="1899-12-30T22:56:00"/>
    <n v="0.03"/>
    <n v="0"/>
    <n v="0"/>
    <n v="0"/>
    <n v="6.1"/>
    <d v="2004-07-21T00:00:00"/>
    <x v="0"/>
    <x v="0"/>
    <n v="1"/>
    <d v="1899-12-30T02:35:00"/>
    <d v="1899-12-30T02:50:00"/>
    <d v="1899-12-30T00:15:00"/>
    <n v="15"/>
    <m/>
    <m/>
    <m/>
    <m/>
    <m/>
    <m/>
    <m/>
    <m/>
    <s v="CLEAR 1/5 MOON FOG IN SBCH, WIND NE 7 KTS"/>
  </r>
  <r>
    <d v="1899-12-30T20:01:00"/>
    <m/>
    <m/>
    <m/>
    <m/>
    <m/>
    <n v="0"/>
    <n v="6.1"/>
    <m/>
    <x v="0"/>
    <x v="0"/>
    <m/>
    <m/>
    <m/>
    <m/>
    <n v="204"/>
    <n v="28"/>
    <d v="1899-12-31T01:19:00"/>
    <n v="189"/>
    <n v="27"/>
    <n v="31.2"/>
    <n v="0.13725490196078433"/>
    <n v="0.14285714285714285"/>
    <n v="4.3991955756661648E-3"/>
    <m/>
  </r>
  <r>
    <d v="1899-12-30T20:01:00"/>
    <d v="1899-12-30T10:57:00"/>
    <d v="1899-12-30T23:22:00"/>
    <n v="0.14000000000000001"/>
    <d v="1899-12-30T01:52:00"/>
    <n v="112"/>
    <n v="15.680000000000001"/>
    <n v="6.3"/>
    <d v="2004-07-22T00:00:00"/>
    <x v="0"/>
    <x v="0"/>
    <n v="1"/>
    <d v="1899-12-30T21:30:00"/>
    <d v="1899-12-30T03:05:00"/>
    <d v="1899-12-30T05:35:00"/>
    <n v="335"/>
    <n v="52"/>
    <d v="1899-12-31T01:19:00"/>
    <n v="229"/>
    <n v="28"/>
    <n v="31.2"/>
    <n v="0.15522388059701492"/>
    <n v="0.1222707423580786"/>
    <n v="4.9751243781094526E-3"/>
    <s v="CLEAR WIND WNW 5 KTS, 3/5 MOON SETTING"/>
  </r>
  <r>
    <d v="1899-12-30T19:39:00"/>
    <d v="1899-12-30T04:46:00"/>
    <d v="1899-12-30T19:30:00"/>
    <n v="7.0000000000000007E-2"/>
    <n v="0"/>
    <n v="0"/>
    <n v="0"/>
    <n v="10.9"/>
    <d v="2004-08-14T00:00:00"/>
    <x v="0"/>
    <x v="1"/>
    <s v="AP"/>
    <d v="1899-12-30T21:30:00"/>
    <d v="1899-12-30T02:33:00"/>
    <d v="1899-12-30T05:03:00"/>
    <n v="303"/>
    <n v="7"/>
    <d v="1899-12-31T00:57:00"/>
    <n v="207"/>
    <n v="6"/>
    <n v="30.2"/>
    <n v="2.3102310231023101E-2"/>
    <n v="2.8985507246376812E-2"/>
    <n v="7.6497715996765232E-4"/>
    <s v="TOP PANNEL BLOWN - 1.0 M SQ., 2 BLSP; NW 5-10 KTS, MOSTLY CLEAR - PATCHY FOG, 0 MOON"/>
  </r>
  <r>
    <d v="1899-12-30T19:39:00"/>
    <d v="1899-12-30T05:47:00"/>
    <d v="1899-12-30T20:03:00"/>
    <n v="0.03"/>
    <n v="0"/>
    <n v="0"/>
    <n v="0"/>
    <n v="9.9"/>
    <d v="2004-08-15T00:00:00"/>
    <x v="0"/>
    <x v="1"/>
    <s v="ESP"/>
    <d v="1899-12-30T21:03:00"/>
    <d v="1899-12-30T02:31:00"/>
    <d v="1899-12-30T05:26:00"/>
    <n v="326"/>
    <n v="17"/>
    <d v="1899-12-31T00:57:00"/>
    <n v="234"/>
    <n v="10"/>
    <n v="31.2"/>
    <n v="5.2147239263803678E-2"/>
    <n v="4.2735042735042736E-2"/>
    <n v="1.6713858738398614E-3"/>
    <s v="MINUS 2 MINUTES VOCAL OFF, WIND VAR &lt;10KTS, PARTIAL FOG, 0 MOON, 0 WIND &gt; 00:30"/>
  </r>
  <r>
    <d v="1899-12-30T19:39:00"/>
    <d v="1899-12-30T05:47:00"/>
    <d v="1899-12-30T20:03:00"/>
    <n v="0.03"/>
    <n v="0"/>
    <n v="0"/>
    <n v="0"/>
    <n v="9.9"/>
    <d v="2004-08-15T00:00:00"/>
    <x v="0"/>
    <x v="1"/>
    <s v="AP"/>
    <d v="1899-12-30T21:36:00"/>
    <d v="1899-12-30T01:34:00"/>
    <d v="1899-12-30T03:58:00"/>
    <n v="238"/>
    <n v="13"/>
    <d v="1899-12-31T00:57:00"/>
    <n v="201"/>
    <n v="11"/>
    <n v="30.2"/>
    <n v="5.4621848739495799E-2"/>
    <n v="5.4726368159203981E-2"/>
    <n v="1.8086704880627747E-3"/>
    <s v="TOP PANNEL BLOWN - 1.0 M SQ., 1 BLSP"/>
  </r>
  <r>
    <d v="1899-12-30T19:39:00"/>
    <d v="1899-12-30T06:49:00"/>
    <d v="1899-12-30T20:33:00"/>
    <n v="0.01"/>
    <n v="0"/>
    <n v="0"/>
    <n v="0"/>
    <n v="9"/>
    <d v="2004-08-16T00:00:00"/>
    <x v="0"/>
    <x v="1"/>
    <s v="ESP"/>
    <d v="1899-12-30T21:00:00"/>
    <d v="1899-12-30T02:37:00"/>
    <d v="1899-12-30T05:37:00"/>
    <n v="337"/>
    <n v="12"/>
    <d v="1899-12-31T00:57:00"/>
    <n v="237"/>
    <n v="7"/>
    <n v="31.2"/>
    <n v="3.5608308605341248E-2"/>
    <n v="2.9535864978902954E-2"/>
    <n v="1.1412919424788862E-3"/>
    <s v="1 LHSP, 6 BLSP, CLEAR PATCHY FOG, 0 MOON WIND W 5 KTS"/>
  </r>
  <r>
    <d v="1899-12-30T19:39:00"/>
    <d v="1899-12-30T06:49:00"/>
    <d v="1899-12-30T20:33:00"/>
    <n v="0.01"/>
    <n v="0"/>
    <n v="0"/>
    <n v="0"/>
    <n v="9"/>
    <d v="2004-08-16T00:00:00"/>
    <x v="0"/>
    <x v="1"/>
    <s v="AP"/>
    <d v="1899-12-30T21:30:00"/>
    <d v="1899-12-30T01:30:00"/>
    <d v="1899-12-30T03:55:00"/>
    <n v="235"/>
    <n v="4"/>
    <d v="1899-12-31T00:57:00"/>
    <n v="207"/>
    <n v="4"/>
    <n v="31.2"/>
    <n v="1.7021276595744681E-2"/>
    <n v="1.932367149758454E-2"/>
    <n v="5.4555373704309881E-4"/>
    <s v="MINUS 5 MIN., 4 BLSP - CALM"/>
  </r>
  <r>
    <d v="1899-12-30T19:36:00"/>
    <d v="1899-12-30T07:51:00"/>
    <d v="1899-12-30T21:26:00"/>
    <n v="0.02"/>
    <d v="1899-12-30T00:35:00"/>
    <n v="35"/>
    <n v="0.70000000000000007"/>
    <n v="0.4"/>
    <d v="2004-08-18T00:00:00"/>
    <x v="0"/>
    <x v="0"/>
    <n v="1"/>
    <d v="1899-12-30T20:51:00"/>
    <d v="1899-12-30T02:31:00"/>
    <d v="1899-12-30T05:40:00"/>
    <n v="340"/>
    <n v="19"/>
    <d v="1899-12-31T00:54:00"/>
    <n v="243"/>
    <n v="13"/>
    <n v="31.2"/>
    <n v="5.5882352941176473E-2"/>
    <n v="5.3497942386831275E-2"/>
    <n v="1.7911010558069383E-3"/>
    <s v="1 LHSP; 100 OCAST, 0 MOON, WIND W 5KTS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1"/>
    <d v="1899-12-30T20:45:00"/>
    <d v="1899-12-30T02:24:00"/>
    <d v="1899-12-30T05:39:00"/>
    <m/>
    <m/>
    <d v="1899-12-31T00:53:00"/>
    <m/>
    <m/>
    <m/>
    <m/>
    <m/>
    <m/>
    <s v="MOSTLY CLEAR, 0 MOON, WIND WEST 5-10 KTS - 2 NETS, 2 CD PLAYERS SET UP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3"/>
    <d v="1899-12-30T20:45:00"/>
    <d v="1899-12-30T02:31:00"/>
    <d v="1899-12-30T05:31:00"/>
    <n v="670"/>
    <n v="23"/>
    <d v="1899-12-31T00:53:00"/>
    <n v="496"/>
    <n v="21"/>
    <n v="31.2"/>
    <n v="3.4328358208955224E-2"/>
    <n v="4.2338709677419352E-2"/>
    <n v="1.1002678913126674E-3"/>
    <s v="MINUS 15 MINUTES VOCAL OFF; MOSTLY CLEAR, 0 MOON, WIND WEST 5-10 KTS - 2 NETS, 2 CD PLAYERS SET UP"/>
  </r>
  <r>
    <d v="1899-12-30T19:57:00"/>
    <m/>
    <d v="1899-12-30T10:44:00"/>
    <n v="0.84"/>
    <n v="0"/>
    <n v="0"/>
    <n v="0"/>
    <m/>
    <d v="2005-05-28T00:00:00"/>
    <x v="1"/>
    <x v="2"/>
    <n v="1"/>
    <d v="1899-12-30T22:35:00"/>
    <d v="1899-12-30T23:00:00"/>
    <d v="1899-12-30T00:25:00"/>
    <n v="25"/>
    <m/>
    <m/>
    <m/>
    <m/>
    <m/>
    <m/>
    <m/>
    <m/>
    <s v="WIND NW 10-15 OFF PI, 1/2 MOON RISING 1:30 AM"/>
  </r>
  <r>
    <d v="1899-12-30T19:57:00"/>
    <m/>
    <d v="1899-12-30T10:44:00"/>
    <n v="0.84"/>
    <d v="1899-12-30T00:50:00"/>
    <n v="50"/>
    <n v="42"/>
    <m/>
    <d v="2005-05-28T00:00:00"/>
    <x v="1"/>
    <x v="2"/>
    <n v="1"/>
    <d v="1899-12-30T23:34:00"/>
    <d v="1899-12-30T02:00:00"/>
    <d v="1899-12-30T02:26:00"/>
    <n v="146"/>
    <m/>
    <m/>
    <m/>
    <m/>
    <m/>
    <m/>
    <m/>
    <m/>
    <m/>
  </r>
  <r>
    <d v="1899-12-30T19:57:00"/>
    <m/>
    <m/>
    <m/>
    <m/>
    <m/>
    <n v="42"/>
    <m/>
    <m/>
    <x v="1"/>
    <x v="2"/>
    <m/>
    <m/>
    <m/>
    <m/>
    <n v="171"/>
    <n v="42"/>
    <d v="1899-12-31T01:15:00"/>
    <n v="100"/>
    <n v="38"/>
    <n v="31.2"/>
    <n v="0.24561403508771928"/>
    <n v="0.38"/>
    <n v="7.8722447143499772E-3"/>
    <m/>
  </r>
  <r>
    <d v="1899-12-30T19:58:00"/>
    <d v="1899-12-30T01:10:00"/>
    <d v="1899-12-30T11:56:00"/>
    <n v="0.74"/>
    <n v="0"/>
    <n v="0"/>
    <n v="0"/>
    <m/>
    <d v="2005-05-29T00:00:00"/>
    <x v="1"/>
    <x v="2"/>
    <n v="1"/>
    <d v="1899-12-30T21:57:00"/>
    <d v="1899-12-30T02:30:00"/>
    <d v="1899-12-30T04:33:00"/>
    <n v="273"/>
    <n v="43"/>
    <d v="1899-12-31T01:16:00"/>
    <n v="199"/>
    <n v="30"/>
    <n v="31.2"/>
    <n v="0.1575091575091575"/>
    <n v="0.15075376884422109"/>
    <n v="5.0483704329858173E-3"/>
    <s v="WIND NW 15-20 KTS OFF PI, CLEAR SKY"/>
  </r>
  <r>
    <d v="1899-12-30T19:59:00"/>
    <d v="1899-12-30T02:12:00"/>
    <d v="1899-12-30T14:10:00"/>
    <n v="0.52"/>
    <n v="0"/>
    <n v="0"/>
    <n v="0"/>
    <n v="6.8"/>
    <d v="2005-05-31T00:00:00"/>
    <x v="1"/>
    <x v="0"/>
    <n v="1"/>
    <d v="1899-12-30T21:30:00"/>
    <d v="1899-12-30T02:00:00"/>
    <d v="1899-12-30T04:30:00"/>
    <n v="270"/>
    <n v="29"/>
    <d v="1899-12-31T01:17:00"/>
    <n v="227"/>
    <n v="26"/>
    <n v="31.2"/>
    <n v="0.10740740740740741"/>
    <n v="0.11453744493392071"/>
    <n v="3.4425451092117759E-3"/>
    <s v="WIND WNW 10-12 KTS, HAZE MOSTLY CLR FOG BUILDING OVER SCI"/>
  </r>
  <r>
    <d v="1899-12-30T19:59:00"/>
    <d v="1899-12-30T02:39:00"/>
    <d v="1899-12-30T15:15:00"/>
    <n v="0.41"/>
    <n v="0"/>
    <n v="0"/>
    <n v="0"/>
    <n v="3.5"/>
    <d v="2005-06-01T00:00:00"/>
    <x v="1"/>
    <x v="0"/>
    <n v="1"/>
    <d v="1899-12-30T21:30:00"/>
    <d v="1899-12-30T02:00:00"/>
    <d v="1899-12-30T04:30:00"/>
    <n v="270"/>
    <n v="51"/>
    <d v="1899-12-31T01:17:00"/>
    <n v="227"/>
    <n v="45"/>
    <n v="31.2"/>
    <n v="0.18888888888888888"/>
    <n v="0.19823788546255505"/>
    <n v="6.0541310541310537E-3"/>
    <s v="WIND WSW 5 KTS 100%0C - DARK"/>
  </r>
  <r>
    <d v="1899-12-30T20:00:00"/>
    <d v="1899-12-30T03:06:00"/>
    <d v="1899-12-30T16:18:00"/>
    <n v="0.3"/>
    <n v="0"/>
    <n v="0"/>
    <n v="0"/>
    <n v="5.3"/>
    <d v="2005-06-02T00:00:00"/>
    <x v="1"/>
    <x v="0"/>
    <n v="1"/>
    <d v="1899-12-30T21:30:00"/>
    <d v="1899-12-30T02:00:00"/>
    <d v="1899-12-30T04:30:00"/>
    <n v="270"/>
    <n v="40"/>
    <d v="1899-12-31T01:18:00"/>
    <n v="228"/>
    <n v="30"/>
    <n v="31.2"/>
    <n v="0.14814814814814814"/>
    <n v="0.13157894736842105"/>
    <n v="4.7483380816714148E-3"/>
    <s v="WIND LIHGT 5-7 KTS, MOSTLY OVERCAST"/>
  </r>
  <r>
    <d v="1899-12-30T20:08:00"/>
    <d v="1899-12-30T02:06:00"/>
    <d v="1899-12-30T16:18:00"/>
    <n v="0.34"/>
    <n v="0"/>
    <n v="0"/>
    <n v="0"/>
    <m/>
    <d v="2005-07-01T00:00:00"/>
    <x v="1"/>
    <x v="2"/>
    <n v="1"/>
    <d v="1899-12-30T22:23:00"/>
    <d v="1899-12-30T00:28:00"/>
    <d v="1899-12-30T02:05:00"/>
    <n v="125"/>
    <n v="10"/>
    <d v="1899-12-31T01:26:00"/>
    <n v="125"/>
    <n v="10"/>
    <n v="31.2"/>
    <n v="0.08"/>
    <n v="0.08"/>
    <n v="2.5641025641025641E-3"/>
    <s v="100%OC, WINDS &lt;5KTS VARIABLE"/>
  </r>
  <r>
    <d v="1899-12-30T20:08:00"/>
    <d v="1899-12-30T02:39:00"/>
    <d v="1899-12-30T17:21:00"/>
    <n v="0.24"/>
    <n v="0"/>
    <n v="0"/>
    <n v="0"/>
    <m/>
    <d v="2005-07-02T00:00:00"/>
    <x v="1"/>
    <x v="2"/>
    <n v="1"/>
    <d v="1899-12-30T21:29:00"/>
    <d v="1899-12-30T02:35:00"/>
    <d v="1899-12-30T05:06:00"/>
    <n v="306"/>
    <n v="16"/>
    <d v="1899-12-31T01:26:00"/>
    <n v="237"/>
    <n v="14"/>
    <n v="31.2"/>
    <n v="5.2287581699346407E-2"/>
    <n v="5.9071729957805907E-2"/>
    <n v="1.6758840288252053E-3"/>
    <s v="2 LHSP"/>
  </r>
  <r>
    <d v="1899-12-30T20:08:00"/>
    <d v="1899-12-30T03:17:00"/>
    <d v="1899-12-30T18:23:00"/>
    <n v="0.16"/>
    <n v="0"/>
    <n v="0"/>
    <n v="0"/>
    <m/>
    <d v="2005-07-03T00:00:00"/>
    <x v="1"/>
    <x v="2"/>
    <n v="1"/>
    <d v="1899-12-30T21:50:00"/>
    <d v="1899-12-30T04:00:00"/>
    <d v="1899-12-30T06:10:00"/>
    <n v="370"/>
    <n v="12"/>
    <d v="1899-12-31T01:26:00"/>
    <n v="216"/>
    <n v="10"/>
    <n v="31.2"/>
    <n v="3.2432432432432434E-2"/>
    <n v="4.6296296296296294E-2"/>
    <n v="1.0395010395010396E-3"/>
    <s v="1 LHSP"/>
  </r>
  <r>
    <d v="1899-12-30T20:07:00"/>
    <d v="1899-12-30T06:42:00"/>
    <d v="1899-12-30T21:37:00"/>
    <n v="0"/>
    <d v="1899-12-30T00:05:00"/>
    <n v="5"/>
    <n v="0"/>
    <n v="1.2"/>
    <d v="2005-07-07T00:00:00"/>
    <x v="1"/>
    <x v="0"/>
    <n v="1"/>
    <d v="1899-12-30T21:32:00"/>
    <d v="1899-12-30T02:48:00"/>
    <d v="1899-12-30T05:16:00"/>
    <n v="316"/>
    <n v="22"/>
    <d v="1899-12-31T01:25:00"/>
    <n v="233"/>
    <n v="18"/>
    <n v="31.2"/>
    <n v="6.9620253164556958E-2"/>
    <n v="7.7253218884120178E-2"/>
    <n v="2.2314183706588771E-3"/>
    <s v="2 CAAU; WIND 5-7 NW CLEAR NO MOON, 0 WIND AT 22:30"/>
  </r>
  <r>
    <d v="1899-12-30T20:07:00"/>
    <d v="1899-12-30T07:41:00"/>
    <d v="1899-12-30T22:10:00"/>
    <n v="0.01"/>
    <d v="1899-12-30T00:35:00"/>
    <n v="35"/>
    <n v="0.35000000000000003"/>
    <n v="3"/>
    <d v="2005-07-08T00:00:00"/>
    <x v="1"/>
    <x v="0"/>
    <n v="1"/>
    <d v="1899-12-30T21:35:00"/>
    <d v="1899-12-30T03:56:00"/>
    <d v="1899-12-30T06:21:00"/>
    <n v="381"/>
    <n v="34"/>
    <d v="1899-12-31T01:25:00"/>
    <n v="230"/>
    <n v="16"/>
    <n v="31.2"/>
    <n v="8.9238845144356954E-2"/>
    <n v="6.9565217391304349E-2"/>
    <n v="2.8602193956524667E-3"/>
    <s v="1 CAAU; CLEAR W WIND 10 KTS, 0 WIND AT 0:30"/>
  </r>
  <r>
    <d v="1899-12-30T20:07:00"/>
    <d v="1899-12-30T08:40:00"/>
    <d v="1899-12-30T22:38:00"/>
    <n v="0.03"/>
    <d v="1899-12-30T01:08:00"/>
    <n v="68"/>
    <n v="2.04"/>
    <n v="1.1000000000000001"/>
    <d v="2005-07-09T00:00:00"/>
    <x v="1"/>
    <x v="0"/>
    <n v="1"/>
    <d v="1899-12-30T21:30:00"/>
    <d v="1899-12-30T03:00:00"/>
    <d v="1899-12-30T05:30:00"/>
    <n v="330"/>
    <n v="23"/>
    <d v="1899-12-31T01:25:00"/>
    <n v="235"/>
    <n v="10"/>
    <n v="31.2"/>
    <n v="6.9696969696969702E-2"/>
    <n v="4.2553191489361701E-2"/>
    <n v="2.233877233877234E-3"/>
    <s v="1/8 MOON SETTING, W 7KTS, WIND 15 KTS AT 0:00, 0 WIND 1:40"/>
  </r>
  <r>
    <d v="1899-12-30T20:07:00"/>
    <d v="1899-12-30T07:41:00"/>
    <d v="1899-12-30T22:10:00"/>
    <n v="0.01"/>
    <d v="1899-12-30T00:34:00"/>
    <n v="34"/>
    <n v="0.34"/>
    <n v="10.1"/>
    <d v="2005-07-08T00:00:00"/>
    <x v="1"/>
    <x v="1"/>
    <s v="AP"/>
    <d v="1899-12-30T21:36:00"/>
    <d v="1899-12-30T02:36:00"/>
    <d v="1899-12-30T05:00:00"/>
    <n v="300"/>
    <n v="19"/>
    <d v="1899-12-31T01:25:00"/>
    <n v="229"/>
    <n v="14"/>
    <n v="31.2"/>
    <n v="6.3333333333333339E-2"/>
    <n v="6.1135371179039298E-2"/>
    <n v="2.0299145299145301E-3"/>
    <s v="8-10 KTS, MARTHA BROWN AND PAIGE MARTIN"/>
  </r>
  <r>
    <d v="1899-12-30T20:07:00"/>
    <d v="1899-12-30T07:41:00"/>
    <d v="1899-12-30T22:10:00"/>
    <n v="0.01"/>
    <d v="1899-12-30T00:25:00"/>
    <n v="25"/>
    <n v="0.25"/>
    <n v="10.1"/>
    <d v="2005-07-08T00:00:00"/>
    <x v="1"/>
    <x v="1"/>
    <s v="ESP"/>
    <d v="1899-12-30T21:45:00"/>
    <d v="1899-12-30T03:00:00"/>
    <d v="1899-12-30T05:15:00"/>
    <n v="265"/>
    <n v="40"/>
    <d v="1899-12-31T01:25:00"/>
    <n v="220"/>
    <n v="26"/>
    <n v="31.2"/>
    <n v="0.15094339622641509"/>
    <n v="0.11818181818181818"/>
    <n v="4.8379293662312532E-3"/>
    <s v="MINUS 50 MIN VOCAL OFF; 4 BLSP"/>
  </r>
  <r>
    <d v="1899-12-30T20:07:00"/>
    <d v="1899-12-30T08:40:00"/>
    <d v="1899-12-30T22:38:00"/>
    <n v="0.03"/>
    <d v="1899-12-30T01:08:00"/>
    <n v="68"/>
    <n v="2.04"/>
    <n v="12.8"/>
    <d v="2005-07-09T00:00:00"/>
    <x v="1"/>
    <x v="1"/>
    <s v="ESP"/>
    <d v="1899-12-30T21:30:00"/>
    <d v="1899-12-30T03:04:00"/>
    <d v="1899-12-30T05:34:00"/>
    <n v="334"/>
    <n v="23"/>
    <d v="1899-12-31T01:25:00"/>
    <n v="235"/>
    <n v="12"/>
    <n v="31.2"/>
    <n v="6.8862275449101798E-2"/>
    <n v="5.106382978723404E-2"/>
    <n v="2.207124213112237E-3"/>
    <s v="5 BLSP, 1 LHSP; WIND &lt;5KTS; 0:30 - 1:30 WET FOG ROLLING IN"/>
  </r>
  <r>
    <d v="1899-12-30T20:07:00"/>
    <d v="1899-12-30T08:40:00"/>
    <d v="1899-12-30T22:38:00"/>
    <n v="0.03"/>
    <d v="1899-12-30T00:00:00"/>
    <n v="0"/>
    <n v="0"/>
    <n v="12.8"/>
    <d v="2005-07-09T00:00:00"/>
    <x v="1"/>
    <x v="1"/>
    <s v="AP"/>
    <d v="1899-12-30T23:24:00"/>
    <d v="1899-12-30T03:30:00"/>
    <d v="1899-12-30T04:06:00"/>
    <n v="246"/>
    <n v="21"/>
    <d v="1899-12-31T01:25:00"/>
    <n v="121"/>
    <n v="6"/>
    <n v="31.2"/>
    <n v="8.5365853658536592E-2"/>
    <n v="4.9586776859504134E-2"/>
    <n v="2.736085053158224E-3"/>
    <s v="1 BLSP"/>
  </r>
  <r>
    <d v="1899-12-30T19:54:00"/>
    <d v="1899-12-30T02:46:00"/>
    <d v="1899-12-30T18:10:00"/>
    <n v="0.28000000000000003"/>
    <d v="1899-12-30T00:00:00"/>
    <n v="0"/>
    <n v="0"/>
    <n v="8.6999999999999993"/>
    <d v="2005-07-31T00:00:00"/>
    <x v="1"/>
    <x v="1"/>
    <s v="AP"/>
    <d v="1899-12-30T21:00:00"/>
    <d v="1899-12-30T02:04:00"/>
    <d v="1899-12-30T05:04:00"/>
    <n v="304"/>
    <n v="21"/>
    <d v="1899-12-31T01:12:00"/>
    <n v="252"/>
    <n v="16"/>
    <n v="31.2"/>
    <n v="6.9078947368421059E-2"/>
    <n v="6.3492063492063489E-2"/>
    <n v="2.2140688259109313E-3"/>
    <s v="4 BLSP; WIND 10-15 KTS, THEN CALM BY 0:00; 95% OC"/>
  </r>
  <r>
    <d v="1899-12-30T19:54:00"/>
    <d v="1899-12-30T03:39:00"/>
    <d v="1899-12-30T18:57:00"/>
    <n v="0.2"/>
    <n v="0"/>
    <n v="0"/>
    <n v="0"/>
    <n v="6.4"/>
    <d v="2005-08-01T00:00:00"/>
    <x v="1"/>
    <x v="1"/>
    <s v="AP"/>
    <d v="1899-12-30T21:00:00"/>
    <d v="1899-12-30T02:04:00"/>
    <d v="1899-12-30T05:04:00"/>
    <n v="304"/>
    <n v="27"/>
    <d v="1899-12-31T01:12:00"/>
    <n v="252"/>
    <n v="21"/>
    <n v="31.2"/>
    <n v="8.8815789473684209E-2"/>
    <n v="8.3333333333333329E-2"/>
    <n v="2.8466599190283401E-3"/>
    <s v="1 LHSP; 100 OCAST, WNW 5 KTS, CALM AT 22:00"/>
  </r>
  <r>
    <d v="1899-12-30T19:53:00"/>
    <d v="1899-12-30T03:39:00"/>
    <d v="1899-12-30T18:57:00"/>
    <n v="0.13"/>
    <n v="0"/>
    <n v="0"/>
    <n v="0"/>
    <n v="4.0999999999999996"/>
    <d v="2005-08-02T00:00:00"/>
    <x v="1"/>
    <x v="1"/>
    <s v="ESP"/>
    <d v="1899-12-30T21:00:00"/>
    <d v="1899-12-30T02:04:00"/>
    <d v="1899-12-30T05:04:00"/>
    <n v="304"/>
    <n v="16"/>
    <d v="1899-12-31T01:11:00"/>
    <n v="251"/>
    <n v="13"/>
    <n v="31.2"/>
    <n v="5.2631578947368418E-2"/>
    <n v="5.1792828685258967E-2"/>
    <n v="1.6869095816464236E-3"/>
    <s v="7 BLSP, 1 LHSP; 100% OC 0 WIND"/>
  </r>
  <r>
    <d v="1899-12-30T19:49:00"/>
    <d v="1899-12-30T07:32:00"/>
    <d v="1899-12-30T21:08:00"/>
    <n v="0"/>
    <d v="1899-12-30T00:08:00"/>
    <n v="8"/>
    <n v="0"/>
    <n v="8.6"/>
    <d v="2005-08-06T00:00:00"/>
    <x v="1"/>
    <x v="2"/>
    <n v="1"/>
    <d v="1899-12-30T21:00:00"/>
    <d v="1899-12-30T01:45:00"/>
    <d v="1899-12-30T04:45:00"/>
    <n v="285"/>
    <n v="12"/>
    <d v="1899-12-31T01:07:00"/>
    <n v="247"/>
    <n v="11"/>
    <n v="31.2"/>
    <n v="4.2105263157894736E-2"/>
    <n v="4.4534412955465584E-2"/>
    <n v="1.3495276653171389E-3"/>
    <s v="WIND VARIABLE 5 KTS, PARTLT CLDY"/>
  </r>
  <r>
    <d v="1899-12-30T19:48:00"/>
    <d v="1899-12-30T08:29:00"/>
    <d v="1899-12-30T21:32:00"/>
    <n v="0.01"/>
    <d v="1899-12-30T00:32:00"/>
    <n v="32"/>
    <n v="0.32"/>
    <n v="5.8"/>
    <d v="2005-08-07T00:00:00"/>
    <x v="1"/>
    <x v="2"/>
    <n v="1"/>
    <d v="1899-12-30T21:00:00"/>
    <d v="1899-12-30T01:45:00"/>
    <d v="1899-12-30T04:45:00"/>
    <n v="285"/>
    <n v="15"/>
    <d v="1899-12-31T01:06:00"/>
    <n v="246"/>
    <n v="15"/>
    <n v="31.2"/>
    <n v="5.2631578947368418E-2"/>
    <n v="6.097560975609756E-2"/>
    <n v="1.6869095816464236E-3"/>
    <s v="100% OC, CALM"/>
  </r>
  <r>
    <d v="1899-12-30T19:46:00"/>
    <d v="1899-12-30T10:22:00"/>
    <d v="1899-12-30T22:19:00"/>
    <n v="0.09"/>
    <d v="1899-12-30T01:19:00"/>
    <n v="79"/>
    <n v="7.1099999999999994"/>
    <n v="5.3"/>
    <d v="2005-08-09T00:00:00"/>
    <x v="1"/>
    <x v="0"/>
    <n v="1"/>
    <d v="1899-12-30T21:00:00"/>
    <d v="1899-12-30T02:02:00"/>
    <d v="1899-12-30T05:02:00"/>
    <n v="295"/>
    <n v="22"/>
    <d v="1899-12-31T01:04:00"/>
    <n v="244"/>
    <n v="14"/>
    <n v="31.2"/>
    <n v="7.4576271186440682E-2"/>
    <n v="5.737704918032787E-2"/>
    <n v="2.3902651021295092E-3"/>
    <s v="MINUS 7 MIN TO CHANGE BATTS; 1/4 MOON SETTING, &lt;5KTS, 50% OC"/>
  </r>
  <r>
    <d v="1899-12-30T19:45:00"/>
    <d v="1899-12-30T11:20:00"/>
    <d v="1899-12-30T22:45:00"/>
    <n v="0.15"/>
    <d v="1899-12-30T01:49:00"/>
    <n v="109"/>
    <n v="16.349999999999998"/>
    <n v="4.2"/>
    <d v="2005-08-10T00:00:00"/>
    <x v="1"/>
    <x v="0"/>
    <n v="1"/>
    <d v="1899-12-30T20:56:00"/>
    <d v="1899-12-30T01:49:00"/>
    <d v="1899-12-30T04:53:00"/>
    <n v="293"/>
    <n v="18"/>
    <d v="1899-12-31T01:03:00"/>
    <n v="247"/>
    <n v="16"/>
    <n v="31.2"/>
    <n v="6.1433447098976107E-2"/>
    <n v="6.4777327935222673E-2"/>
    <n v="1.9690207403517982E-3"/>
    <s v="3/8 MOON BROKEN OC, NW 5KTS"/>
  </r>
  <r>
    <d v="1899-12-30T19:10:00"/>
    <d v="1899-12-30T10:15:00"/>
    <d v="1899-12-30T21:16:00"/>
    <n v="0.19"/>
    <n v="0"/>
    <n v="0"/>
    <n v="0"/>
    <m/>
    <d v="2005-09-07T00:00:00"/>
    <x v="1"/>
    <x v="3"/>
    <s v="GC"/>
    <d v="1899-12-30T21:30:00"/>
    <d v="1899-12-30T23:13:00"/>
    <d v="1899-12-30T01:43:00"/>
    <m/>
    <m/>
    <m/>
    <m/>
    <m/>
    <m/>
    <m/>
    <m/>
    <m/>
    <s v="Garbage Cove - HG, JY - 0 petrels seen/heard - heard BAOW"/>
  </r>
  <r>
    <d v="1899-12-30T19:35:00"/>
    <d v="1899-12-30T07:13:00"/>
    <d v="1899-12-30T22:23:00"/>
    <n v="0"/>
    <d v="1899-12-30T01:23:00"/>
    <n v="83"/>
    <n v="0"/>
    <n v="5.8"/>
    <d v="2006-04-29T00:00:00"/>
    <x v="2"/>
    <x v="0"/>
    <n v="1"/>
    <d v="1899-12-30T21:00:00"/>
    <d v="1899-12-30T02:01:00"/>
    <d v="1899-12-30T05:01:00"/>
    <n v="301"/>
    <n v="13"/>
    <d v="1899-12-31T00:53:00"/>
    <n v="233"/>
    <n v="6"/>
    <n v="31.2"/>
    <n v="4.3189368770764118E-2"/>
    <n v="2.575107296137339E-2"/>
    <n v="1.3842746400885935E-3"/>
    <s v="PRTLT CLDY TO CLR, 10-12 KTS NW, 5 ANCHOR LIGHTS, 0 MOON, 2153 FIRST VOCAL"/>
  </r>
  <r>
    <d v="1899-12-30T19:36:00"/>
    <d v="1899-12-30T08:01:00"/>
    <d v="1899-12-30T23:27:00"/>
    <n v="0.03"/>
    <d v="1899-12-30T02:27:00"/>
    <n v="147"/>
    <n v="4.41"/>
    <n v="6"/>
    <d v="2006-04-30T00:00:00"/>
    <x v="2"/>
    <x v="0"/>
    <n v="1"/>
    <d v="1899-12-30T21:00:00"/>
    <d v="1899-12-30T02:00:00"/>
    <d v="1899-12-30T05:00:00"/>
    <n v="300"/>
    <n v="24"/>
    <d v="1899-12-31T00:54:00"/>
    <n v="234"/>
    <n v="17"/>
    <n v="31.2"/>
    <n v="0.08"/>
    <n v="7.2649572649572655E-2"/>
    <n v="2.5641025641025641E-3"/>
    <s v="OVERCAST - FOGGY, VAR 5KTS, 0 BOATS, 2110 FIRST VOCAL, CAUGHT BAOW"/>
  </r>
  <r>
    <d v="1899-12-30T20:00:00"/>
    <d v="1899-12-30T23:44:00"/>
    <m/>
    <n v="0.26"/>
    <d v="1899-12-30T03:16:00"/>
    <n v="196"/>
    <n v="50.96"/>
    <n v="6.4"/>
    <d v="2006-06-02T00:00:00"/>
    <x v="2"/>
    <x v="0"/>
    <n v="1"/>
    <d v="1899-12-30T22:30:00"/>
    <d v="1899-12-30T03:00:00"/>
    <d v="1899-12-30T04:30:00"/>
    <n v="270"/>
    <n v="13"/>
    <d v="1899-12-31T01:18:00"/>
    <n v="168"/>
    <n v="3"/>
    <n v="31.2"/>
    <n v="4.8148148148148148E-2"/>
    <n v="1.7857142857142856E-2"/>
    <n v="1.54320987654321E-3"/>
    <s v="2 CAAU; 1/3 MOON, PTLY CLDY, BRIGHT, NW10-12, GUST15, MANY XAMU VOCALIZING NEAR SR, 2312 FIRST VOCAL"/>
  </r>
  <r>
    <d v="1899-12-30T20:00:00"/>
    <d v="1899-12-30T12:41:00"/>
    <d v="1899-12-30T01:18:00"/>
    <n v="0.35"/>
    <d v="1899-12-30T02:48:00"/>
    <n v="168"/>
    <n v="58.8"/>
    <n v="6.8"/>
    <d v="2006-06-03T00:00:00"/>
    <x v="2"/>
    <x v="0"/>
    <n v="1"/>
    <d v="1899-12-30T22:30:00"/>
    <d v="1899-12-30T03:00:00"/>
    <d v="1899-12-30T04:30:00"/>
    <n v="270"/>
    <n v="16"/>
    <d v="1899-12-31T01:18:00"/>
    <n v="168"/>
    <n v="5"/>
    <n v="31.2"/>
    <n v="5.9259259259259262E-2"/>
    <n v="2.976190476190476E-2"/>
    <n v="1.8993352326685661E-3"/>
    <s v="40% MOON, CLEAR AND BRIGHT, 10-15 KTS GUSTY, MOONSET 01:25, WIND DEAD AT 2:05, XAMU CALLING, 2244 FIRST VOCAL"/>
  </r>
  <r>
    <d v="1899-12-30T20:08:00"/>
    <d v="1899-12-30T08:33:00"/>
    <d v="1899-12-30T22:51:00"/>
    <n v="0.03"/>
    <d v="1899-12-30T01:21:00"/>
    <n v="81"/>
    <n v="2.4299999999999997"/>
    <n v="7.3"/>
    <d v="2006-06-28T00:00:00"/>
    <x v="2"/>
    <x v="0"/>
    <n v="1"/>
    <d v="1899-12-30T21:30:00"/>
    <d v="1899-12-30T02:00:00"/>
    <d v="1899-12-30T04:30:00"/>
    <n v="270"/>
    <n v="22"/>
    <d v="1899-12-31T01:26:00"/>
    <n v="176"/>
    <n v="20"/>
    <n v="31.2"/>
    <n v="8.1481481481481488E-2"/>
    <n v="0.11363636363636363"/>
    <n v="2.6115859449192787E-3"/>
    <s v="BRPE FLEW THROUGH 2ND PANNEL UP - GAPING HOLE, WIND EAST &lt;5 KTS, CLEAR SLIVER MON SETTING, 2143 FIRST PETREL SEEN, DARK STARY NIGHT, WIND &lt;5 KTS THROUGHOUT"/>
  </r>
  <r>
    <d v="1899-12-30T20:08:00"/>
    <d v="1899-12-30T09:33:00"/>
    <d v="1899-12-30T23:19:00"/>
    <n v="7.0000000000000007E-2"/>
    <d v="1899-12-30T01:49:00"/>
    <n v="109"/>
    <n v="7.6300000000000008"/>
    <n v="4.7"/>
    <d v="2006-06-29T00:00:00"/>
    <x v="2"/>
    <x v="0"/>
    <n v="1"/>
    <d v="1899-12-30T21:30:00"/>
    <d v="1899-12-30T23:15:00"/>
    <d v="1899-12-30T01:45:00"/>
    <n v="105"/>
    <n v="3"/>
    <d v="1899-12-31T01:26:00"/>
    <n v="176"/>
    <n v="3"/>
    <n v="31.2"/>
    <n v="2.8571428571428571E-2"/>
    <n v="1.7045454545454544E-2"/>
    <n v="9.1575091575091575E-4"/>
    <s v="WINDY, CLEAR AND STARY, MOON 1/5, WNW 10KTS"/>
  </r>
  <r>
    <d v="1899-12-30T19:58:00"/>
    <d v="1899-12-30T07:23:00"/>
    <d v="1899-12-30T21:20:00"/>
    <n v="0"/>
    <d v="1899-12-30T00:20:00"/>
    <n v="20"/>
    <n v="0"/>
    <n v="3.1"/>
    <d v="2006-07-26T00:00:00"/>
    <x v="2"/>
    <x v="0"/>
    <n v="1"/>
    <d v="1899-12-30T21:00:00"/>
    <d v="1899-12-30T02:03:00"/>
    <d v="1899-12-30T05:03:00"/>
    <n v="303"/>
    <n v="46"/>
    <d v="1899-12-31T01:16:00"/>
    <n v="256"/>
    <n v="42"/>
    <n v="31.2"/>
    <n v="0.15181518151815182"/>
    <n v="0.1640625"/>
    <n v="4.8658712025048661E-3"/>
    <s v="100% CLOUDS, LOW FOG, WNW &lt;10KTS, STARS OUT 01:15 - CALM"/>
  </r>
  <r>
    <d v="1899-12-30T19:58:00"/>
    <d v="1899-12-30T08:21:00"/>
    <d v="1899-12-30T21:46:00"/>
    <n v="0.01"/>
    <d v="1899-12-30T00:46:00"/>
    <n v="46"/>
    <n v="0.46"/>
    <n v="1.5"/>
    <d v="2006-07-27T00:00:00"/>
    <x v="2"/>
    <x v="0"/>
    <n v="1"/>
    <d v="1899-12-30T21:00:00"/>
    <d v="1899-12-30T02:00:00"/>
    <d v="1899-12-30T05:00:00"/>
    <n v="300"/>
    <n v="30"/>
    <d v="1899-12-31T01:16:00"/>
    <n v="256"/>
    <n v="22"/>
    <n v="31.2"/>
    <n v="0.1"/>
    <n v="8.59375E-2"/>
    <n v="3.2051282051282055E-3"/>
    <s v="WNW &lt;10KTS, PATCHY FOG, SLIVER MOON SETTING, 5 BOATS ANCHORED CITY LIGHTS, 00:15 CLOUD COVER"/>
  </r>
  <r>
    <d v="1899-12-30T20:07:00"/>
    <d v="1899-12-30T09:22:00"/>
    <d v="1899-12-30T23:29:00"/>
    <n v="0.02"/>
    <d v="1899-12-30T01:59:00"/>
    <n v="119"/>
    <n v="2.38"/>
    <m/>
    <d v="2007-06-18T00:00:00"/>
    <x v="3"/>
    <x v="2"/>
    <n v="1"/>
    <d v="1899-12-30T21:30:00"/>
    <d v="1899-12-30T01:30:00"/>
    <d v="1899-12-30T04:00:00"/>
    <n v="240"/>
    <n v="39"/>
    <d v="1899-12-31T01:25:00"/>
    <n v="235"/>
    <n v="39"/>
    <n v="31.2"/>
    <n v="0.16250000000000001"/>
    <n v="0.16595744680851063"/>
    <n v="5.2083333333333339E-3"/>
    <s v="CLEAR 2/5 MOON, &lt;5KTS, David Mazurkiewicz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88">
  <r>
    <d v="2004-06-22T00:00:00"/>
    <x v="0"/>
    <n v="2004"/>
    <x v="0"/>
    <n v="1"/>
    <s v="JA"/>
    <d v="1899-12-30T21:45:00"/>
    <d v="1899-12-30T22:02:00"/>
    <d v="1899-12-30T20:08:00"/>
    <n v="1.6166666666666663"/>
    <x v="0"/>
    <s v="1901-38281"/>
    <s v="N"/>
    <s v="N"/>
    <x v="0"/>
    <n v="62"/>
    <n v="26"/>
    <n v="36"/>
    <n v="14.55"/>
    <n v="37.75"/>
    <n v="23.8"/>
    <n v="143"/>
    <m/>
    <x v="0"/>
    <s v="X"/>
    <s v="X"/>
    <s v="X"/>
    <s v="X"/>
    <s v="X"/>
    <s v="X"/>
    <s v="X"/>
    <s v="X"/>
    <s v="X"/>
    <s v="X"/>
    <s v="X"/>
    <s v="X"/>
    <s v="X"/>
    <n v="0"/>
    <n v="0"/>
    <n v="0"/>
    <m/>
  </r>
  <r>
    <d v="2004-06-22T00:00:00"/>
    <x v="0"/>
    <n v="2004"/>
    <x v="0"/>
    <n v="1"/>
    <s v="JA"/>
    <d v="1899-12-30T21:56:00"/>
    <d v="1899-12-30T22:11:00"/>
    <d v="1899-12-30T20:08:00"/>
    <n v="1.7999999999999989"/>
    <x v="0"/>
    <s v="1901-38282"/>
    <s v="N"/>
    <s v="N"/>
    <x v="1"/>
    <n v="68"/>
    <n v="30"/>
    <n v="38"/>
    <n v="14.99"/>
    <n v="37.979999999999997"/>
    <n v="21.82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2:23:00"/>
    <d v="1899-12-30T22:35:00"/>
    <d v="1899-12-30T20:08:00"/>
    <n v="2.25"/>
    <x v="0"/>
    <s v="1901-38283"/>
    <s v="N"/>
    <s v="N"/>
    <x v="2"/>
    <n v="62"/>
    <n v="26"/>
    <n v="36"/>
    <n v="14.55"/>
    <n v="39.1"/>
    <n v="22.3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26:00"/>
    <d v="1899-12-30T22:41:00"/>
    <d v="1899-12-30T20:08:00"/>
    <n v="2.2999999999999998"/>
    <x v="0"/>
    <s v="1901-38284"/>
    <s v="N"/>
    <s v="N"/>
    <x v="2"/>
    <n v="65"/>
    <n v="30"/>
    <n v="35"/>
    <n v="13.15"/>
    <n v="36.51"/>
    <n v="21.4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0:00"/>
    <d v="1899-12-30T22:54:00"/>
    <d v="1899-12-30T20:08:00"/>
    <n v="2.3666666666666663"/>
    <x v="0"/>
    <s v="1901-38285"/>
    <s v="N"/>
    <s v="N"/>
    <x v="0"/>
    <n v="62"/>
    <n v="25"/>
    <n v="37"/>
    <n v="15.6"/>
    <n v="38.89"/>
    <n v="22.41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9:00"/>
    <d v="1899-12-30T23:01:00"/>
    <d v="1899-12-30T20:08:00"/>
    <n v="2.5166666666666657"/>
    <x v="0"/>
    <s v="1901-38286"/>
    <s v="N"/>
    <s v="N"/>
    <x v="0"/>
    <n v="67"/>
    <n v="31"/>
    <n v="36"/>
    <n v="14.7"/>
    <n v="38.549999999999997"/>
    <n v="23.1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5:00"/>
    <d v="1899-12-30T23:06:00"/>
    <d v="1899-12-30T20:08:00"/>
    <n v="2.6166666666666654"/>
    <x v="0"/>
    <s v="1901-38287"/>
    <s v="N"/>
    <s v="N"/>
    <x v="3"/>
    <n v="59"/>
    <n v="23"/>
    <n v="36"/>
    <n v="16.29"/>
    <n v="38.65"/>
    <n v="23.41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6:00"/>
    <d v="1899-12-30T23:11:00"/>
    <d v="1899-12-30T20:08:00"/>
    <n v="2.633333333333332"/>
    <x v="0"/>
    <s v="1901-38288"/>
    <s v="N"/>
    <s v="N"/>
    <x v="2"/>
    <n v="65"/>
    <n v="26"/>
    <n v="39"/>
    <n v="15.41"/>
    <n v="39.29"/>
    <n v="22.7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53:00"/>
    <d v="1899-12-30T23:24:00"/>
    <d v="1899-12-30T20:08:00"/>
    <n v="2.7499999999999982"/>
    <x v="0"/>
    <s v="1901-38289"/>
    <s v="N"/>
    <s v="N"/>
    <x v="2"/>
    <n v="58"/>
    <n v="25"/>
    <n v="33"/>
    <n v="14.52"/>
    <n v="37.69"/>
    <n v="20.96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14:00"/>
    <d v="1899-12-30T23:53:00"/>
    <d v="1899-12-30T20:08:00"/>
    <n v="3.0999999999999996"/>
    <x v="0"/>
    <s v="1901-38290"/>
    <s v="N"/>
    <s v="N"/>
    <x v="0"/>
    <n v="60"/>
    <n v="26"/>
    <n v="34"/>
    <n v="14.89"/>
    <n v="38.840000000000003"/>
    <n v="21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3:19:00"/>
    <d v="1899-12-30T23:58:00"/>
    <d v="1899-12-30T20:08:00"/>
    <n v="3.1833333333333327"/>
    <x v="0"/>
    <s v="1901-38291"/>
    <s v="N"/>
    <s v="N"/>
    <x v="2"/>
    <n v="65"/>
    <n v="26"/>
    <n v="39"/>
    <n v="15.17"/>
    <n v="39.86"/>
    <n v="21.5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05:00"/>
    <d v="1899-12-30T20:08:00"/>
    <n v="3.283333333333335"/>
    <x v="0"/>
    <s v="1901-38292"/>
    <s v="N"/>
    <s v="N"/>
    <x v="2"/>
    <n v="63"/>
    <n v="26"/>
    <n v="37"/>
    <n v="14.95"/>
    <n v="39.549999999999997"/>
    <n v="23.6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n v="2004"/>
    <x v="0"/>
    <n v="1"/>
    <s v="JA"/>
    <d v="1899-12-30T23:25:00"/>
    <d v="1899-12-30T00:16:00"/>
    <d v="1899-12-30T20:08:00"/>
    <n v="3.283333333333335"/>
    <x v="0"/>
    <s v="1901-38293"/>
    <s v="N"/>
    <s v="N"/>
    <x v="1"/>
    <n v="64"/>
    <n v="35"/>
    <n v="29"/>
    <n v="14.08"/>
    <n v="38.229999999999997"/>
    <n v="20.12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24:00"/>
    <d v="1899-12-30T20:08:00"/>
    <n v="3.283333333333335"/>
    <x v="0"/>
    <s v="1901-38294"/>
    <s v="N"/>
    <s v="N"/>
    <x v="2"/>
    <n v="62"/>
    <n v="27"/>
    <n v="35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28:00"/>
    <d v="1899-12-30T00:27:00"/>
    <d v="1899-12-30T20:08:00"/>
    <n v="3.3333333333333321"/>
    <x v="0"/>
    <s v="1901-38295"/>
    <s v="N"/>
    <s v="N"/>
    <x v="0"/>
    <n v="57"/>
    <n v="23"/>
    <n v="34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48:00"/>
    <d v="1899-12-30T00:31:00"/>
    <d v="1899-12-30T20:08:00"/>
    <n v="3.666666666666667"/>
    <x v="0"/>
    <s v="1901-38296"/>
    <s v="N"/>
    <s v="N"/>
    <x v="2"/>
    <n v="49"/>
    <n v="14"/>
    <n v="35"/>
    <n v="15.26"/>
    <n v="38.4"/>
    <n v="22.15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57:00"/>
    <d v="1899-12-30T00:36:00"/>
    <d v="1899-12-30T20:08:00"/>
    <n v="3.8166666666666664"/>
    <x v="0"/>
    <s v="1901-38297"/>
    <s v="N"/>
    <s v="N"/>
    <x v="2"/>
    <n v="63"/>
    <n v="26"/>
    <n v="37"/>
    <n v="15.41"/>
    <n v="39.94"/>
    <n v="23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8:00"/>
    <d v="1899-12-30T00:40:00"/>
    <d v="1899-12-30T20:08:00"/>
    <n v="4"/>
    <x v="0"/>
    <s v="1901-38298"/>
    <s v="N"/>
    <s v="N"/>
    <x v="2"/>
    <n v="58"/>
    <n v="25"/>
    <n v="33"/>
    <n v="15.47"/>
    <n v="38.049999999999997"/>
    <n v="21.3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9:00"/>
    <d v="1899-12-30T00:43:00"/>
    <d v="1899-12-30T20:08:00"/>
    <n v="4.0166666666666657"/>
    <x v="0"/>
    <s v="1901-38299"/>
    <s v="N"/>
    <s v="N"/>
    <x v="0"/>
    <n v="63"/>
    <n v="26"/>
    <n v="37"/>
    <n v="14.47"/>
    <n v="37.92"/>
    <n v="22.61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12:00"/>
    <d v="1899-12-30T00:47:00"/>
    <d v="1899-12-30T20:08:00"/>
    <n v="4.0666666666666664"/>
    <x v="0"/>
    <s v="1901-38300"/>
    <s v="N"/>
    <s v="N"/>
    <x v="0"/>
    <n v="65"/>
    <n v="31"/>
    <n v="34"/>
    <n v="14.85"/>
    <n v="37.64"/>
    <n v="20.98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28:00"/>
    <d v="1899-12-30T20:08:00"/>
    <n v="5.1166666666666671"/>
    <x v="0"/>
    <s v="1961-16107"/>
    <s v="N"/>
    <s v="N"/>
    <x v="2"/>
    <n v="57"/>
    <n v="26"/>
    <n v="31"/>
    <n v="14.72"/>
    <n v="38.78"/>
    <n v="21.07"/>
    <n v="13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35:00"/>
    <d v="1899-12-30T20:08:00"/>
    <n v="5.1166666666666671"/>
    <x v="0"/>
    <s v="1961-16108"/>
    <s v="N"/>
    <s v="N"/>
    <x v="3"/>
    <n v="63"/>
    <n v="25"/>
    <n v="38"/>
    <n v="15.18"/>
    <n v="39.159999999999997"/>
    <n v="23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0:00"/>
    <d v="1899-12-30T20:08:00"/>
    <n v="5.1166666666666671"/>
    <x v="0"/>
    <s v="1961-16109"/>
    <s v="N"/>
    <s v="N"/>
    <x v="2"/>
    <n v="56"/>
    <n v="26"/>
    <n v="30"/>
    <n v="14.53"/>
    <n v="38.49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5:00"/>
    <d v="1899-12-30T20:08:00"/>
    <n v="5.1166666666666671"/>
    <x v="0"/>
    <s v="1961-16110"/>
    <s v="N"/>
    <s v="N"/>
    <x v="0"/>
    <n v="57"/>
    <n v="23"/>
    <n v="34"/>
    <n v="15.11"/>
    <n v="37.43"/>
    <n v="21.6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50:00"/>
    <d v="1899-12-30T20:08:00"/>
    <n v="5.1166666666666671"/>
    <x v="0"/>
    <s v="1961-16111"/>
    <s v="N"/>
    <s v="N"/>
    <x v="2"/>
    <n v="50"/>
    <n v="14"/>
    <n v="36"/>
    <n v="14.87"/>
    <n v="39.53"/>
    <n v="22.63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1:00"/>
    <d v="1899-12-30T02:08:00"/>
    <d v="1899-12-30T20:08:00"/>
    <n v="5.8833333333333329"/>
    <x v="0"/>
    <s v="1961-16112"/>
    <s v="N"/>
    <s v="N"/>
    <x v="2"/>
    <n v="51"/>
    <n v="14"/>
    <n v="37"/>
    <n v="14.85"/>
    <n v="39.26"/>
    <n v="22.6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3:00"/>
    <d v="1899-12-30T02:19:00"/>
    <d v="1899-12-30T20:08:00"/>
    <n v="5.9166666666666679"/>
    <x v="0"/>
    <s v="1961-16113"/>
    <s v="N"/>
    <s v="N"/>
    <x v="2"/>
    <n v="57"/>
    <n v="23"/>
    <n v="34"/>
    <n v="15.48"/>
    <n v="39.33"/>
    <n v="24.4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2:00"/>
    <d v="1899-12-30T20:08:00"/>
    <n v="6.0333333333333314"/>
    <x v="0"/>
    <s v="1961-16114"/>
    <s v="N"/>
    <s v="N"/>
    <x v="0"/>
    <n v="64"/>
    <n v="23"/>
    <n v="41"/>
    <n v="14.99"/>
    <n v="39.71"/>
    <n v="22.28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7:00"/>
    <d v="1899-12-30T20:08:00"/>
    <n v="6.0333333333333314"/>
    <x v="0"/>
    <s v="1961-16115"/>
    <s v="N"/>
    <s v="N"/>
    <x v="0"/>
    <n v="63"/>
    <n v="26"/>
    <n v="37"/>
    <n v="14.75"/>
    <n v="39.35"/>
    <n v="23.64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02:10:00"/>
    <d v="1899-12-30T02:31:00"/>
    <d v="1899-12-30T20:08:00"/>
    <n v="6.0333333333333314"/>
    <x v="0"/>
    <s v="1961-16116"/>
    <s v="N"/>
    <s v="N"/>
    <x v="0"/>
    <n v="48"/>
    <n v="13"/>
    <n v="35"/>
    <n v="14.75"/>
    <n v="38.39"/>
    <n v="22.7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35:00"/>
    <d v="1899-12-30T20:08:00"/>
    <n v="6.0333333333333314"/>
    <x v="0"/>
    <s v="1961-16117"/>
    <s v="N"/>
    <s v="N"/>
    <x v="4"/>
    <n v="60"/>
    <n v="26"/>
    <n v="34"/>
    <n v="14.78"/>
    <n v="37.619999999999997"/>
    <n v="21.7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1:30:00"/>
    <d v="1899-12-30T21:36:00"/>
    <d v="1899-12-30T20:08:00"/>
    <n v="1.3666666666666671"/>
    <x v="0"/>
    <s v="1961-16118"/>
    <s v="N"/>
    <s v="N"/>
    <x v="3"/>
    <n v="48"/>
    <n v="14"/>
    <n v="34"/>
    <n v="14.4"/>
    <n v="37.99"/>
    <n v="23.24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4-06-23T00:00:00"/>
    <x v="0"/>
    <n v="2004"/>
    <x v="0"/>
    <n v="1"/>
    <s v="JA"/>
    <d v="1899-12-30T21:43:00"/>
    <d v="1899-12-30T21:47:00"/>
    <d v="1899-12-30T20:08:00"/>
    <n v="1.5833333333333304"/>
    <x v="0"/>
    <s v="1961-16119"/>
    <s v="N"/>
    <s v="N"/>
    <x v="2"/>
    <n v="60"/>
    <n v="26"/>
    <n v="34"/>
    <n v="15.47"/>
    <n v="39.630000000000003"/>
    <n v="22.38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0:00"/>
    <d v="1899-12-30T20:08:00"/>
    <n v="1.8666666666666654"/>
    <x v="0"/>
    <s v="1961-16120"/>
    <s v="N"/>
    <s v="N"/>
    <x v="2"/>
    <n v="58"/>
    <n v="26"/>
    <n v="32"/>
    <n v="13.95"/>
    <n v="38.07"/>
    <n v="22.1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3:00"/>
    <d v="1899-12-30T20:08:00"/>
    <n v="1.8666666666666654"/>
    <x v="0"/>
    <s v="1961-16121"/>
    <s v="N"/>
    <s v="N"/>
    <x v="2"/>
    <n v="57"/>
    <n v="13"/>
    <n v="44"/>
    <n v="15.06"/>
    <n v="38.869999999999997"/>
    <n v="22.78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6:00"/>
    <d v="1899-12-30T22:16:00"/>
    <d v="1899-12-30T20:08:00"/>
    <n v="1.9666666666666677"/>
    <x v="0"/>
    <s v="1961-16122"/>
    <s v="N"/>
    <s v="N"/>
    <x v="0"/>
    <n v="62"/>
    <n v="25"/>
    <n v="37"/>
    <n v="14.53"/>
    <n v="38.479999999999997"/>
    <n v="22.33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27:00"/>
    <d v="1899-12-30T22:30:00"/>
    <d v="1899-12-30T20:08:00"/>
    <n v="2.3166666666666664"/>
    <x v="0"/>
    <s v="1961-16123"/>
    <s v="N"/>
    <s v="N"/>
    <x v="2"/>
    <n v="55"/>
    <n v="25"/>
    <n v="30"/>
    <n v="14.58"/>
    <n v="37.85"/>
    <n v="22.12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44:00"/>
    <d v="1899-12-30T22:48:00"/>
    <d v="1899-12-30T20:08:00"/>
    <n v="2.6000000000000014"/>
    <x v="0"/>
    <s v="1961-16124"/>
    <s v="N"/>
    <s v="N"/>
    <x v="0"/>
    <n v="57"/>
    <n v="22"/>
    <n v="35"/>
    <n v="14.81"/>
    <n v="38.5"/>
    <n v="21.9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6-23T00:00:00"/>
    <x v="0"/>
    <n v="2004"/>
    <x v="0"/>
    <n v="1"/>
    <s v="JA"/>
    <d v="1899-12-30T22:50:00"/>
    <d v="1899-12-30T22:55:00"/>
    <d v="1899-12-30T20:08:00"/>
    <n v="2.6999999999999984"/>
    <x v="0"/>
    <s v="1961-16125"/>
    <s v="N"/>
    <s v="N"/>
    <x v="4"/>
    <n v="58"/>
    <n v="23"/>
    <n v="35"/>
    <n v="15.53"/>
    <n v="38.53"/>
    <n v="21.6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57:00"/>
    <d v="1899-12-30T23:01:00"/>
    <d v="1899-12-30T20:08:00"/>
    <n v="2.8166666666666673"/>
    <x v="0"/>
    <s v="1961-16126"/>
    <s v="N"/>
    <s v="N"/>
    <x v="4"/>
    <n v="60"/>
    <n v="23"/>
    <n v="37"/>
    <n v="15.04"/>
    <n v="38.61"/>
    <n v="22.3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05:00"/>
    <d v="1899-12-30T23:12:00"/>
    <d v="1899-12-30T20:08:00"/>
    <n v="2.9499999999999975"/>
    <x v="0"/>
    <s v="1961-16127"/>
    <s v="N"/>
    <s v="N"/>
    <x v="2"/>
    <n v="56"/>
    <n v="23"/>
    <n v="33"/>
    <n v="14.19"/>
    <n v="36.770000000000003"/>
    <n v="21.47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19:00"/>
    <d v="1899-12-30T23:23:00"/>
    <d v="1899-12-30T20:08:00"/>
    <n v="3.1833333333333327"/>
    <x v="0"/>
    <s v="1961-16128"/>
    <s v="N"/>
    <s v="N"/>
    <x v="2"/>
    <n v="64"/>
    <n v="25"/>
    <n v="39"/>
    <n v="15.61"/>
    <n v="39.67"/>
    <n v="23.4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49:00"/>
    <d v="1899-12-30T20:08:00"/>
    <n v="3.3666666666666654"/>
    <x v="0"/>
    <s v="1961-16129"/>
    <s v="N"/>
    <s v="N"/>
    <x v="2"/>
    <n v="55"/>
    <n v="23"/>
    <n v="32"/>
    <n v="14.91"/>
    <n v="38.14"/>
    <n v="24.1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56:00"/>
    <d v="1899-12-30T20:08:00"/>
    <n v="3.3666666666666654"/>
    <x v="0"/>
    <s v="1961-16130"/>
    <s v="N"/>
    <s v="N"/>
    <x v="0"/>
    <n v="64"/>
    <n v="23"/>
    <n v="41"/>
    <n v="15.08"/>
    <n v="38.44"/>
    <n v="22.92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3T00:00:00"/>
    <x v="0"/>
    <n v="2004"/>
    <x v="0"/>
    <n v="1"/>
    <s v="JA"/>
    <d v="1899-12-30T00:05:00"/>
    <d v="1899-12-30T00:14:00"/>
    <d v="1899-12-30T20:08:00"/>
    <n v="3.9499999999999993"/>
    <x v="0"/>
    <s v="1961-16131"/>
    <s v="N"/>
    <s v="N"/>
    <x v="0"/>
    <n v="59"/>
    <n v="25"/>
    <n v="34"/>
    <n v="13.39"/>
    <n v="35.700000000000003"/>
    <n v="21.75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3T00:00:00"/>
    <x v="0"/>
    <n v="2004"/>
    <x v="0"/>
    <n v="1"/>
    <s v="JA"/>
    <d v="1899-12-30T00:09:00"/>
    <d v="1899-12-30T00:20:00"/>
    <d v="1899-12-30T20:08:00"/>
    <n v="4.0166666666666657"/>
    <x v="0"/>
    <s v="1961-16132"/>
    <s v="N"/>
    <s v="N"/>
    <x v="0"/>
    <n v="63"/>
    <n v="27"/>
    <n v="36"/>
    <n v="14.95"/>
    <s v="NA"/>
    <n v="22.48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3T00:00:00"/>
    <x v="0"/>
    <n v="2004"/>
    <x v="0"/>
    <n v="1"/>
    <s v="JA"/>
    <d v="1899-12-30T00:14:00"/>
    <d v="1899-12-30T00:23:00"/>
    <d v="1899-12-30T20:08:00"/>
    <n v="4.0999999999999979"/>
    <x v="0"/>
    <s v="1961-16133"/>
    <s v="N"/>
    <s v="N"/>
    <x v="2"/>
    <n v="62"/>
    <n v="22"/>
    <n v="40"/>
    <n v="15.01"/>
    <n v="39"/>
    <n v="22.8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15:00"/>
    <d v="1899-12-30T00:27:00"/>
    <d v="1899-12-30T20:08:00"/>
    <n v="4.1166666666666671"/>
    <x v="0"/>
    <s v="1961-16134"/>
    <s v="N"/>
    <s v="N"/>
    <x v="2"/>
    <n v="63"/>
    <n v="23"/>
    <n v="40"/>
    <n v="15.03"/>
    <n v="38.72"/>
    <n v="23.49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29:00"/>
    <d v="1899-12-30T00:34:00"/>
    <d v="1899-12-30T20:08:00"/>
    <n v="4.3500000000000014"/>
    <x v="0"/>
    <s v="1961-16135"/>
    <s v="N"/>
    <s v="N"/>
    <x v="2"/>
    <n v="59"/>
    <n v="24"/>
    <n v="35"/>
    <n v="14.65"/>
    <n v="38.380000000000003"/>
    <n v="22.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37:00"/>
    <d v="1899-12-30T00:45:00"/>
    <d v="1899-12-30T20:08:00"/>
    <n v="4.4833333333333343"/>
    <x v="0"/>
    <s v="1961-16136"/>
    <s v="N"/>
    <s v="N"/>
    <x v="0"/>
    <n v="62"/>
    <n v="24"/>
    <n v="38"/>
    <n v="15.35"/>
    <n v="39.94"/>
    <n v="22.3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44:00"/>
    <d v="1899-12-30T00:54:00"/>
    <d v="1899-12-30T20:08:00"/>
    <n v="4.6000000000000014"/>
    <x v="0"/>
    <s v="1961-16137"/>
    <s v="N"/>
    <s v="N"/>
    <x v="2"/>
    <n v="60"/>
    <n v="23"/>
    <n v="37"/>
    <n v="14.28"/>
    <n v="38.26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06:00"/>
    <d v="1899-12-30T20:08:00"/>
    <n v="4.6999999999999993"/>
    <x v="0"/>
    <s v="1961-16138"/>
    <s v="N"/>
    <s v="N"/>
    <x v="2"/>
    <n v="61"/>
    <n v="24"/>
    <n v="37"/>
    <n v="14.86"/>
    <n v="37.700000000000003"/>
    <n v="23.2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0:00"/>
    <d v="1899-12-30T20:08:00"/>
    <n v="4.6999999999999993"/>
    <x v="0"/>
    <s v="1961-16139"/>
    <s v="N"/>
    <s v="N"/>
    <x v="4"/>
    <n v="63"/>
    <n v="25"/>
    <n v="38"/>
    <n v="15.83"/>
    <n v="39.22"/>
    <n v="22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5:00"/>
    <d v="1899-12-30T20:08:00"/>
    <n v="4.6999999999999993"/>
    <x v="0"/>
    <s v="1961-16140"/>
    <s v="N"/>
    <s v="N"/>
    <x v="3"/>
    <n v="62"/>
    <n v="24"/>
    <n v="38"/>
    <n v="14.73"/>
    <n v="37.659999999999997"/>
    <n v="23.2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19:00"/>
    <d v="1899-12-30T20:08:00"/>
    <n v="4.7666666666666657"/>
    <x v="0"/>
    <s v="1961-16141"/>
    <s v="N"/>
    <s v="N"/>
    <x v="2"/>
    <n v="61"/>
    <n v="23"/>
    <n v="38"/>
    <n v="14.61"/>
    <n v="37.79"/>
    <n v="22.08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22:00"/>
    <d v="1899-12-30T20:08:00"/>
    <n v="4.7666666666666657"/>
    <x v="0"/>
    <s v="1961-16142"/>
    <s v="N"/>
    <s v="N"/>
    <x v="2"/>
    <n v="59"/>
    <n v="26"/>
    <n v="33"/>
    <n v="14.51"/>
    <n v="36.85"/>
    <n v="23.41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25:00"/>
    <d v="1899-12-30T01:33:00"/>
    <d v="1899-12-30T20:08:00"/>
    <n v="5.2833333333333314"/>
    <x v="0"/>
    <s v="1961-16143"/>
    <s v="N"/>
    <s v="N"/>
    <x v="4"/>
    <n v="61"/>
    <n v="25"/>
    <n v="36"/>
    <n v="14.76"/>
    <n v="36.729999999999997"/>
    <n v="21.5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s v="NA"/>
    <d v="1899-12-30T20:08:00"/>
    <n v="5.4166666666666643"/>
    <x v="0"/>
    <s v="1961-16144"/>
    <s v="N"/>
    <s v="N"/>
    <x v="2"/>
    <n v="58"/>
    <n v="23"/>
    <n v="35"/>
    <n v="15.33"/>
    <n v="37.89"/>
    <n v="23.16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n v="2004"/>
    <x v="0"/>
    <n v="1"/>
    <s v="JA"/>
    <d v="1899-12-30T01:33:00"/>
    <d v="1899-12-30T01:51:00"/>
    <d v="1899-12-30T20:08:00"/>
    <n v="5.4166666666666643"/>
    <x v="0"/>
    <s v="1961-16145"/>
    <s v="N"/>
    <s v="N"/>
    <x v="4"/>
    <n v="59"/>
    <n v="25"/>
    <n v="34"/>
    <n v="14.34"/>
    <n v="38.11"/>
    <n v="21.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d v="1899-12-30T01:54:00"/>
    <d v="1899-12-30T20:08:00"/>
    <n v="5.4166666666666643"/>
    <x v="0"/>
    <s v="1961-16146"/>
    <s v="N"/>
    <s v="N"/>
    <x v="2"/>
    <n v="61"/>
    <n v="26"/>
    <n v="35"/>
    <n v="14.92"/>
    <n v="37.700000000000003"/>
    <n v="22.89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1:58:00"/>
    <d v="1899-12-30T20:08:00"/>
    <n v="5.5333333333333314"/>
    <x v="0"/>
    <s v="1961-16147"/>
    <s v="N"/>
    <s v="N"/>
    <x v="2"/>
    <n v="63"/>
    <n v="25"/>
    <n v="38"/>
    <n v="15.3"/>
    <n v="39.07"/>
    <n v="24.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2:00"/>
    <d v="1899-12-30T20:08:00"/>
    <n v="5.5333333333333314"/>
    <x v="0"/>
    <s v="1961-16148"/>
    <s v="N"/>
    <s v="N"/>
    <x v="2"/>
    <n v="50"/>
    <n v="14"/>
    <n v="36"/>
    <n v="15.19"/>
    <n v="39.14"/>
    <n v="24.1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6:00"/>
    <d v="1899-12-30T20:08:00"/>
    <n v="5.5333333333333314"/>
    <x v="0"/>
    <s v="1961-16149"/>
    <s v="N"/>
    <s v="N"/>
    <x v="1"/>
    <n v="62"/>
    <n v="26"/>
    <n v="36"/>
    <n v="14.89"/>
    <n v="38.47"/>
    <n v="22.87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7:00"/>
    <d v="1899-12-30T02:28:00"/>
    <d v="1899-12-30T20:08:00"/>
    <n v="6.1499999999999986"/>
    <x v="0"/>
    <s v="1961-16150"/>
    <s v="N"/>
    <s v="N"/>
    <x v="0"/>
    <n v="62"/>
    <n v="24"/>
    <n v="38"/>
    <n v="13.99"/>
    <n v="38.020000000000003"/>
    <n v="23.1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8:00"/>
    <d v="1899-12-30T02:40:00"/>
    <d v="1899-12-30T20:08:00"/>
    <n v="6.1666666666666643"/>
    <x v="0"/>
    <s v="1961-16151"/>
    <s v="N"/>
    <s v="N"/>
    <x v="1"/>
    <n v="61"/>
    <n v="26"/>
    <n v="35"/>
    <n v="15.18"/>
    <n v="38.770000000000003"/>
    <n v="23.3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9:00"/>
    <d v="1899-12-30T02:48:00"/>
    <d v="1899-12-30T20:08:00"/>
    <n v="6.1833333333333336"/>
    <x v="0"/>
    <s v="1961-16153"/>
    <s v="N"/>
    <s v="N"/>
    <x v="2"/>
    <n v="62"/>
    <n v="26"/>
    <n v="36"/>
    <n v="13.55"/>
    <n v="37.35"/>
    <n v="22.9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4-06-23T00:00:00"/>
    <x v="0"/>
    <n v="2004"/>
    <x v="0"/>
    <n v="1"/>
    <s v="JA"/>
    <d v="1899-12-30T02:24:00"/>
    <d v="1899-12-30T02:50:00"/>
    <d v="1899-12-30T20:08:00"/>
    <n v="6.2666666666666657"/>
    <x v="0"/>
    <s v="1961-16154"/>
    <s v="N"/>
    <s v="N"/>
    <x v="2"/>
    <n v="50"/>
    <n v="13"/>
    <n v="37"/>
    <n v="14.32"/>
    <n v="37.729999999999997"/>
    <n v="22.9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4:00"/>
    <d v="1899-12-30T02:55:00"/>
    <d v="1899-12-30T20:08:00"/>
    <n v="6.2666666666666657"/>
    <x v="0"/>
    <s v="1961-16155"/>
    <s v="N"/>
    <s v="N"/>
    <x v="0"/>
    <n v="59"/>
    <n v="23"/>
    <n v="36"/>
    <n v="14.46"/>
    <n v="38.68"/>
    <n v="22.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8:00"/>
    <d v="1899-12-30T02:58:00"/>
    <d v="1899-12-30T20:08:00"/>
    <n v="6.3333333333333321"/>
    <x v="0"/>
    <s v="1961-16156"/>
    <s v="N"/>
    <s v="N"/>
    <x v="1"/>
    <n v="62"/>
    <n v="26"/>
    <n v="36"/>
    <n v="14.38"/>
    <n v="36.51"/>
    <n v="20.1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31:00"/>
    <d v="1899-12-30T02:43:00"/>
    <d v="1899-12-30T20:08:00"/>
    <n v="6.3833333333333329"/>
    <x v="0"/>
    <s v="1961-16152"/>
    <s v="N"/>
    <s v="N"/>
    <x v="2"/>
    <n v="61"/>
    <n v="26"/>
    <n v="35"/>
    <n v="13.94"/>
    <n v="37.69"/>
    <n v="22.2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2:00"/>
    <d v="1899-12-30T03:06:00"/>
    <d v="1899-12-30T20:08:00"/>
    <n v="6.8999999999999986"/>
    <x v="0"/>
    <s v="1961-16157"/>
    <s v="N"/>
    <s v="N"/>
    <x v="1"/>
    <n v="60"/>
    <n v="26"/>
    <n v="34"/>
    <n v="13.78"/>
    <n v="37.79"/>
    <n v="23.22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28:00"/>
    <d v="1899-12-30T20:08:00"/>
    <n v="6.9499999999999993"/>
    <x v="0"/>
    <s v="1961-16158"/>
    <s v="N"/>
    <s v="N"/>
    <x v="3"/>
    <n v="63"/>
    <n v="26"/>
    <n v="37"/>
    <n v="15.09"/>
    <n v="38.46"/>
    <n v="21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2:00"/>
    <d v="1899-12-30T20:08:00"/>
    <n v="6.9499999999999993"/>
    <x v="0"/>
    <s v="1961-16159"/>
    <s v="N"/>
    <s v="N"/>
    <x v="2"/>
    <n v="57"/>
    <n v="27"/>
    <n v="30"/>
    <n v="14.55"/>
    <n v="37.130000000000003"/>
    <n v="22.4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7:00"/>
    <d v="1899-12-30T20:08:00"/>
    <n v="6.9499999999999993"/>
    <x v="0"/>
    <s v="1961-16160"/>
    <s v="N"/>
    <s v="N"/>
    <x v="3"/>
    <n v="65"/>
    <n v="31"/>
    <n v="34"/>
    <n v="15.07"/>
    <n v="38.97"/>
    <n v="23.95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40:00"/>
    <d v="1899-12-30T20:08:00"/>
    <n v="6.9499999999999993"/>
    <x v="0"/>
    <s v="1961-16161"/>
    <s v="N"/>
    <s v="N"/>
    <x v="0"/>
    <n v="65"/>
    <n v="26"/>
    <n v="39"/>
    <n v="15.55"/>
    <n v="38.840000000000003"/>
    <n v="22.3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3:00"/>
    <d v="1899-12-30T20:08:00"/>
    <n v="6.9833333333333343"/>
    <x v="0"/>
    <s v="1961-16162"/>
    <s v="N"/>
    <s v="N"/>
    <x v="2"/>
    <n v="61"/>
    <n v="26"/>
    <n v="35"/>
    <n v="14"/>
    <n v="37.1"/>
    <n v="21.81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6:00"/>
    <d v="1899-12-30T20:08:00"/>
    <n v="6.9833333333333343"/>
    <x v="0"/>
    <s v="1961-16163"/>
    <s v="N"/>
    <s v="N"/>
    <x v="0"/>
    <n v="52"/>
    <n v="14"/>
    <n v="38"/>
    <n v="14.97"/>
    <n v="38.65"/>
    <n v="22.7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0:00"/>
    <d v="1899-12-30T20:08:00"/>
    <n v="6.9833333333333343"/>
    <x v="0"/>
    <s v="1961-16164"/>
    <s v="N"/>
    <s v="N"/>
    <x v="4"/>
    <n v="46"/>
    <n v="13"/>
    <n v="33"/>
    <n v="14.6"/>
    <n v="37"/>
    <n v="22.7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3:00"/>
    <d v="1899-12-30T20:08:00"/>
    <n v="6.9833333333333343"/>
    <x v="0"/>
    <s v="1961-16165"/>
    <s v="N"/>
    <s v="N"/>
    <x v="4"/>
    <n v="47"/>
    <n v="14"/>
    <n v="33"/>
    <n v="14.92"/>
    <n v="38.04"/>
    <n v="23.4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00:00"/>
    <d v="1899-12-30T22:04:00"/>
    <d v="1899-12-30T20:08:00"/>
    <n v="1.8666666666666654"/>
    <x v="0"/>
    <s v="1961-16166"/>
    <s v="N"/>
    <s v="N"/>
    <x v="4"/>
    <n v="58"/>
    <n v="23"/>
    <n v="35"/>
    <n v="14.43"/>
    <n v="37.61"/>
    <n v="21.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29:00"/>
    <d v="1899-12-30T22:33:00"/>
    <d v="1899-12-30T20:08:00"/>
    <n v="2.3499999999999996"/>
    <x v="0"/>
    <s v="1961-16167"/>
    <s v="N"/>
    <s v="N"/>
    <x v="0"/>
    <n v="50"/>
    <n v="13"/>
    <n v="37"/>
    <n v="14.65"/>
    <n v="38.32"/>
    <n v="22.1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48:00"/>
    <d v="1899-12-30T23:53:00"/>
    <d v="1899-12-30T20:08:00"/>
    <n v="3.666666666666667"/>
    <x v="0"/>
    <s v="1961-16168"/>
    <s v="N"/>
    <s v="N"/>
    <x v="1"/>
    <n v="68"/>
    <n v="27"/>
    <n v="41"/>
    <n v="14.95"/>
    <n v="39.83"/>
    <n v="24.0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55:00"/>
    <d v="1899-12-30T23:58:00"/>
    <d v="1899-12-30T20:08:00"/>
    <n v="3.7833333333333332"/>
    <x v="0"/>
    <s v="1961-16169"/>
    <s v="N"/>
    <s v="N"/>
    <x v="2"/>
    <n v="60"/>
    <n v="27"/>
    <n v="33"/>
    <n v="15.15"/>
    <n v="39.04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5:00"/>
    <s v="NA"/>
    <d v="1899-12-30T20:08:00"/>
    <n v="3.9499999999999993"/>
    <x v="0"/>
    <s v="1961-16170"/>
    <s v="N"/>
    <s v="N"/>
    <x v="0"/>
    <n v="47"/>
    <n v="13"/>
    <n v="34"/>
    <n v="14.48"/>
    <n v="38.020000000000003"/>
    <n v="22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8:00"/>
    <d v="1899-12-30T00:18:00"/>
    <d v="1899-12-30T20:08:00"/>
    <n v="4"/>
    <x v="0"/>
    <s v="1961-16171"/>
    <s v="N"/>
    <s v="N"/>
    <x v="2"/>
    <n v="48"/>
    <n v="13"/>
    <n v="35"/>
    <n v="13.26"/>
    <n v="37.89"/>
    <n v="23.8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12:00"/>
    <d v="1899-12-30T00:25:00"/>
    <d v="1899-12-30T20:08:00"/>
    <n v="4.0666666666666664"/>
    <x v="0"/>
    <s v="1961-16172"/>
    <s v="N"/>
    <s v="N"/>
    <x v="2"/>
    <n v="61"/>
    <n v="26"/>
    <n v="35"/>
    <n v="14.51"/>
    <n v="38.619999999999997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0:00"/>
    <d v="1899-12-30T00:33:00"/>
    <d v="1899-12-30T20:08:00"/>
    <n v="4.1999999999999993"/>
    <x v="0"/>
    <s v="1961-16173"/>
    <s v="N"/>
    <s v="N"/>
    <x v="2"/>
    <n v="50"/>
    <n v="14"/>
    <n v="36"/>
    <n v="15.22"/>
    <n v="39.29"/>
    <n v="23.5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5:00"/>
    <d v="1899-12-30T00:36:00"/>
    <d v="1899-12-30T20:08:00"/>
    <n v="4.283333333333335"/>
    <x v="0"/>
    <s v="1961-16174"/>
    <s v="N"/>
    <s v="N"/>
    <x v="2"/>
    <n v="59"/>
    <n v="25"/>
    <n v="34"/>
    <n v="14.69"/>
    <n v="37.630000000000003"/>
    <n v="23.46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38:00"/>
    <d v="1899-12-30T00:42:00"/>
    <d v="1899-12-30T20:08:00"/>
    <n v="4.5"/>
    <x v="0"/>
    <s v="1961-16175"/>
    <s v="N"/>
    <s v="N"/>
    <x v="3"/>
    <n v="63"/>
    <n v="25"/>
    <n v="38"/>
    <n v="14.56"/>
    <n v="37.64"/>
    <n v="22.7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2:00"/>
    <d v="1899-12-30T00:51:00"/>
    <d v="1899-12-30T20:08:00"/>
    <n v="4.5666666666666664"/>
    <x v="0"/>
    <s v="1961-16176"/>
    <s v="N"/>
    <s v="N"/>
    <x v="5"/>
    <n v="61"/>
    <n v="25"/>
    <n v="36"/>
    <n v="15.86"/>
    <n v="39.49"/>
    <n v="22.74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8:00"/>
    <d v="1899-12-30T01:05:00"/>
    <d v="1899-12-30T20:08:00"/>
    <n v="4.6666666666666643"/>
    <x v="0"/>
    <s v="1961-16177"/>
    <s v="N"/>
    <s v="N"/>
    <x v="2"/>
    <n v="50"/>
    <n v="13"/>
    <n v="37"/>
    <n v="14.71"/>
    <n v="37.47"/>
    <n v="21.9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08:00"/>
    <d v="1899-12-30T20:08:00"/>
    <n v="4.6999999999999993"/>
    <x v="0"/>
    <s v="1961-16178"/>
    <s v="N"/>
    <s v="N"/>
    <x v="1"/>
    <n v="60"/>
    <n v="25"/>
    <n v="35"/>
    <n v="14.18"/>
    <n v="36.340000000000003"/>
    <n v="22.7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10:00"/>
    <d v="1899-12-30T20:08:00"/>
    <n v="4.6999999999999993"/>
    <x v="0"/>
    <s v="1961-16179"/>
    <s v="N"/>
    <s v="N"/>
    <x v="0"/>
    <n v="51"/>
    <n v="13"/>
    <n v="38"/>
    <n v="14.47"/>
    <n v="38.700000000000003"/>
    <n v="23.2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2:00"/>
    <d v="1899-12-30T01:13:00"/>
    <d v="1899-12-30T20:08:00"/>
    <n v="4.7333333333333343"/>
    <x v="0"/>
    <s v="1961-16180"/>
    <s v="N"/>
    <s v="N"/>
    <x v="0"/>
    <n v="60"/>
    <n v="23"/>
    <n v="37"/>
    <n v="14.93"/>
    <n v="38.200000000000003"/>
    <n v="23.24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6-24T00:00:00"/>
    <x v="0"/>
    <n v="2004"/>
    <x v="0"/>
    <n v="2"/>
    <s v="JA"/>
    <d v="1899-12-30T01:30:00"/>
    <d v="1899-12-30T01:41:00"/>
    <d v="1899-12-30T20:08:00"/>
    <n v="5.3666666666666671"/>
    <x v="0"/>
    <s v="1961-16182"/>
    <s v="N"/>
    <s v="N"/>
    <x v="0"/>
    <n v="68"/>
    <n v="30"/>
    <n v="38"/>
    <n v="15.49"/>
    <n v="39.020000000000003"/>
    <n v="22.8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0:00"/>
    <d v="1899-12-30T01:44:00"/>
    <d v="1899-12-30T20:08:00"/>
    <n v="5.3666666666666671"/>
    <x v="0"/>
    <s v="1961-16183"/>
    <s v="N"/>
    <s v="N"/>
    <x v="1"/>
    <n v="62"/>
    <n v="26"/>
    <n v="36"/>
    <n v="14.85"/>
    <n v="38.130000000000003"/>
    <n v="24.2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3:00"/>
    <d v="1899-12-30T01:46:00"/>
    <d v="1899-12-30T20:08:00"/>
    <n v="5.4166666666666643"/>
    <x v="0"/>
    <s v="NO BAND"/>
    <s v="N"/>
    <s v="N"/>
    <x v="6"/>
    <n v="60"/>
    <n v="23"/>
    <n v="37"/>
    <n v="14.66"/>
    <n v="37.99"/>
    <n v="24.2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6-24T00:00:00"/>
    <x v="0"/>
    <n v="2004"/>
    <x v="0"/>
    <n v="2"/>
    <s v="JA"/>
    <d v="1899-12-30T01:49:00"/>
    <d v="1899-12-30T02:01:00"/>
    <d v="1899-12-30T20:08:00"/>
    <n v="5.68333333333333"/>
    <x v="0"/>
    <s v="1961-16184"/>
    <s v="N"/>
    <s v="N"/>
    <x v="2"/>
    <n v="55"/>
    <n v="22"/>
    <n v="33"/>
    <n v="14.76"/>
    <n v="38.5"/>
    <n v="23.21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2:00"/>
    <d v="1899-12-30T20:08:00"/>
    <n v="5.8000000000000007"/>
    <x v="0"/>
    <s v="1961-16185"/>
    <s v="N"/>
    <s v="N"/>
    <x v="0"/>
    <n v="50"/>
    <n v="13"/>
    <n v="37"/>
    <s v="NA"/>
    <s v="NA"/>
    <n v="22.4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4:00"/>
    <d v="1899-12-30T20:08:00"/>
    <n v="5.8000000000000007"/>
    <x v="0"/>
    <s v="1961-16186"/>
    <s v="N"/>
    <s v="N"/>
    <x v="0"/>
    <n v="50"/>
    <n v="13"/>
    <n v="37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38:00"/>
    <d v="1899-12-30T21:46:00"/>
    <d v="1899-12-30T20:04:00"/>
    <n v="1.5666666666666664"/>
    <x v="0"/>
    <s v="1961-16188"/>
    <s v="N"/>
    <m/>
    <x v="2"/>
    <n v="49"/>
    <n v="12"/>
    <n v="37"/>
    <n v="15.1"/>
    <n v="38.700000000000003"/>
    <n v="22.72"/>
    <n v="147"/>
    <m/>
    <x v="1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7T00:00:00"/>
    <x v="1"/>
    <n v="2004"/>
    <x v="1"/>
    <s v="Arch Point"/>
    <s v="JA"/>
    <d v="1899-12-30T21:44:00"/>
    <d v="1899-12-30T22:11:00"/>
    <d v="1899-12-30T20:04:00"/>
    <n v="1.6666666666666661"/>
    <x v="0"/>
    <s v="1961-16187"/>
    <s v="N"/>
    <m/>
    <x v="2"/>
    <n v="55"/>
    <n v="32"/>
    <n v="23"/>
    <n v="14"/>
    <n v="37.08"/>
    <n v="21.59"/>
    <n v="13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44:00"/>
    <d v="1899-12-30T22:06:00"/>
    <d v="1899-12-30T20:04:00"/>
    <n v="1.6666666666666661"/>
    <x v="0"/>
    <s v="1961-16189"/>
    <s v="N"/>
    <m/>
    <x v="2"/>
    <n v="63"/>
    <n v="24"/>
    <n v="39"/>
    <n v="14.48"/>
    <n v="37.369999999999997"/>
    <n v="22.54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2:00"/>
    <d v="1899-12-30T22:19:00"/>
    <d v="1899-12-30T20:04:00"/>
    <n v="1.7999999999999989"/>
    <x v="0"/>
    <s v="1961-16190"/>
    <s v="N"/>
    <m/>
    <x v="4"/>
    <n v="65"/>
    <n v="28"/>
    <n v="37"/>
    <n v="14.61"/>
    <n v="38.549999999999997"/>
    <n v="22.43"/>
    <n v="144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7-17T00:00:00"/>
    <x v="1"/>
    <n v="2004"/>
    <x v="1"/>
    <s v="Arch Point"/>
    <s v="JA"/>
    <d v="1899-12-30T21:58:00"/>
    <d v="1899-12-30T22:26:00"/>
    <d v="1899-12-30T20:04:00"/>
    <n v="1.8999999999999986"/>
    <x v="0"/>
    <s v="1961-16191"/>
    <s v="N"/>
    <m/>
    <x v="2"/>
    <n v="66"/>
    <n v="32"/>
    <n v="34"/>
    <n v="14.65"/>
    <n v="37.950000000000003"/>
    <n v="23.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8:00"/>
    <d v="1899-12-30T22:31:00"/>
    <d v="1899-12-30T20:04:00"/>
    <n v="1.8999999999999986"/>
    <x v="0"/>
    <s v="1961-16192"/>
    <s v="N"/>
    <m/>
    <x v="2"/>
    <n v="58"/>
    <n v="24"/>
    <n v="34"/>
    <n v="14.24"/>
    <n v="38.380000000000003"/>
    <n v="22.31"/>
    <n v="144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15:00"/>
    <d v="1899-12-30T22:34:00"/>
    <d v="1899-12-30T20:04:00"/>
    <n v="2.1833333333333336"/>
    <x v="0"/>
    <s v="1961-16193"/>
    <s v="N"/>
    <m/>
    <x v="7"/>
    <n v="60"/>
    <n v="24"/>
    <n v="36"/>
    <n v="14.2"/>
    <n v="37.07"/>
    <n v="22.5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33:00"/>
    <d v="1899-12-30T22:40:00"/>
    <d v="1899-12-30T20:04:00"/>
    <n v="2.4833333333333325"/>
    <x v="0"/>
    <s v="1961-16194"/>
    <s v="N"/>
    <m/>
    <x v="0"/>
    <n v="60"/>
    <n v="23"/>
    <n v="37"/>
    <n v="14.5"/>
    <n v="37.4"/>
    <n v="22.43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40:00"/>
    <d v="1899-12-30T22:47:00"/>
    <d v="1899-12-30T20:04:00"/>
    <n v="2.6000000000000014"/>
    <x v="0"/>
    <s v="1961-16195"/>
    <s v="N"/>
    <m/>
    <x v="7"/>
    <n v="63"/>
    <n v="25"/>
    <n v="38"/>
    <n v="13.96"/>
    <n v="37.42"/>
    <n v="22.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LW"/>
    <d v="1899-12-30T22:55:00"/>
    <d v="1899-12-30T23:06:00"/>
    <d v="1899-12-30T20:04:00"/>
    <n v="2.8500000000000005"/>
    <x v="0"/>
    <s v="1961-16196"/>
    <s v="N"/>
    <m/>
    <x v="2"/>
    <n v="61"/>
    <n v="30"/>
    <n v="31"/>
    <n v="14.71"/>
    <n v="38.19"/>
    <n v="21.76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4-07-17T00:00:00"/>
    <x v="1"/>
    <n v="2004"/>
    <x v="1"/>
    <s v="Arch Point"/>
    <s v="JA"/>
    <d v="1899-12-30T23:04:00"/>
    <d v="1899-12-30T23:16:00"/>
    <d v="1899-12-30T20:04:00"/>
    <n v="3"/>
    <x v="0"/>
    <s v="1961-16197"/>
    <s v="N"/>
    <m/>
    <x v="2"/>
    <n v="65"/>
    <n v="29"/>
    <n v="36"/>
    <n v="14.37"/>
    <n v="38.58"/>
    <n v="22.8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4-07-17T00:00:00"/>
    <x v="1"/>
    <n v="2004"/>
    <x v="1"/>
    <s v="Arch Point"/>
    <s v="JA"/>
    <d v="1899-12-30T23:04:00"/>
    <d v="1899-12-30T23:36:00"/>
    <d v="1899-12-30T20:04:00"/>
    <n v="3"/>
    <x v="0"/>
    <s v="1961-16199"/>
    <s v="N"/>
    <m/>
    <x v="5"/>
    <n v="61"/>
    <n v="21"/>
    <n v="40"/>
    <n v="13.92"/>
    <n v="37.21"/>
    <n v="23.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08:00"/>
    <d v="1899-12-30T23:42:00"/>
    <d v="1899-12-30T20:04:00"/>
    <n v="3.0666666666666664"/>
    <x v="0"/>
    <s v="1961-16200"/>
    <s v="N"/>
    <m/>
    <x v="0"/>
    <n v="57"/>
    <n v="16"/>
    <n v="41"/>
    <n v="14.09"/>
    <n v="37.03"/>
    <n v="23.05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23:46:00"/>
    <d v="1899-12-30T20:04:00"/>
    <n v="3.1999999999999993"/>
    <x v="0"/>
    <s v="1901-38301"/>
    <s v="N"/>
    <m/>
    <x v="2"/>
    <n v="64"/>
    <n v="29"/>
    <n v="35"/>
    <n v="15.45"/>
    <n v="39.020000000000003"/>
    <n v="22.7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04:00"/>
    <d v="1899-12-30T20:04:00"/>
    <n v="3.1999999999999993"/>
    <x v="0"/>
    <s v="1901-38302"/>
    <s v="N"/>
    <m/>
    <x v="3"/>
    <n v="65"/>
    <n v="26"/>
    <n v="39"/>
    <n v="14.91"/>
    <n v="38.299999999999997"/>
    <n v="22.04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10:00"/>
    <d v="1899-12-30T20:04:00"/>
    <n v="3.1999999999999993"/>
    <x v="0"/>
    <s v="1901-38303"/>
    <s v="N"/>
    <m/>
    <x v="3"/>
    <n v="67"/>
    <n v="28"/>
    <n v="39"/>
    <n v="15.1"/>
    <n v="37.880000000000003"/>
    <n v="23.7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0:00"/>
    <d v="1899-12-30T00:14:00"/>
    <d v="1899-12-30T20:04:00"/>
    <n v="3.2666666666666657"/>
    <x v="0"/>
    <s v="1901-38304"/>
    <s v="N"/>
    <m/>
    <x v="5"/>
    <n v="64"/>
    <n v="29"/>
    <n v="35"/>
    <n v="14.25"/>
    <n v="37.24"/>
    <n v="22.9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6:00"/>
    <d v="1899-12-30T23:32:00"/>
    <d v="1899-12-30T20:04:00"/>
    <n v="3.3666666666666654"/>
    <x v="0"/>
    <s v="1961-16198"/>
    <s v="N"/>
    <m/>
    <x v="0"/>
    <n v="51"/>
    <n v="14"/>
    <n v="37"/>
    <n v="15.14"/>
    <n v="38.450000000000003"/>
    <n v="23.3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36:00"/>
    <d v="1899-12-30T00:18:00"/>
    <d v="1899-12-30T20:04:00"/>
    <n v="3.5333333333333341"/>
    <x v="0"/>
    <s v="1901-38305"/>
    <s v="N"/>
    <m/>
    <x v="2"/>
    <n v="59"/>
    <n v="27"/>
    <n v="32"/>
    <n v="14.86"/>
    <n v="37.72"/>
    <n v="22.49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4-07-17T00:00:00"/>
    <x v="1"/>
    <n v="2004"/>
    <x v="1"/>
    <s v="Arch Point"/>
    <s v="JA"/>
    <d v="1899-12-30T23:45:00"/>
    <d v="1899-12-30T00:23:00"/>
    <d v="1899-12-30T20:04:00"/>
    <n v="3.6833333333333336"/>
    <x v="0"/>
    <s v="1901-38306"/>
    <s v="N"/>
    <m/>
    <x v="4"/>
    <n v="59"/>
    <n v="25"/>
    <n v="34"/>
    <n v="14.77"/>
    <n v="37.43"/>
    <n v="23.3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0:00"/>
    <d v="1899-12-30T00:27:00"/>
    <d v="1899-12-30T20:04:00"/>
    <n v="3.7666666666666639"/>
    <x v="0"/>
    <s v="1901-38309"/>
    <s v="N"/>
    <m/>
    <x v="0"/>
    <n v="65"/>
    <n v="30"/>
    <n v="35"/>
    <n v="14.66"/>
    <n v="37.03"/>
    <n v="22.28"/>
    <n v="137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2:00"/>
    <d v="1899-12-30T20:04:00"/>
    <n v="3.8"/>
    <x v="0"/>
    <s v="1901-38310"/>
    <s v="N"/>
    <m/>
    <x v="0"/>
    <n v="58"/>
    <n v="25"/>
    <n v="33"/>
    <n v="14.82"/>
    <n v="38.299999999999997"/>
    <n v="23.4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9:00"/>
    <d v="1899-12-30T20:04:00"/>
    <n v="3.8"/>
    <x v="0"/>
    <s v="1901-38311"/>
    <s v="N"/>
    <m/>
    <x v="4"/>
    <n v="54"/>
    <n v="17"/>
    <n v="37"/>
    <n v="14.54"/>
    <n v="37.69"/>
    <n v="22.28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1:00"/>
    <d v="1899-12-30T20:04:00"/>
    <n v="4.6999999999999993"/>
    <x v="0"/>
    <s v="1901-38312"/>
    <s v="N"/>
    <m/>
    <x v="3"/>
    <n v="58"/>
    <n v="25"/>
    <n v="33"/>
    <n v="14.12"/>
    <n v="36.76"/>
    <n v="22.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9:00"/>
    <d v="1899-12-30T20:04:00"/>
    <n v="4.6999999999999993"/>
    <x v="0"/>
    <s v="1901-38313"/>
    <s v="N"/>
    <m/>
    <x v="5"/>
    <n v="60"/>
    <n v="30"/>
    <n v="30"/>
    <n v="15"/>
    <n v="37.86"/>
    <n v="23.43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07:00"/>
    <d v="1899-12-30T20:04:00"/>
    <n v="4.9166666666666643"/>
    <x v="0"/>
    <s v="1901-38314"/>
    <s v="N"/>
    <m/>
    <x v="4"/>
    <n v="50"/>
    <n v="17"/>
    <n v="33"/>
    <n v="14.67"/>
    <n v="37.840000000000003"/>
    <n v="22.6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16:00"/>
    <d v="1899-12-30T20:04:00"/>
    <n v="4.9166666666666643"/>
    <x v="0"/>
    <s v="1901-38315"/>
    <s v="N"/>
    <m/>
    <x v="1"/>
    <n v="66"/>
    <n v="29"/>
    <n v="37"/>
    <n v="14.56"/>
    <n v="37.94"/>
    <n v="22.53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0:00"/>
    <d v="1899-12-30T01:20:00"/>
    <d v="1899-12-30T20:04:00"/>
    <n v="4.93333333333333"/>
    <x v="0"/>
    <s v="1901-38316"/>
    <s v="N"/>
    <m/>
    <x v="2"/>
    <n v="62"/>
    <n v="31"/>
    <n v="31"/>
    <n v="14.25"/>
    <n v="37.119999999999997"/>
    <n v="22.57"/>
    <n v="139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7:00"/>
    <d v="1899-12-30T01:25:00"/>
    <d v="1899-12-30T20:04:00"/>
    <n v="5.0500000000000007"/>
    <x v="0"/>
    <s v="1901-38317"/>
    <s v="N"/>
    <m/>
    <x v="1"/>
    <n v="60"/>
    <n v="25"/>
    <n v="35"/>
    <n v="15.14"/>
    <n v="38.58"/>
    <n v="23.6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8:00"/>
    <d v="1899-12-30T01:29:00"/>
    <d v="1899-12-30T20:04:00"/>
    <n v="5.0666666666666629"/>
    <x v="0"/>
    <s v="1901-38318"/>
    <s v="N"/>
    <m/>
    <x v="0"/>
    <n v="61"/>
    <n v="25"/>
    <n v="36"/>
    <n v="15.05"/>
    <n v="38.020000000000003"/>
    <n v="26.62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17:00"/>
    <d v="1899-12-30T01:34:00"/>
    <d v="1899-12-30T20:04:00"/>
    <n v="5.2166666666666686"/>
    <x v="0"/>
    <s v="1901-38319"/>
    <s v="N"/>
    <m/>
    <x v="0"/>
    <n v="56"/>
    <n v="30"/>
    <n v="26"/>
    <n v="14.32"/>
    <n v="37.69"/>
    <n v="22.3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27:00"/>
    <d v="1899-12-30T01:43:00"/>
    <d v="1899-12-30T20:04:00"/>
    <n v="5.3833333333333329"/>
    <x v="0"/>
    <s v="1901-38320"/>
    <s v="N"/>
    <m/>
    <x v="4"/>
    <n v="65"/>
    <n v="31"/>
    <n v="34"/>
    <n v="14.75"/>
    <n v="37.35"/>
    <n v="22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32:00"/>
    <d v="1899-12-30T01:49:00"/>
    <d v="1899-12-30T20:04:00"/>
    <n v="5.466666666666665"/>
    <x v="0"/>
    <s v="1901-38321"/>
    <s v="N"/>
    <m/>
    <x v="1"/>
    <n v="56"/>
    <n v="25"/>
    <n v="31"/>
    <n v="14.47"/>
    <n v="37.630000000000003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2:00"/>
    <m/>
    <d v="1899-12-30T20:04:00"/>
    <n v="5.466666666666665"/>
    <x v="0"/>
    <s v="1961-16195"/>
    <s v="YSN"/>
    <m/>
    <x v="8"/>
    <m/>
    <m/>
    <m/>
    <m/>
    <m/>
    <m/>
    <m/>
    <m/>
    <x v="1"/>
    <m/>
    <m/>
    <m/>
    <m/>
    <m/>
    <m/>
    <m/>
    <m/>
    <m/>
    <m/>
    <m/>
    <m/>
    <m/>
    <m/>
    <m/>
    <m/>
    <s v="recap-same night"/>
  </r>
  <r>
    <d v="2004-07-17T00:00:00"/>
    <x v="1"/>
    <n v="2004"/>
    <x v="1"/>
    <s v="Arch Point"/>
    <s v="JA"/>
    <d v="1899-12-30T01:35:00"/>
    <d v="1899-12-30T01:54:00"/>
    <d v="1899-12-30T20:04:00"/>
    <n v="5.5166666666666657"/>
    <x v="0"/>
    <s v="1901-38322"/>
    <s v="N"/>
    <m/>
    <x v="5"/>
    <n v="63"/>
    <n v="25"/>
    <n v="38"/>
    <n v="14.81"/>
    <n v="37.799999999999997"/>
    <n v="21.46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7:00"/>
    <d v="1899-12-30T02:17:00"/>
    <d v="1899-12-30T20:04:00"/>
    <n v="5.5499999999999972"/>
    <x v="0"/>
    <s v="1901-38324"/>
    <s v="N"/>
    <m/>
    <x v="2"/>
    <n v="60"/>
    <n v="27"/>
    <n v="33"/>
    <n v="14.25"/>
    <n v="38.270000000000003"/>
    <n v="23.1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56:00"/>
    <d v="1899-12-30T02:03:00"/>
    <d v="1899-12-30T20:04:00"/>
    <n v="5.8666666666666671"/>
    <x v="0"/>
    <s v="1901-38323"/>
    <s v="N"/>
    <m/>
    <x v="0"/>
    <n v="65"/>
    <n v="29"/>
    <n v="36"/>
    <n v="14.99"/>
    <n v="38.08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1:00"/>
    <d v="1899-12-30T20:04:00"/>
    <n v="5.9666666666666686"/>
    <x v="0"/>
    <s v="1901-38325"/>
    <s v="N"/>
    <m/>
    <x v="3"/>
    <n v="61"/>
    <n v="25"/>
    <n v="36"/>
    <n v="14.97"/>
    <n v="38.83"/>
    <n v="23.5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6:00"/>
    <d v="1899-12-30T20:04:00"/>
    <n v="5.9666666666666686"/>
    <x v="0"/>
    <s v="1901-38327"/>
    <s v="N"/>
    <m/>
    <x v="4"/>
    <n v="63"/>
    <n v="29"/>
    <n v="34"/>
    <n v="15.1"/>
    <n v="38.15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6:00"/>
    <d v="1899-12-30T02:29:00"/>
    <d v="1899-12-30T20:04:00"/>
    <n v="6.0333333333333314"/>
    <x v="0"/>
    <s v="1901-38328"/>
    <s v="N"/>
    <m/>
    <x v="0"/>
    <n v="64"/>
    <n v="25"/>
    <n v="39"/>
    <n v="14.8"/>
    <n v="37.86"/>
    <n v="23.3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20:00"/>
    <d v="1899-12-30T02:33:00"/>
    <d v="1899-12-30T20:04:00"/>
    <n v="6.2666666666666657"/>
    <x v="0"/>
    <s v="1901-38326"/>
    <s v="N"/>
    <m/>
    <x v="1"/>
    <n v="67"/>
    <n v="27"/>
    <n v="40"/>
    <n v="15.05"/>
    <n v="37.979999999999997"/>
    <n v="22.65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36:00"/>
    <d v="1899-12-30T02:53:00"/>
    <d v="1899-12-30T20:04:00"/>
    <n v="6.5333333333333314"/>
    <x v="0"/>
    <s v="1901-38329"/>
    <s v="N"/>
    <m/>
    <x v="5"/>
    <n v="60"/>
    <n v="24"/>
    <n v="36"/>
    <n v="15.77"/>
    <n v="38.89"/>
    <n v="23.16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38:00"/>
    <d v="1899-12-30T21:56:00"/>
    <d v="1899-12-30T20:03:00"/>
    <n v="1.583333333333333"/>
    <x v="0"/>
    <s v="1001-21239"/>
    <s v="N"/>
    <m/>
    <x v="7"/>
    <n v="68"/>
    <n v="30"/>
    <n v="38"/>
    <n v="14.6"/>
    <s v="na"/>
    <n v="23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40:00"/>
    <d v="1899-12-30T22:12:00"/>
    <d v="1899-12-30T20:03:00"/>
    <n v="1.6166666666666663"/>
    <x v="0"/>
    <s v="1001-21240"/>
    <s v="N"/>
    <m/>
    <x v="3"/>
    <n v="57"/>
    <n v="27"/>
    <n v="30"/>
    <n v="14.6"/>
    <n v="38.200000000000003"/>
    <n v="21.3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1:51:00"/>
    <d v="1899-12-30T22:00:00"/>
    <d v="1899-12-30T20:03:00"/>
    <n v="1.8000000000000016"/>
    <x v="0"/>
    <s v="7901-02641"/>
    <s v="N"/>
    <m/>
    <x v="0"/>
    <n v="66"/>
    <n v="31"/>
    <n v="35"/>
    <n v="14.9"/>
    <n v="38.33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25:00"/>
    <d v="1899-12-30T22:43:00"/>
    <d v="1899-12-30T20:03:00"/>
    <n v="2.3666666666666663"/>
    <x v="0"/>
    <s v="1001-21241"/>
    <s v="N"/>
    <m/>
    <x v="4"/>
    <n v="64"/>
    <n v="27"/>
    <n v="37"/>
    <n v="13.57"/>
    <n v="38.35"/>
    <n v="24.7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0:00"/>
    <d v="1899-12-30T22:42:00"/>
    <d v="1899-12-30T20:03:00"/>
    <n v="2.4499999999999993"/>
    <x v="0"/>
    <s v="7901-02642"/>
    <s v="N"/>
    <m/>
    <x v="0"/>
    <n v="58"/>
    <n v="25"/>
    <n v="33"/>
    <n v="14.76"/>
    <n v="37.57"/>
    <n v="22.6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Eseal Point"/>
    <s v="JA"/>
    <d v="1899-12-30T22:34:00"/>
    <d v="1899-12-30T22:46:00"/>
    <d v="1899-12-30T20:03:00"/>
    <n v="2.5166666666666657"/>
    <x v="0"/>
    <s v="7901-02643"/>
    <s v="N"/>
    <m/>
    <x v="0"/>
    <n v="65"/>
    <n v="29"/>
    <n v="36"/>
    <n v="15.2"/>
    <n v="39.04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8T00:00:00"/>
    <x v="1"/>
    <n v="2004"/>
    <x v="1"/>
    <s v="Eseal Point"/>
    <s v="JA"/>
    <d v="1899-12-30T22:34:00"/>
    <d v="1899-12-30T22:48:00"/>
    <d v="1899-12-30T20:03:00"/>
    <n v="2.5166666666666657"/>
    <x v="0"/>
    <s v="7901-02644"/>
    <s v="N"/>
    <m/>
    <x v="4"/>
    <n v="60"/>
    <n v="25"/>
    <n v="35"/>
    <n v="15.05"/>
    <n v="38.549999999999997"/>
    <n v="23.18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4:00"/>
    <d v="1899-12-30T22:51:00"/>
    <d v="1899-12-30T20:03:00"/>
    <n v="2.5166666666666657"/>
    <x v="0"/>
    <s v="7901-02645"/>
    <s v="N"/>
    <m/>
    <x v="4"/>
    <n v="68"/>
    <n v="31"/>
    <n v="37"/>
    <n v="15.74"/>
    <n v="39.24"/>
    <n v="23.8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2:00"/>
    <d v="1899-12-30T22:59:00"/>
    <d v="1899-12-30T20:03:00"/>
    <n v="2.6499999999999986"/>
    <x v="0"/>
    <s v="7901-02646"/>
    <s v="N"/>
    <m/>
    <x v="5"/>
    <n v="70"/>
    <n v="29"/>
    <n v="41"/>
    <n v="14.32"/>
    <n v="37.46"/>
    <n v="23.53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46:00"/>
    <d v="1899-12-30T23:01:00"/>
    <d v="1899-12-30T20:03:00"/>
    <n v="2.716666666666665"/>
    <x v="0"/>
    <s v="1001-21242"/>
    <s v="N"/>
    <m/>
    <x v="4"/>
    <n v="60"/>
    <n v="27"/>
    <n v="33"/>
    <n v="14.44"/>
    <n v="37.22"/>
    <n v="22.3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6:00"/>
    <d v="1899-12-30T23:02:00"/>
    <d v="1899-12-30T20:03:00"/>
    <n v="2.716666666666665"/>
    <x v="0"/>
    <s v="7901-02647"/>
    <s v="N"/>
    <m/>
    <x v="3"/>
    <n v="61"/>
    <n v="25"/>
    <n v="36"/>
    <n v="14.13"/>
    <n v="37.020000000000003"/>
    <n v="21.96"/>
    <n v="137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2:52:00"/>
    <d v="1899-12-30T23:09:00"/>
    <d v="1899-12-30T20:03:00"/>
    <n v="2.8166666666666673"/>
    <x v="0"/>
    <s v="1001-21243"/>
    <s v="N"/>
    <m/>
    <x v="4"/>
    <n v="64"/>
    <n v="30"/>
    <n v="34"/>
    <n v="14.2"/>
    <n v="37.93"/>
    <n v="22.8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4-07-18T00:00:00"/>
    <x v="1"/>
    <n v="2004"/>
    <x v="1"/>
    <s v="Eseal Point"/>
    <s v="JA"/>
    <d v="1899-12-30T22:57:00"/>
    <d v="1899-12-30T23:17:00"/>
    <d v="1899-12-30T20:03:00"/>
    <n v="2.9000000000000004"/>
    <x v="0"/>
    <s v="7901-02649"/>
    <s v="N"/>
    <m/>
    <x v="5"/>
    <n v="60"/>
    <n v="29"/>
    <n v="31"/>
    <n v="14.85"/>
    <n v="39.25"/>
    <n v="23.62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2:00"/>
    <d v="1899-12-30T23:14:00"/>
    <d v="1899-12-30T20:03:00"/>
    <n v="2.9833333333333334"/>
    <x v="0"/>
    <s v="7901-02648"/>
    <s v="N"/>
    <m/>
    <x v="2"/>
    <n v="49"/>
    <n v="13"/>
    <n v="36"/>
    <n v="14.61"/>
    <n v="37.83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7:00"/>
    <d v="1899-12-30T23:20:00"/>
    <d v="1899-12-30T20:03:00"/>
    <n v="3.0666666666666664"/>
    <x v="0"/>
    <s v="7901-02650"/>
    <s v="N"/>
    <m/>
    <x v="0"/>
    <n v="47"/>
    <n v="13"/>
    <n v="34"/>
    <n v="14.6"/>
    <n v="39.03"/>
    <n v="22.51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09:00"/>
    <d v="1899-12-30T23:16:00"/>
    <d v="1899-12-30T20:03:00"/>
    <n v="3.099999999999997"/>
    <x v="0"/>
    <s v="1001-21244"/>
    <s v="N"/>
    <m/>
    <x v="9"/>
    <n v="64"/>
    <n v="26"/>
    <n v="38"/>
    <n v="15.54"/>
    <n v="39.21"/>
    <n v="24.8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4-07-18T00:00:00"/>
    <x v="1"/>
    <n v="2004"/>
    <x v="1"/>
    <s v="Eseal Point"/>
    <s v="JA"/>
    <d v="1899-12-30T23:12:00"/>
    <d v="1899-12-30T23:30:00"/>
    <d v="1899-12-30T20:03:00"/>
    <n v="3.1499999999999995"/>
    <x v="0"/>
    <s v="7901-02655"/>
    <s v="N"/>
    <m/>
    <x v="0"/>
    <n v="65"/>
    <n v="29"/>
    <n v="36"/>
    <n v="15.48"/>
    <n v="39.1"/>
    <n v="22.7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15:00"/>
    <d v="1899-12-30T23:33:00"/>
    <d v="1899-12-30T20:03:00"/>
    <n v="3.1999999999999993"/>
    <x v="0"/>
    <s v="7901-02656"/>
    <s v="N"/>
    <m/>
    <x v="5"/>
    <n v="53"/>
    <n v="17"/>
    <n v="36"/>
    <n v="15.07"/>
    <n v="39.299999999999997"/>
    <n v="22.69"/>
    <n v="145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19:00"/>
    <d v="1899-12-30T23:27:00"/>
    <d v="1899-12-30T20:03:00"/>
    <n v="3.2666666666666657"/>
    <x v="0"/>
    <s v="1001-21245"/>
    <s v="N"/>
    <m/>
    <x v="4"/>
    <n v="59"/>
    <n v="26"/>
    <n v="33"/>
    <n v="15.5"/>
    <n v="39.590000000000003"/>
    <n v="23.0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4-07-18T00:00:00"/>
    <x v="1"/>
    <n v="2004"/>
    <x v="1"/>
    <s v="Eseal Point"/>
    <s v="JA"/>
    <d v="1899-12-30T23:20:00"/>
    <d v="1899-12-30T23:41:00"/>
    <d v="1899-12-30T20:03:00"/>
    <n v="3.2833333333333323"/>
    <x v="0"/>
    <s v="7901-02657"/>
    <s v="N"/>
    <m/>
    <x v="5"/>
    <n v="60"/>
    <n v="25"/>
    <n v="35"/>
    <n v="14.82"/>
    <n v="36.880000000000003"/>
    <n v="22.0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24:00"/>
    <d v="1899-12-30T23:46:00"/>
    <d v="1899-12-30T20:03:00"/>
    <n v="3.3499999999999988"/>
    <x v="0"/>
    <s v="7901-02658"/>
    <s v="N"/>
    <m/>
    <x v="5"/>
    <n v="65"/>
    <n v="31"/>
    <n v="34"/>
    <n v="14.39"/>
    <n v="37.81"/>
    <n v="22.52"/>
    <n v="144"/>
    <m/>
    <x v="3"/>
    <m/>
    <m/>
    <m/>
    <m/>
    <m/>
    <m/>
    <m/>
    <m/>
    <m/>
    <m/>
    <m/>
    <m/>
    <m/>
    <m/>
    <s v="na"/>
    <s v="na"/>
    <s v="has mangled/deformed foot-photos"/>
  </r>
  <r>
    <d v="2004-07-18T00:00:00"/>
    <x v="1"/>
    <n v="2004"/>
    <x v="1"/>
    <s v="Eseal Point"/>
    <s v="JA"/>
    <d v="1899-12-30T23:33:00"/>
    <d v="1899-12-30T00:10:00"/>
    <d v="1899-12-30T20:03:00"/>
    <n v="3.4999999999999982"/>
    <x v="0"/>
    <s v="7901-02660"/>
    <s v="N"/>
    <m/>
    <x v="0"/>
    <n v="58"/>
    <n v="25"/>
    <n v="33"/>
    <n v="15.05"/>
    <n v="37.979999999999997"/>
    <n v="22.65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36:00"/>
    <d v="1899-12-30T00:14:00"/>
    <d v="1899-12-30T20:03:00"/>
    <n v="3.5500000000000007"/>
    <x v="0"/>
    <s v="7901-02661"/>
    <s v="N"/>
    <m/>
    <x v="5"/>
    <n v="65"/>
    <n v="29"/>
    <n v="36"/>
    <n v="15.22"/>
    <n v="38.01"/>
    <n v="22.45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0:00"/>
    <d v="1899-12-30T00:17:00"/>
    <d v="1899-12-30T20:03:00"/>
    <n v="3.6166666666666671"/>
    <x v="0"/>
    <s v="7901-02662"/>
    <s v="N"/>
    <m/>
    <x v="4"/>
    <n v="70"/>
    <n v="31"/>
    <n v="39"/>
    <n v="15.75"/>
    <n v="40.08"/>
    <n v="23.6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2:00"/>
    <d v="1899-12-30T00:21:00"/>
    <d v="1899-12-30T20:03:00"/>
    <n v="3.6500000000000004"/>
    <x v="0"/>
    <s v="7901-02664"/>
    <s v="N"/>
    <m/>
    <x v="1"/>
    <n v="55"/>
    <n v="29"/>
    <n v="26"/>
    <n v="14.45"/>
    <n v="37.57"/>
    <n v="22.96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6:00"/>
    <d v="1899-12-30T00:24:00"/>
    <d v="1899-12-30T20:03:00"/>
    <n v="3.7166666666666641"/>
    <x v="0"/>
    <s v="7901-02665"/>
    <s v="N"/>
    <m/>
    <x v="1"/>
    <n v="59"/>
    <n v="25"/>
    <n v="34"/>
    <n v="14.72"/>
    <n v="38"/>
    <n v="23.25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7:00"/>
    <d v="1899-12-30T00:27:00"/>
    <d v="1899-12-30T20:03:00"/>
    <n v="3.7333333333333334"/>
    <x v="0"/>
    <s v="7901-02666"/>
    <s v="N"/>
    <m/>
    <x v="2"/>
    <n v="64"/>
    <n v="29"/>
    <n v="35"/>
    <n v="14.37"/>
    <n v="37.28"/>
    <n v="22.67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9:00"/>
    <d v="1899-12-30T00:30:00"/>
    <d v="1899-12-30T20:03:00"/>
    <n v="3.7666666666666666"/>
    <x v="0"/>
    <s v="7901-02667"/>
    <s v="N"/>
    <m/>
    <x v="0"/>
    <n v="49"/>
    <n v="13"/>
    <n v="36"/>
    <n v="14.41"/>
    <n v="37.69"/>
    <n v="23.01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56:00"/>
    <d v="1899-12-30T00:18:00"/>
    <d v="1899-12-30T20:03:00"/>
    <n v="3.8833333333333329"/>
    <x v="0"/>
    <s v="1001-21246"/>
    <s v="N"/>
    <m/>
    <x v="1"/>
    <n v="60"/>
    <n v="26"/>
    <n v="34"/>
    <n v="13.56"/>
    <n v="37.49"/>
    <n v="22.59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57:00"/>
    <d v="1899-12-30T00:10:00"/>
    <d v="1899-12-30T20:03:00"/>
    <n v="3.8999999999999995"/>
    <x v="0"/>
    <s v="1001-21247"/>
    <s v="N"/>
    <m/>
    <x v="0"/>
    <n v="64"/>
    <n v="25"/>
    <n v="39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02:00"/>
    <d v="1899-12-30T00:30:00"/>
    <d v="1899-12-30T20:03:00"/>
    <n v="3.9833333333333343"/>
    <x v="0"/>
    <s v="1001-21248"/>
    <s v="N"/>
    <m/>
    <x v="0"/>
    <n v="70"/>
    <n v="30"/>
    <n v="40"/>
    <n v="14.88"/>
    <n v="38"/>
    <n v="24.49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18:00"/>
    <d v="1899-12-30T00:34:00"/>
    <d v="1899-12-30T20:03:00"/>
    <n v="4.25"/>
    <x v="0"/>
    <s v="1001-21249"/>
    <s v="N"/>
    <m/>
    <x v="0"/>
    <n v="66"/>
    <n v="26"/>
    <n v="40"/>
    <n v="14.64"/>
    <n v="37.69"/>
    <n v="24.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Arch Point"/>
    <s v="PM"/>
    <d v="1899-12-30T00:20:00"/>
    <d v="1899-12-30T00:41:00"/>
    <d v="1899-12-30T20:03:00"/>
    <n v="4.2833333333333314"/>
    <x v="0"/>
    <s v="1001-21250"/>
    <s v="N"/>
    <m/>
    <x v="4"/>
    <n v="55"/>
    <n v="22"/>
    <n v="33"/>
    <n v="13.6"/>
    <n v="32.04"/>
    <n v="22.67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26:00"/>
    <d v="1899-12-30T00:43:00"/>
    <d v="1899-12-30T20:03:00"/>
    <n v="4.3833333333333329"/>
    <x v="0"/>
    <s v="1001-21282"/>
    <s v="N"/>
    <m/>
    <x v="1"/>
    <n v="59"/>
    <n v="36"/>
    <n v="23"/>
    <n v="14.42"/>
    <n v="38.56"/>
    <n v="25.45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4:00"/>
    <d v="1899-12-30T00:40:00"/>
    <d v="1899-12-30T20:03:00"/>
    <n v="4.5166666666666657"/>
    <x v="0"/>
    <s v="7901-02668"/>
    <s v="N"/>
    <m/>
    <x v="4"/>
    <n v="65"/>
    <n v="29"/>
    <n v="36"/>
    <n v="14.6"/>
    <n v="36.92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6:00"/>
    <d v="1899-12-30T00:54:00"/>
    <d v="1899-12-30T20:03:00"/>
    <n v="4.5500000000000007"/>
    <x v="0"/>
    <s v="1001-21283"/>
    <s v="N"/>
    <m/>
    <x v="1"/>
    <n v="58"/>
    <n v="24"/>
    <n v="34"/>
    <n v="14.04"/>
    <n v="38.049999999999997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8:00"/>
    <d v="1899-12-30T01:02:00"/>
    <d v="1899-12-30T20:03:00"/>
    <n v="4.5833333333333321"/>
    <x v="0"/>
    <s v="1001-21284"/>
    <s v="N"/>
    <m/>
    <x v="3"/>
    <n v="66"/>
    <n v="32"/>
    <n v="34"/>
    <n v="13.22"/>
    <n v="38.17"/>
    <n v="23.88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9:00"/>
    <d v="1899-12-30T01:01:00"/>
    <d v="1899-12-30T20:03:00"/>
    <n v="4.6000000000000014"/>
    <x v="0"/>
    <s v="7901-02669"/>
    <s v="N"/>
    <m/>
    <x v="5"/>
    <n v="61"/>
    <n v="25"/>
    <n v="36"/>
    <n v="14.95"/>
    <n v="39.43"/>
    <n v="24.06"/>
    <n v="141"/>
    <m/>
    <x v="3"/>
    <m/>
    <m/>
    <m/>
    <m/>
    <m/>
    <m/>
    <m/>
    <m/>
    <m/>
    <m/>
    <m/>
    <m/>
    <m/>
    <m/>
    <s v="na"/>
    <s v="na"/>
    <s v="slightly white on outer marginal rump - looks ASSP; hybrid? photos "/>
  </r>
  <r>
    <d v="2004-07-18T00:00:00"/>
    <x v="1"/>
    <n v="2004"/>
    <x v="1"/>
    <s v="Arch Point"/>
    <s v="PM"/>
    <d v="1899-12-30T00:46:00"/>
    <d v="1899-12-30T01:13:00"/>
    <d v="1899-12-30T20:03:00"/>
    <n v="4.716666666666665"/>
    <x v="0"/>
    <s v="1001-21285"/>
    <s v="N"/>
    <m/>
    <x v="0"/>
    <n v="64"/>
    <n v="26"/>
    <n v="38"/>
    <n v="13.67"/>
    <n v="38.67"/>
    <n v="23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49:00"/>
    <d v="1899-12-30T01:02:00"/>
    <d v="1899-12-30T20:03:00"/>
    <n v="4.7666666666666657"/>
    <x v="0"/>
    <s v="7901-02670"/>
    <s v="N"/>
    <m/>
    <x v="0"/>
    <n v="59"/>
    <n v="31"/>
    <n v="28"/>
    <n v="14.44"/>
    <n v="38.72"/>
    <n v="22.4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1:00"/>
    <d v="1899-12-30T01:08:00"/>
    <d v="1899-12-30T20:03:00"/>
    <n v="4.7999999999999972"/>
    <x v="0"/>
    <s v="7901-02671"/>
    <s v="N"/>
    <m/>
    <x v="2"/>
    <n v="55"/>
    <n v="25"/>
    <n v="30"/>
    <n v="13.85"/>
    <n v="37.43"/>
    <n v="23.1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3:00"/>
    <d v="1899-12-30T01:23:00"/>
    <d v="1899-12-30T20:03:00"/>
    <n v="4.8333333333333321"/>
    <x v="0"/>
    <s v="7901-02672"/>
    <s v="N"/>
    <m/>
    <x v="5"/>
    <n v="51"/>
    <n v="17"/>
    <n v="34"/>
    <n v="13.66"/>
    <n v="37.01"/>
    <n v="23.0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58:00"/>
    <d v="1899-12-30T01:15:00"/>
    <d v="1899-12-30T20:03:00"/>
    <n v="4.9166666666666643"/>
    <x v="0"/>
    <s v="1001-21286"/>
    <s v="N"/>
    <m/>
    <x v="1"/>
    <n v="56"/>
    <n v="24"/>
    <n v="32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4-07-18T00:00:00"/>
    <x v="1"/>
    <n v="2004"/>
    <x v="1"/>
    <s v="Eseal Point"/>
    <s v="JA"/>
    <d v="1899-12-30T00:58:00"/>
    <d v="1899-12-30T01:25:00"/>
    <d v="1899-12-30T20:03:00"/>
    <n v="4.9166666666666643"/>
    <x v="0"/>
    <s v="7901-02673"/>
    <s v="N"/>
    <m/>
    <x v="0"/>
    <n v="68"/>
    <n v="31"/>
    <n v="37"/>
    <n v="15.39"/>
    <n v="38.83"/>
    <n v="24.21"/>
    <n v="14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07:00"/>
    <d v="1899-12-30T01:32:00"/>
    <d v="1899-12-30T20:03:00"/>
    <n v="5.0666666666666629"/>
    <x v="0"/>
    <s v="7901-02674"/>
    <s v="N"/>
    <m/>
    <x v="0"/>
    <n v="59"/>
    <n v="25"/>
    <n v="34"/>
    <n v="14.56"/>
    <n v="38.24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4:00"/>
    <d v="1899-12-30T20:03:00"/>
    <n v="5.0833333333333357"/>
    <x v="0"/>
    <s v="7901-02675"/>
    <s v="N"/>
    <m/>
    <x v="7"/>
    <n v="56"/>
    <n v="25"/>
    <n v="31"/>
    <n v="13.62"/>
    <n v="35.83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7:00"/>
    <d v="1899-12-30T20:03:00"/>
    <n v="5.0833333333333357"/>
    <x v="0"/>
    <s v="7901-02676"/>
    <s v="N"/>
    <m/>
    <x v="2"/>
    <n v="57"/>
    <n v="29"/>
    <n v="28"/>
    <n v="14.9"/>
    <n v="38.03"/>
    <n v="22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11:00"/>
    <d v="1899-12-30T01:16:00"/>
    <d v="1899-12-30T20:03:00"/>
    <n v="5.1333333333333329"/>
    <x v="0"/>
    <s v="1401-60883"/>
    <s v="Y"/>
    <m/>
    <x v="1"/>
    <n v="30"/>
    <n v="13"/>
    <n v="17"/>
    <n v="14.32"/>
    <n v="38.28"/>
    <n v="22.22"/>
    <n v="147"/>
    <m/>
    <x v="3"/>
    <m/>
    <m/>
    <m/>
    <m/>
    <m/>
    <m/>
    <m/>
    <m/>
    <m/>
    <m/>
    <m/>
    <m/>
    <m/>
    <m/>
    <s v="na"/>
    <s v="na"/>
    <s v="RECAPTURE - BANDED PRIOR TO 2004"/>
  </r>
  <r>
    <d v="2004-07-18T00:00:00"/>
    <x v="1"/>
    <n v="2004"/>
    <x v="1"/>
    <s v="Eseal Point"/>
    <s v="JA"/>
    <d v="1899-12-30T01:14:00"/>
    <d v="1899-12-30T01:50:00"/>
    <d v="1899-12-30T20:03:00"/>
    <n v="5.1833333333333336"/>
    <x v="0"/>
    <s v="7901-02677"/>
    <s v="N"/>
    <m/>
    <x v="4"/>
    <n v="49"/>
    <n v="13"/>
    <n v="36"/>
    <n v="15.03"/>
    <n v="38.51"/>
    <n v="23.0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25:00"/>
    <d v="1899-12-30T01:53:00"/>
    <d v="1899-12-30T20:03:00"/>
    <n v="5.3666666666666671"/>
    <x v="0"/>
    <s v="7901-02678"/>
    <s v="N"/>
    <m/>
    <x v="5"/>
    <n v="68"/>
    <n v="31"/>
    <n v="37"/>
    <n v="14.35"/>
    <n v="37.94"/>
    <n v="21.16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32:00"/>
    <d v="1899-12-30T02:05:00"/>
    <d v="1899-12-30T20:03:00"/>
    <n v="5.4833333333333343"/>
    <x v="0"/>
    <s v="1901-38317"/>
    <s v="Y"/>
    <m/>
    <x v="5"/>
    <n v="51"/>
    <n v="17"/>
    <n v="34"/>
    <n v="14.76"/>
    <n v="38.700000000000003"/>
    <n v="23.41"/>
    <n v="145"/>
    <m/>
    <x v="3"/>
    <m/>
    <m/>
    <m/>
    <m/>
    <m/>
    <m/>
    <m/>
    <m/>
    <m/>
    <m/>
    <m/>
    <m/>
    <m/>
    <m/>
    <s v="na"/>
    <s v="na"/>
    <s v="RECAPTURE BANDED 7/17/04 ARCH POINT SBI"/>
  </r>
  <r>
    <d v="2004-07-18T00:00:00"/>
    <x v="1"/>
    <n v="2004"/>
    <x v="1"/>
    <s v="Eseal Point"/>
    <s v="JA"/>
    <d v="1899-12-30T01:32:00"/>
    <d v="1899-12-30T01:56:00"/>
    <d v="1899-12-30T20:03:00"/>
    <n v="5.4833333333333343"/>
    <x v="0"/>
    <s v="7901-02679"/>
    <s v="N"/>
    <m/>
    <x v="4"/>
    <n v="60"/>
    <n v="25"/>
    <n v="35"/>
    <n v="14.07"/>
    <n v="36.619999999999997"/>
    <n v="21.98"/>
    <n v="139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1:58:00"/>
    <d v="1899-12-30T20:03:00"/>
    <n v="5.4833333333333343"/>
    <x v="0"/>
    <s v="7901-02680"/>
    <s v="N"/>
    <m/>
    <x v="1"/>
    <n v="59"/>
    <n v="25"/>
    <n v="34"/>
    <n v="14.47"/>
    <n v="37.74"/>
    <n v="22.95"/>
    <n v="13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2:01:00"/>
    <d v="1899-12-30T20:03:00"/>
    <n v="5.4833333333333343"/>
    <x v="0"/>
    <s v="7901-02681"/>
    <s v="N"/>
    <m/>
    <x v="3"/>
    <n v="63"/>
    <n v="29"/>
    <n v="34"/>
    <n v="14.57"/>
    <n v="37.56"/>
    <n v="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1:38:00"/>
    <d v="1899-12-30T01:49:00"/>
    <d v="1899-12-30T20:03:00"/>
    <n v="5.5833333333333321"/>
    <x v="0"/>
    <s v="1001-21287"/>
    <s v="N"/>
    <m/>
    <x v="3"/>
    <n v="58"/>
    <n v="23"/>
    <n v="35"/>
    <n v="14.13"/>
    <n v="37.57"/>
    <n v="25.0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Arch Point"/>
    <s v="PM"/>
    <d v="1899-12-30T01:38:00"/>
    <d v="1899-12-30T02:00:00"/>
    <d v="1899-12-30T20:03:00"/>
    <n v="5.5833333333333321"/>
    <x v="0"/>
    <s v="1001-21288"/>
    <s v="N"/>
    <m/>
    <x v="5"/>
    <m/>
    <m/>
    <s v="na"/>
    <n v="14.3"/>
    <n v="38.28"/>
    <n v="23.8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4-07-18T00:00:00"/>
    <x v="1"/>
    <n v="2004"/>
    <x v="1"/>
    <s v="Arch Point"/>
    <s v="PM"/>
    <d v="1899-12-30T01:42:00"/>
    <m/>
    <d v="1899-12-30T20:03:00"/>
    <n v="5.6499999999999986"/>
    <x v="0"/>
    <s v="1961-16195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7/17/04 ARCH POINT SBI"/>
  </r>
  <r>
    <d v="2004-07-18T00:00:00"/>
    <x v="1"/>
    <n v="2004"/>
    <x v="1"/>
    <s v="Arch Point"/>
    <s v="PM"/>
    <d v="1899-12-30T01:48:00"/>
    <d v="1899-12-30T02:01:00"/>
    <d v="1899-12-30T20:03:00"/>
    <n v="5.75"/>
    <x v="0"/>
    <s v="1001-21289"/>
    <s v="N"/>
    <m/>
    <x v="5"/>
    <m/>
    <m/>
    <s v="na"/>
    <n v="13.16"/>
    <n v="37.869999999999997"/>
    <n v="22.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4-07-18T00:00:00"/>
    <x v="1"/>
    <n v="2004"/>
    <x v="1"/>
    <s v="Arch Point"/>
    <s v="PM"/>
    <d v="1899-12-30T01:49:00"/>
    <d v="1899-12-30T02:21:00"/>
    <d v="1899-12-30T20:03:00"/>
    <n v="5.7666666666666657"/>
    <x v="0"/>
    <s v="1001-21290"/>
    <s v="N"/>
    <m/>
    <x v="0"/>
    <m/>
    <m/>
    <s v="na"/>
    <n v="13.69"/>
    <n v="32.89"/>
    <n v="22.76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1"/>
    <n v="2004"/>
    <x v="1"/>
    <s v="Arch Point"/>
    <s v="PM"/>
    <d v="1899-12-30T01:49:00"/>
    <d v="1899-12-30T02:20:00"/>
    <d v="1899-12-30T20:03:00"/>
    <n v="5.7666666666666657"/>
    <x v="0"/>
    <s v="1001-21291"/>
    <s v="N"/>
    <m/>
    <x v="0"/>
    <m/>
    <m/>
    <s v="na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7-18T00:00:00"/>
    <x v="1"/>
    <n v="2004"/>
    <x v="1"/>
    <s v="Arch Point"/>
    <s v="PM"/>
    <d v="1899-12-30T01:51:00"/>
    <d v="1899-12-30T02:44:00"/>
    <d v="1899-12-30T20:03:00"/>
    <n v="5.8000000000000007"/>
    <x v="0"/>
    <s v="1001-21293"/>
    <s v="N"/>
    <m/>
    <x v="0"/>
    <n v="60"/>
    <n v="24"/>
    <n v="36"/>
    <n v="14.67"/>
    <n v="38.46"/>
    <n v="22.4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00:00"/>
    <d v="1899-12-30T02:36:00"/>
    <d v="1899-12-30T20:03:00"/>
    <n v="5.9499999999999993"/>
    <x v="0"/>
    <s v="1001-21292"/>
    <s v="N"/>
    <m/>
    <x v="3"/>
    <n v="68"/>
    <n v="30"/>
    <n v="38"/>
    <n v="13.4"/>
    <n v="37.479999999999997"/>
    <n v="23.35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Eseal Point"/>
    <s v="JA"/>
    <d v="1899-12-30T02:11:00"/>
    <d v="1899-12-30T02:20:00"/>
    <d v="1899-12-30T20:03:00"/>
    <n v="6.1333333333333329"/>
    <x v="0"/>
    <s v="7901-02682"/>
    <s v="N"/>
    <m/>
    <x v="5"/>
    <n v="69"/>
    <n v="29"/>
    <n v="40"/>
    <n v="15.52"/>
    <n v="38.68"/>
    <n v="23.13"/>
    <n v="148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11:00"/>
    <d v="1899-12-30T02:23:00"/>
    <d v="1899-12-30T20:03:00"/>
    <n v="6.1333333333333329"/>
    <x v="0"/>
    <s v="7901-02683"/>
    <s v="N"/>
    <m/>
    <x v="1"/>
    <n v="64"/>
    <n v="25"/>
    <n v="39"/>
    <n v="14.61"/>
    <n v="36.06"/>
    <n v="22.2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8T00:00:00"/>
    <x v="1"/>
    <n v="2004"/>
    <x v="1"/>
    <s v="Eseal Point"/>
    <s v="JA"/>
    <d v="1899-12-30T02:13:00"/>
    <d v="1899-12-30T02:26:00"/>
    <d v="1899-12-30T20:03:00"/>
    <n v="6.1666666666666643"/>
    <x v="0"/>
    <s v="7901-02684"/>
    <s v="N"/>
    <m/>
    <x v="2"/>
    <n v="58"/>
    <n v="25"/>
    <n v="33"/>
    <n v="15.26"/>
    <n v="39.07"/>
    <n v="22.27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02:14:00"/>
    <d v="1899-12-30T02:46:00"/>
    <d v="1899-12-30T20:03:00"/>
    <n v="6.1833333333333336"/>
    <x v="0"/>
    <s v="1001-21294"/>
    <s v="N"/>
    <m/>
    <x v="5"/>
    <n v="49"/>
    <n v="12"/>
    <n v="37"/>
    <n v="14.05"/>
    <n v="38.5"/>
    <n v="23.2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18:00"/>
    <d v="1899-12-30T02:35:00"/>
    <d v="1899-12-30T20:03:00"/>
    <n v="6.25"/>
    <x v="0"/>
    <s v="7901-02685"/>
    <s v="N"/>
    <m/>
    <x v="0"/>
    <n v="61"/>
    <n v="25"/>
    <n v="36"/>
    <n v="15.46"/>
    <n v="37.07"/>
    <n v="23.22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20:00"/>
    <d v="1899-12-30T02:55:00"/>
    <d v="1899-12-30T20:03:00"/>
    <n v="6.2833333333333314"/>
    <x v="0"/>
    <s v="1001-21295"/>
    <s v="N"/>
    <m/>
    <x v="1"/>
    <n v="57"/>
    <n v="24"/>
    <n v="33"/>
    <n v="14.07"/>
    <n v="38.85"/>
    <n v="23.08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22:00"/>
    <d v="1899-12-30T02:38:00"/>
    <d v="1899-12-30T20:03:00"/>
    <n v="6.3166666666666664"/>
    <x v="0"/>
    <s v="7901-02686"/>
    <s v="N"/>
    <m/>
    <x v="4"/>
    <n v="57"/>
    <n v="25"/>
    <n v="32"/>
    <n v="14.08"/>
    <n v="37.159999999999997"/>
    <n v="21.93"/>
    <n v="139"/>
    <m/>
    <x v="3"/>
    <m/>
    <m/>
    <m/>
    <m/>
    <m/>
    <m/>
    <m/>
    <m/>
    <m/>
    <m/>
    <m/>
    <m/>
    <m/>
    <m/>
    <s v="na"/>
    <s v="na"/>
    <s v="stomach full"/>
  </r>
  <r>
    <d v="2004-07-18T00:00:00"/>
    <x v="1"/>
    <n v="2004"/>
    <x v="1"/>
    <s v="Eseal Point"/>
    <s v="JA"/>
    <d v="1899-12-30T02:34:00"/>
    <d v="1899-12-30T02:54:00"/>
    <d v="1899-12-30T20:03:00"/>
    <n v="6.5166666666666657"/>
    <x v="0"/>
    <s v="7901-02687"/>
    <s v="N"/>
    <m/>
    <x v="5"/>
    <n v="62"/>
    <n v="25"/>
    <n v="37"/>
    <n v="14.78"/>
    <n v="38.17"/>
    <n v="23.12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2:57:00"/>
    <d v="1899-12-30T20:03:00"/>
    <n v="6.5833333333333357"/>
    <x v="0"/>
    <s v="7901-02688"/>
    <s v="N"/>
    <m/>
    <x v="3"/>
    <n v="54"/>
    <n v="17"/>
    <n v="37"/>
    <n v="14.12"/>
    <n v="38.380000000000003"/>
    <n v="23.0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3:00:00"/>
    <d v="1899-12-30T20:03:00"/>
    <n v="6.5833333333333357"/>
    <x v="0"/>
    <s v="7901-02689"/>
    <s v="N"/>
    <m/>
    <x v="0"/>
    <n v="51"/>
    <n v="25"/>
    <n v="26"/>
    <n v="14.99"/>
    <n v="37.619999999999997"/>
    <n v="22.16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38:00"/>
    <d v="1899-12-30T03:03:00"/>
    <d v="1899-12-30T20:03:00"/>
    <n v="6.5833333333333357"/>
    <x v="0"/>
    <s v="7901-02690"/>
    <s v="N"/>
    <m/>
    <x v="4"/>
    <n v="66"/>
    <n v="31"/>
    <n v="35"/>
    <n v="14.61"/>
    <n v="37.58"/>
    <n v="21.8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41:00"/>
    <d v="1899-12-30T03:06:00"/>
    <d v="1899-12-30T20:03:00"/>
    <n v="6.6333333333333329"/>
    <x v="0"/>
    <s v="7901-02691"/>
    <s v="N"/>
    <m/>
    <x v="4"/>
    <n v="42"/>
    <n v="13"/>
    <n v="29"/>
    <n v="13.7"/>
    <n v="36.53"/>
    <n v="22.15"/>
    <n v="139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37:00"/>
    <d v="1899-12-30T21:43:00"/>
    <d v="1899-12-30T20:03:00"/>
    <n v="1.5666666666666664"/>
    <x v="0"/>
    <s v="7901-02692"/>
    <s v="N"/>
    <m/>
    <x v="2"/>
    <n v="48"/>
    <n v="12"/>
    <n v="36"/>
    <n v="15.21"/>
    <n v="37.97"/>
    <n v="23.29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55:00"/>
    <d v="1899-12-30T22:00:00"/>
    <d v="1899-12-30T20:03:00"/>
    <n v="1.866666666666668"/>
    <x v="0"/>
    <s v="7901-02693"/>
    <s v="N"/>
    <m/>
    <x v="2"/>
    <n v="51"/>
    <n v="17"/>
    <n v="34"/>
    <n v="14.97"/>
    <n v="37.729999999999997"/>
    <n v="23.02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01:00"/>
    <d v="1899-12-30T22:06:00"/>
    <d v="1899-12-30T20:03:00"/>
    <n v="1.966666666666665"/>
    <x v="0"/>
    <s v="7901-02694"/>
    <s v="N"/>
    <m/>
    <x v="2"/>
    <n v="60"/>
    <n v="25"/>
    <n v="35"/>
    <n v="13.91"/>
    <n v="37.369999999999997"/>
    <n v="21.8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41:00"/>
    <d v="1899-12-30T23:04:00"/>
    <d v="1899-12-30T20:03:00"/>
    <n v="2.633333333333332"/>
    <x v="0"/>
    <s v="7901-02695"/>
    <s v="N"/>
    <m/>
    <x v="0"/>
    <n v="72"/>
    <n v="31"/>
    <n v="41"/>
    <n v="15.41"/>
    <n v="38.909999999999997"/>
    <n v="23.81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4-07-19T00:00:00"/>
    <x v="1"/>
    <n v="2004"/>
    <x v="1"/>
    <s v="Eseal Point"/>
    <s v="JA"/>
    <d v="1899-12-30T22:41:00"/>
    <d v="1899-12-30T23:07:00"/>
    <d v="1899-12-30T20:03:00"/>
    <n v="2.633333333333332"/>
    <x v="0"/>
    <s v="7901-02696"/>
    <s v="N"/>
    <m/>
    <x v="5"/>
    <n v="69"/>
    <n v="30"/>
    <n v="39"/>
    <n v="13.93"/>
    <n v="37.630000000000003"/>
    <n v="23.89"/>
    <n v="14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07:00"/>
    <d v="1899-12-30T23:13:00"/>
    <d v="1899-12-30T20:03:00"/>
    <n v="3.0666666666666664"/>
    <x v="0"/>
    <s v="7901-02697"/>
    <s v="N"/>
    <m/>
    <x v="5"/>
    <n v="71"/>
    <n v="31"/>
    <n v="40"/>
    <n v="15.62"/>
    <n v="39.25"/>
    <n v="23.33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13:00"/>
    <d v="1899-12-30T23:22:00"/>
    <d v="1899-12-30T20:03:00"/>
    <n v="3.1666666666666634"/>
    <x v="0"/>
    <s v="7901-02698"/>
    <s v="N"/>
    <m/>
    <x v="7"/>
    <n v="69"/>
    <n v="31"/>
    <n v="38"/>
    <n v="14.98"/>
    <n v="38.67"/>
    <n v="22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36:00"/>
    <d v="1899-12-30T23:31:00"/>
    <d v="1899-12-30T20:03:00"/>
    <n v="3.5500000000000007"/>
    <x v="0"/>
    <s v="7901-02699"/>
    <s v="N"/>
    <m/>
    <x v="0"/>
    <n v="66"/>
    <n v="29"/>
    <n v="37"/>
    <n v="14.44"/>
    <n v="37.18"/>
    <n v="23.2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38:00"/>
    <d v="1899-12-30T23:47:00"/>
    <d v="1899-12-30T20:03:00"/>
    <n v="3.5833333333333313"/>
    <x v="0"/>
    <s v="7901-02700"/>
    <s v="N"/>
    <m/>
    <x v="2"/>
    <n v="63"/>
    <n v="31"/>
    <n v="32"/>
    <n v="13.18"/>
    <n v="37.880000000000003"/>
    <n v="22.2"/>
    <n v="141"/>
    <m/>
    <x v="3"/>
    <m/>
    <m/>
    <m/>
    <m/>
    <m/>
    <m/>
    <m/>
    <m/>
    <m/>
    <m/>
    <m/>
    <m/>
    <m/>
    <m/>
    <n v="0"/>
    <n v="5"/>
    <s v="worn secondaries, missing 5 lft rets"/>
  </r>
  <r>
    <d v="2004-07-19T00:00:00"/>
    <x v="1"/>
    <n v="2004"/>
    <x v="1"/>
    <s v="Eseal Point"/>
    <s v="JA"/>
    <d v="1899-12-30T23:45:00"/>
    <d v="1899-12-30T00:03:00"/>
    <d v="1899-12-30T20:03:00"/>
    <n v="3.7"/>
    <x v="0"/>
    <s v="7901-02701"/>
    <s v="N"/>
    <m/>
    <x v="0"/>
    <n v="68"/>
    <n v="29"/>
    <n v="39"/>
    <n v="15.09"/>
    <n v="39.270000000000003"/>
    <n v="23.49"/>
    <n v="15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58:00"/>
    <d v="1899-12-30T00:13:00"/>
    <d v="1899-12-30T20:03:00"/>
    <n v="3.9166666666666634"/>
    <x v="0"/>
    <s v="7901-02702"/>
    <s v="N"/>
    <m/>
    <x v="4"/>
    <n v="53"/>
    <n v="31"/>
    <n v="22"/>
    <n v="14.28"/>
    <n v="36.700000000000003"/>
    <n v="22.49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9T00:00:00"/>
    <x v="1"/>
    <n v="2004"/>
    <x v="1"/>
    <s v="Eseal Point"/>
    <s v="JA"/>
    <d v="1899-12-30T00:00:00"/>
    <d v="1899-12-30T00:16:00"/>
    <d v="1899-12-30T20:03:00"/>
    <n v="3.9499999999999993"/>
    <x v="0"/>
    <s v="7901-02703"/>
    <s v="N"/>
    <m/>
    <x v="0"/>
    <n v="68"/>
    <n v="29"/>
    <n v="39"/>
    <n v="15.65"/>
    <n v="39.6"/>
    <n v="24.3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09:00"/>
    <d v="1899-12-30T00:21:00"/>
    <d v="1899-12-30T20:03:00"/>
    <n v="4.0999999999999979"/>
    <x v="0"/>
    <s v="7901-02704"/>
    <s v="N"/>
    <m/>
    <x v="3"/>
    <n v="60"/>
    <n v="25"/>
    <n v="35"/>
    <n v="14.66"/>
    <n v="38.97"/>
    <n v="23.04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5:00"/>
    <d v="1899-12-30T00:25:00"/>
    <d v="1899-12-30T20:03:00"/>
    <n v="4.1999999999999993"/>
    <x v="0"/>
    <s v="7901-02705"/>
    <s v="N"/>
    <m/>
    <x v="5"/>
    <n v="67"/>
    <n v="29"/>
    <n v="38"/>
    <n v="14.91"/>
    <n v="38.69"/>
    <n v="22.9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8:00"/>
    <d v="1899-12-30T00:30:00"/>
    <d v="1899-12-30T20:03:00"/>
    <n v="4.25"/>
    <x v="0"/>
    <s v="7901-02706"/>
    <s v="N"/>
    <m/>
    <x v="0"/>
    <n v="63"/>
    <n v="26"/>
    <n v="37"/>
    <n v="14.72"/>
    <n v="37.39"/>
    <n v="23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7-19T00:00:00"/>
    <x v="1"/>
    <n v="2004"/>
    <x v="1"/>
    <s v="Eseal Point"/>
    <s v="JA"/>
    <d v="1899-12-30T00:32:00"/>
    <d v="1899-12-30T00:37:00"/>
    <d v="1899-12-30T20:03:00"/>
    <n v="4.4833333333333343"/>
    <x v="0"/>
    <s v="7901-02707"/>
    <s v="N"/>
    <m/>
    <x v="2"/>
    <n v="59"/>
    <n v="26"/>
    <n v="33"/>
    <n v="14.26"/>
    <n v="37.14"/>
    <n v="22.57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0:33:00"/>
    <d v="1899-12-30T00:44:00"/>
    <d v="1899-12-30T20:03:00"/>
    <n v="4.5"/>
    <x v="0"/>
    <s v="7901-02708"/>
    <s v="N"/>
    <m/>
    <x v="0"/>
    <n v="61"/>
    <n v="26"/>
    <n v="35"/>
    <n v="15.21"/>
    <n v="38.369999999999997"/>
    <n v="23.72"/>
    <n v="140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45:00"/>
    <d v="1899-12-30T00:56:00"/>
    <d v="1899-12-30T20:03:00"/>
    <n v="4.6999999999999993"/>
    <x v="0"/>
    <s v="7901-02709"/>
    <s v="N"/>
    <m/>
    <x v="5"/>
    <n v="67"/>
    <n v="31"/>
    <n v="36"/>
    <n v="14.99"/>
    <n v="38.06"/>
    <n v="22.95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9T00:00:00"/>
    <x v="1"/>
    <n v="2004"/>
    <x v="1"/>
    <s v="Eseal Point"/>
    <s v="JA"/>
    <d v="1899-12-30T00:53:00"/>
    <d v="1899-12-30T01:04:00"/>
    <d v="1899-12-30T20:03:00"/>
    <n v="4.8333333333333321"/>
    <x v="0"/>
    <s v="7901-02710"/>
    <s v="N"/>
    <m/>
    <x v="0"/>
    <n v="66"/>
    <n v="31"/>
    <n v="35"/>
    <n v="14.89"/>
    <n v="46.9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1"/>
    <n v="2004"/>
    <x v="1"/>
    <s v="Eseal Point"/>
    <s v="JA"/>
    <d v="1899-12-30T01:01:00"/>
    <d v="1899-12-30T01:09:00"/>
    <d v="1899-12-30T20:03:00"/>
    <n v="4.966666666666665"/>
    <x v="0"/>
    <s v="7901-02711"/>
    <s v="N"/>
    <m/>
    <x v="5"/>
    <n v="65"/>
    <n v="31"/>
    <n v="34"/>
    <n v="14.03"/>
    <n v="37.04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04:00"/>
    <d v="1899-12-30T01:29:00"/>
    <d v="1899-12-30T20:03:00"/>
    <n v="5.0166666666666657"/>
    <x v="0"/>
    <s v="7901-02712"/>
    <s v="N"/>
    <m/>
    <x v="7"/>
    <n v="70"/>
    <n v="29"/>
    <n v="41"/>
    <n v="15.23"/>
    <n v="38.64"/>
    <n v="22.97"/>
    <n v="145"/>
    <m/>
    <x v="3"/>
    <m/>
    <m/>
    <m/>
    <m/>
    <m/>
    <m/>
    <m/>
    <m/>
    <m/>
    <m/>
    <m/>
    <m/>
    <m/>
    <m/>
    <n v="0"/>
    <s v="y"/>
    <s v="several rets easily dropped out; stomach full"/>
  </r>
  <r>
    <d v="2004-07-19T00:00:00"/>
    <x v="1"/>
    <n v="2004"/>
    <x v="1"/>
    <s v="Eseal Point"/>
    <s v="JA"/>
    <d v="1899-12-30T01:12:00"/>
    <d v="1899-12-30T01:25:00"/>
    <d v="1899-12-30T20:03:00"/>
    <n v="5.1499999999999986"/>
    <x v="0"/>
    <s v="7901-02713"/>
    <s v="N"/>
    <m/>
    <x v="0"/>
    <n v="63"/>
    <n v="29"/>
    <n v="34"/>
    <n v="15.3"/>
    <n v="38.67"/>
    <n v="24.2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12:00"/>
    <d v="1899-12-30T01:35:00"/>
    <d v="1899-12-30T20:03:00"/>
    <n v="5.1499999999999986"/>
    <x v="0"/>
    <s v="7901-02714"/>
    <s v="N"/>
    <m/>
    <x v="0"/>
    <n v="62"/>
    <n v="26"/>
    <n v="36"/>
    <n v="14.45"/>
    <n v="37.11"/>
    <n v="22.5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25:00"/>
    <d v="1899-12-30T01:51:00"/>
    <d v="1899-12-30T20:03:00"/>
    <n v="5.3666666666666671"/>
    <x v="0"/>
    <s v="7901-02716"/>
    <s v="N"/>
    <m/>
    <x v="2"/>
    <n v="64"/>
    <n v="29"/>
    <n v="35"/>
    <n v="15.01"/>
    <n v="37.340000000000003"/>
    <n v="22.26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4-07-19T00:00:00"/>
    <x v="1"/>
    <n v="2004"/>
    <x v="1"/>
    <s v="Eseal Point"/>
    <s v="JA"/>
    <d v="1899-12-30T01:36:00"/>
    <d v="1899-12-30T01:54:00"/>
    <d v="1899-12-30T20:03:00"/>
    <n v="5.5499999999999972"/>
    <x v="0"/>
    <s v="7901-02717"/>
    <s v="N"/>
    <m/>
    <x v="5"/>
    <n v="65"/>
    <n v="31"/>
    <n v="34"/>
    <n v="15.48"/>
    <n v="38.69"/>
    <n v="23.26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2:00:00"/>
    <d v="1899-12-30T02:06:00"/>
    <d v="1899-12-30T20:03:00"/>
    <n v="5.9499999999999993"/>
    <x v="0"/>
    <s v="7901-02718"/>
    <s v="N"/>
    <m/>
    <x v="4"/>
    <n v="70"/>
    <n v="31"/>
    <n v="39"/>
    <n v="15.17"/>
    <n v="38.590000000000003"/>
    <n v="22.4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2:24:00"/>
    <d v="1899-12-30T02:30:00"/>
    <d v="1899-12-30T20:03:00"/>
    <n v="6.3499999999999979"/>
    <x v="0"/>
    <s v="7901-02720"/>
    <s v="N"/>
    <m/>
    <x v="3"/>
    <n v="64"/>
    <n v="32"/>
    <n v="32"/>
    <n v="14.67"/>
    <n v="38.520000000000003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1:48:00"/>
    <s v="na"/>
    <d v="1899-12-30T20:01:00"/>
    <n v="1.783333333333335"/>
    <x v="0"/>
    <s v="7901-02721"/>
    <s v="N"/>
    <m/>
    <x v="2"/>
    <n v="64"/>
    <n v="30"/>
    <n v="34"/>
    <n v="14.9"/>
    <n v="37.200000000000003"/>
    <n v="22.9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4-07-21T00:00:00"/>
    <x v="0"/>
    <n v="2004"/>
    <x v="1"/>
    <n v="1"/>
    <s v="JA"/>
    <d v="1899-12-30T22:07:00"/>
    <d v="1899-12-30T22:14:00"/>
    <d v="1899-12-30T20:01:00"/>
    <n v="2.1000000000000032"/>
    <x v="0"/>
    <s v="7901-02722"/>
    <s v="N"/>
    <m/>
    <x v="3"/>
    <n v="62"/>
    <n v="30"/>
    <n v="32"/>
    <n v="14.37"/>
    <n v="37.39"/>
    <n v="22.5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27:00"/>
    <d v="1899-12-30T22:34:00"/>
    <d v="1899-12-30T20:01:00"/>
    <n v="2.4333333333333353"/>
    <x v="0"/>
    <s v="7901-02723"/>
    <s v="N"/>
    <m/>
    <x v="2"/>
    <n v="65"/>
    <n v="27"/>
    <n v="38"/>
    <n v="14.95"/>
    <n v="38.78"/>
    <n v="23.78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1T00:00:00"/>
    <x v="0"/>
    <n v="2004"/>
    <x v="1"/>
    <n v="1"/>
    <s v="JA"/>
    <d v="1899-12-30T22:30:00"/>
    <d v="1899-12-30T23:05:00"/>
    <d v="1899-12-30T20:01:00"/>
    <n v="2.4833333333333352"/>
    <x v="0"/>
    <s v="7901-02724"/>
    <s v="N"/>
    <m/>
    <x v="5"/>
    <n v="63"/>
    <n v="24"/>
    <n v="39"/>
    <n v="14.59"/>
    <n v="38.51"/>
    <n v="23.1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4-07-21T00:00:00"/>
    <x v="0"/>
    <n v="2004"/>
    <x v="1"/>
    <n v="1"/>
    <s v="JA"/>
    <d v="1899-12-30T22:31:00"/>
    <d v="1899-12-30T22:42:00"/>
    <d v="1899-12-30T20:01:00"/>
    <n v="2.5000000000000018"/>
    <x v="0"/>
    <s v="7901-02725"/>
    <s v="N"/>
    <m/>
    <x v="3"/>
    <n v="62"/>
    <n v="25"/>
    <n v="37"/>
    <n v="15.36"/>
    <n v="38.72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59:00"/>
    <d v="1899-12-30T23:09:00"/>
    <d v="1899-12-30T20:01:00"/>
    <n v="2.9666666666666694"/>
    <x v="0"/>
    <s v="7901-02726"/>
    <s v="N"/>
    <m/>
    <x v="2"/>
    <n v="58"/>
    <n v="23"/>
    <n v="35"/>
    <n v="13.97"/>
    <n v="37.64"/>
    <n v="22.05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13:00"/>
    <d v="1900-01-22T04:19:12"/>
    <d v="1899-12-30T20:01:00"/>
    <n v="3.1999999999999993"/>
    <x v="0"/>
    <s v="7901-02727"/>
    <s v="N"/>
    <m/>
    <x v="3"/>
    <n v="57"/>
    <n v="24"/>
    <n v="33"/>
    <n v="14.71"/>
    <n v="37.58"/>
    <n v="22.57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1T00:00:00"/>
    <x v="0"/>
    <n v="2004"/>
    <x v="1"/>
    <n v="1"/>
    <s v="JA"/>
    <d v="1899-12-30T23:25:00"/>
    <d v="1899-12-30T23:30:00"/>
    <d v="1899-12-30T20:01:00"/>
    <n v="3.4000000000000039"/>
    <x v="0"/>
    <s v="7901-02729"/>
    <s v="N"/>
    <m/>
    <x v="2"/>
    <n v="63"/>
    <n v="27"/>
    <n v="36"/>
    <n v="14.83"/>
    <n v="38.15"/>
    <n v="22.8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25:00"/>
    <d v="1899-12-30T00:05:00"/>
    <d v="1899-12-30T20:01:00"/>
    <n v="3.4000000000000039"/>
    <x v="0"/>
    <s v="7901-02730"/>
    <s v="N"/>
    <m/>
    <x v="5"/>
    <n v="64"/>
    <n v="24"/>
    <n v="40"/>
    <n v="15.06"/>
    <n v="38.049999999999997"/>
    <n v="22.51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4-07-21T00:00:00"/>
    <x v="0"/>
    <n v="2004"/>
    <x v="1"/>
    <n v="1"/>
    <s v="JA"/>
    <d v="1899-12-30T23:28:00"/>
    <d v="1899-12-30T23:24:00"/>
    <d v="1899-12-30T20:01:00"/>
    <n v="3.4500000000000011"/>
    <x v="0"/>
    <s v="7901-02728"/>
    <s v="N"/>
    <m/>
    <x v="3"/>
    <n v="58"/>
    <n v="27"/>
    <n v="31"/>
    <n v="15.12"/>
    <n v="38.65"/>
    <n v="22.11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2:00"/>
    <d v="1899-12-30T23:37:00"/>
    <d v="1899-12-30T20:01:00"/>
    <n v="3.5166666666666702"/>
    <x v="0"/>
    <s v="7901-02731"/>
    <s v="N"/>
    <m/>
    <x v="2"/>
    <n v="60"/>
    <n v="25"/>
    <n v="35"/>
    <n v="15.02"/>
    <n v="38.78"/>
    <n v="23.9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5:00"/>
    <d v="1899-12-30T23:41:00"/>
    <d v="1899-12-30T20:01:00"/>
    <n v="3.5666666666666673"/>
    <x v="0"/>
    <s v="7901-02732"/>
    <s v="N"/>
    <m/>
    <x v="2"/>
    <n v="65"/>
    <n v="27"/>
    <n v="38"/>
    <n v="14.21"/>
    <n v="38.44"/>
    <n v="22.22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8:00"/>
    <d v="1899-12-30T23:44:00"/>
    <d v="1899-12-30T20:01:00"/>
    <n v="3.6166666666666671"/>
    <x v="0"/>
    <s v="7901-02733"/>
    <s v="N"/>
    <m/>
    <x v="2"/>
    <n v="63"/>
    <n v="25"/>
    <n v="38"/>
    <n v="14.34"/>
    <n v="37.57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59:00"/>
    <d v="1899-12-30T01:25:00"/>
    <d v="1899-12-30T20:01:00"/>
    <n v="3.9666666666666686"/>
    <x v="0"/>
    <s v="7901-02735"/>
    <s v="N"/>
    <m/>
    <x v="5"/>
    <n v="62"/>
    <n v="27"/>
    <n v="35"/>
    <n v="14.98"/>
    <n v="37.35"/>
    <n v="22.13"/>
    <n v="138"/>
    <m/>
    <x v="2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n v="2004"/>
    <x v="1"/>
    <n v="1"/>
    <s v="JA"/>
    <d v="1899-12-30T23:59:00"/>
    <d v="1899-12-30T01:48:00"/>
    <d v="1899-12-30T20:01:00"/>
    <n v="3.9666666666666686"/>
    <x v="0"/>
    <s v="7901-02736"/>
    <s v="N"/>
    <m/>
    <x v="5"/>
    <n v="59"/>
    <n v="24"/>
    <n v="35"/>
    <n v="14.38"/>
    <n v="37.130000000000003"/>
    <n v="23.05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4-07-21T00:00:00"/>
    <x v="0"/>
    <n v="2004"/>
    <x v="1"/>
    <n v="1"/>
    <s v="JA"/>
    <d v="1899-12-30T00:05:00"/>
    <d v="1899-12-30T00:13:00"/>
    <d v="1899-12-30T20:01:00"/>
    <n v="4.06666666666667"/>
    <x v="0"/>
    <s v="7901-02734"/>
    <s v="N"/>
    <m/>
    <x v="0"/>
    <n v="59"/>
    <n v="25"/>
    <n v="34"/>
    <n v="15.12"/>
    <n v="39.020000000000003"/>
    <n v="23.5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09:00"/>
    <d v="1899-12-30T00:25:00"/>
    <d v="1899-12-30T20:01:00"/>
    <n v="4.1333333333333329"/>
    <x v="0"/>
    <s v="7901-02737"/>
    <s v="N"/>
    <m/>
    <x v="4"/>
    <n v="62"/>
    <n v="25"/>
    <n v="37"/>
    <n v="15.27"/>
    <n v="39.17"/>
    <n v="23.0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2:00"/>
    <d v="1899-12-30T00:29:00"/>
    <d v="1899-12-30T20:01:00"/>
    <n v="4.1833333333333336"/>
    <x v="0"/>
    <s v="7901-02738"/>
    <s v="N"/>
    <m/>
    <x v="4"/>
    <n v="59"/>
    <n v="23"/>
    <n v="36"/>
    <n v="15.33"/>
    <n v="38.97"/>
    <n v="23.6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3:00"/>
    <d v="1899-12-30T00:32:00"/>
    <d v="1899-12-30T20:01:00"/>
    <n v="4.2000000000000028"/>
    <x v="0"/>
    <s v="7901-02739"/>
    <s v="N"/>
    <m/>
    <x v="2"/>
    <n v="58"/>
    <n v="24"/>
    <n v="34"/>
    <n v="14.62"/>
    <n v="37.24"/>
    <n v="22.7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4:00"/>
    <d v="1899-12-30T02:39:00"/>
    <d v="1899-12-30T20:01:00"/>
    <n v="4.2166666666666686"/>
    <x v="0"/>
    <s v="7901-02740"/>
    <s v="N"/>
    <m/>
    <x v="5"/>
    <n v="69"/>
    <n v="30"/>
    <n v="39"/>
    <n v="15.09"/>
    <n v="38.770000000000003"/>
    <n v="24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4-07-21T00:00:00"/>
    <x v="0"/>
    <n v="2004"/>
    <x v="1"/>
    <n v="1"/>
    <s v="JA"/>
    <d v="1899-12-30T00:20:00"/>
    <d v="1899-12-30T02:24:00"/>
    <d v="1899-12-30T20:01:00"/>
    <n v="4.3166666666666664"/>
    <x v="0"/>
    <s v="7901-02741"/>
    <s v="N"/>
    <m/>
    <x v="5"/>
    <n v="68"/>
    <n v="31"/>
    <n v="37"/>
    <n v="15.02"/>
    <n v="38.36"/>
    <n v="22.5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4-07-21T00:00:00"/>
    <x v="0"/>
    <n v="2004"/>
    <x v="1"/>
    <n v="1"/>
    <s v="JA"/>
    <d v="1899-12-30T00:26:00"/>
    <d v="1899-12-30T02:07:00"/>
    <d v="1899-12-30T20:01:00"/>
    <n v="4.4166666666666714"/>
    <x v="0"/>
    <s v="7901-02742"/>
    <s v="N"/>
    <m/>
    <x v="1"/>
    <n v="64"/>
    <n v="25"/>
    <n v="39"/>
    <n v="14.9"/>
    <n v="37.99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4-07-21T00:00:00"/>
    <x v="0"/>
    <n v="2004"/>
    <x v="1"/>
    <n v="1"/>
    <s v="JA"/>
    <d v="1899-12-30T00:28:00"/>
    <d v="1899-12-30T00:52:00"/>
    <d v="1899-12-30T20:01:00"/>
    <n v="4.4500000000000028"/>
    <x v="0"/>
    <s v="7901-02743"/>
    <s v="N"/>
    <m/>
    <x v="0"/>
    <n v="62"/>
    <n v="24"/>
    <n v="38"/>
    <n v="14.93"/>
    <n v="38.74"/>
    <n v="24.04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28:00"/>
    <d v="1899-12-30T01:27:00"/>
    <d v="1899-12-30T20:01:00"/>
    <n v="4.4500000000000028"/>
    <x v="0"/>
    <s v="7901-02744"/>
    <s v="N"/>
    <m/>
    <x v="0"/>
    <n v="59"/>
    <n v="23"/>
    <n v="36"/>
    <n v="14.59"/>
    <n v="37.86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4:00"/>
    <d v="1899-12-30T00:58:00"/>
    <d v="1899-12-30T20:01:00"/>
    <n v="4.5500000000000043"/>
    <x v="0"/>
    <s v="7901-02745"/>
    <s v="N"/>
    <m/>
    <x v="3"/>
    <n v="67"/>
    <n v="30"/>
    <n v="37"/>
    <n v="15.01"/>
    <n v="39.020000000000003"/>
    <n v="23.15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1:00"/>
    <d v="1899-12-30T20:01:00"/>
    <n v="4.6000000000000014"/>
    <x v="0"/>
    <s v="7901-02746"/>
    <s v="N"/>
    <m/>
    <x v="2"/>
    <n v="53"/>
    <n v="17"/>
    <n v="36"/>
    <n v="15.31"/>
    <n v="39.299999999999997"/>
    <n v="24.4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4:00"/>
    <d v="1899-12-30T20:01:00"/>
    <n v="4.6000000000000014"/>
    <x v="0"/>
    <s v="7901-02747"/>
    <s v="N"/>
    <m/>
    <x v="0"/>
    <n v="58"/>
    <n v="25"/>
    <n v="33"/>
    <n v="14.46"/>
    <n v="37.08"/>
    <n v="21.7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7-21T00:00:00"/>
    <x v="0"/>
    <n v="2004"/>
    <x v="1"/>
    <n v="1"/>
    <s v="JA"/>
    <d v="1899-12-30T02:39:00"/>
    <d v="1899-12-30T02:46:00"/>
    <d v="1899-12-30T20:01:00"/>
    <n v="6.6333333333333364"/>
    <x v="0"/>
    <s v="7901-02748"/>
    <s v="N"/>
    <m/>
    <x v="4"/>
    <n v="60"/>
    <n v="24"/>
    <n v="36"/>
    <n v="14.9"/>
    <n v="38.25"/>
    <n v="22.72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1:46:00"/>
    <d v="1899-12-30T22:10:00"/>
    <d v="1899-12-30T20:01:00"/>
    <n v="1.7500000000000018"/>
    <x v="0"/>
    <s v="7901-02749"/>
    <s v="N"/>
    <m/>
    <x v="0"/>
    <n v="61"/>
    <n v="25"/>
    <n v="36"/>
    <n v="14.91"/>
    <n v="37.83"/>
    <n v="20.23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22T00:00:00"/>
    <x v="0"/>
    <n v="2004"/>
    <x v="1"/>
    <n v="1"/>
    <s v="JA"/>
    <d v="1899-12-30T22:07:00"/>
    <d v="1899-12-30T22:17:00"/>
    <d v="1899-12-30T20:01:00"/>
    <n v="2.1000000000000032"/>
    <x v="0"/>
    <s v="7901-02750"/>
    <s v="N"/>
    <m/>
    <x v="2"/>
    <n v="62"/>
    <n v="25"/>
    <n v="37"/>
    <n v="14.43"/>
    <n v="37.69"/>
    <n v="22.6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n v="2004"/>
    <x v="1"/>
    <n v="1"/>
    <s v="JA"/>
    <d v="1899-12-30T22:30:00"/>
    <d v="1899-12-30T22:35:00"/>
    <d v="1899-12-30T20:01:00"/>
    <n v="2.4833333333333352"/>
    <x v="0"/>
    <s v="7901-02751"/>
    <s v="N"/>
    <m/>
    <x v="2"/>
    <n v="63"/>
    <n v="25"/>
    <n v="38"/>
    <n v="15.06"/>
    <n v="39.4"/>
    <n v="23.05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2:34:00"/>
    <d v="1899-12-30T22:41:00"/>
    <d v="1899-12-30T20:01:00"/>
    <n v="2.5500000000000016"/>
    <x v="0"/>
    <s v="7901-02752"/>
    <s v="N"/>
    <m/>
    <x v="2"/>
    <n v="60"/>
    <n v="25"/>
    <n v="35"/>
    <n v="14.66"/>
    <n v="37.770000000000003"/>
    <n v="22.72"/>
    <n v="143"/>
    <m/>
    <x v="3"/>
    <m/>
    <m/>
    <m/>
    <m/>
    <m/>
    <m/>
    <m/>
    <m/>
    <m/>
    <m/>
    <m/>
    <m/>
    <m/>
    <m/>
    <n v="0"/>
    <s v="y"/>
    <s v="dropped 2 rets during hndling"/>
  </r>
  <r>
    <d v="2004-07-22T00:00:00"/>
    <x v="0"/>
    <n v="2004"/>
    <x v="1"/>
    <n v="1"/>
    <s v="JA"/>
    <d v="1899-12-30T23:01:00"/>
    <d v="1899-12-30T23:35:00"/>
    <d v="1899-12-30T20:01:00"/>
    <n v="3"/>
    <x v="0"/>
    <s v="7901-02753"/>
    <s v="N"/>
    <m/>
    <x v="0"/>
    <n v="62"/>
    <n v="25"/>
    <n v="37"/>
    <n v="14.99"/>
    <n v="39.200000000000003"/>
    <n v="23.4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n v="2004"/>
    <x v="1"/>
    <n v="1"/>
    <s v="JA"/>
    <d v="1899-12-30T23:01:00"/>
    <d v="1899-12-30T23:11:00"/>
    <d v="1899-12-30T20:01:00"/>
    <n v="3"/>
    <x v="0"/>
    <s v="7901-02754"/>
    <s v="N"/>
    <m/>
    <x v="0"/>
    <n v="60"/>
    <n v="27"/>
    <n v="33"/>
    <n v="15.5"/>
    <n v="39.24"/>
    <n v="24.1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03:00"/>
    <d v="1899-12-30T23:15:00"/>
    <d v="1899-12-30T20:01:00"/>
    <n v="3.0333333333333359"/>
    <x v="0"/>
    <s v="7901-02755"/>
    <s v="N"/>
    <m/>
    <x v="2"/>
    <n v="62"/>
    <n v="25"/>
    <n v="37"/>
    <n v="15.02"/>
    <n v="38.36"/>
    <n v="23.1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0:00"/>
    <d v="1899-12-30T23:18:00"/>
    <d v="1899-12-30T20:01:00"/>
    <n v="3.1500000000000021"/>
    <x v="0"/>
    <s v="7901-02756"/>
    <s v="N"/>
    <m/>
    <x v="4"/>
    <n v="60"/>
    <n v="25"/>
    <n v="35"/>
    <n v="15.07"/>
    <n v="38.64"/>
    <n v="23.22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3:00"/>
    <d v="1899-12-30T23:21:00"/>
    <d v="1899-12-30T20:01:00"/>
    <n v="3.1999999999999993"/>
    <x v="0"/>
    <s v="7901-02757"/>
    <s v="N"/>
    <m/>
    <x v="2"/>
    <n v="60"/>
    <n v="25"/>
    <n v="35"/>
    <n v="15.24"/>
    <n v="38.22"/>
    <n v="22.7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4:00"/>
    <d v="1899-12-30T23:24:00"/>
    <d v="1899-12-30T20:01:00"/>
    <n v="3.2166666666666686"/>
    <x v="0"/>
    <s v="7901-02758"/>
    <s v="N"/>
    <m/>
    <x v="3"/>
    <n v="62"/>
    <n v="24"/>
    <n v="38"/>
    <n v="15.23"/>
    <n v="38.5"/>
    <n v="22.21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34:00"/>
    <d v="1899-12-30T23:42:00"/>
    <d v="1899-12-30T20:01:00"/>
    <n v="3.5500000000000007"/>
    <x v="0"/>
    <s v="7901-02759"/>
    <s v="N"/>
    <m/>
    <x v="4"/>
    <n v="63"/>
    <n v="25"/>
    <n v="38"/>
    <n v="14.41"/>
    <n v="38.01"/>
    <n v="23.93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5:00"/>
    <d v="1899-12-30T00:32:00"/>
    <d v="1899-12-30T20:01:00"/>
    <n v="3.9000000000000021"/>
    <x v="0"/>
    <s v="7901-02760"/>
    <s v="N"/>
    <m/>
    <x v="0"/>
    <n v="65"/>
    <n v="27"/>
    <n v="38"/>
    <n v="15.37"/>
    <n v="39.340000000000003"/>
    <n v="23.81"/>
    <n v="15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7-22T00:00:00"/>
    <x v="0"/>
    <n v="2004"/>
    <x v="1"/>
    <n v="1"/>
    <s v="JA"/>
    <d v="1899-12-30T23:55:00"/>
    <d v="1899-12-30T00:03:00"/>
    <d v="1899-12-30T20:01:00"/>
    <n v="3.9000000000000021"/>
    <x v="0"/>
    <s v="7901-02761"/>
    <s v="N"/>
    <m/>
    <x v="2"/>
    <n v="61"/>
    <n v="25"/>
    <n v="36"/>
    <n v="14.85"/>
    <n v="38.14"/>
    <n v="22.5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7:00"/>
    <d v="1899-12-30T00:06:00"/>
    <d v="1899-12-30T20:01:00"/>
    <n v="3.9333333333333353"/>
    <x v="0"/>
    <s v="7901-02762"/>
    <s v="N"/>
    <m/>
    <x v="3"/>
    <n v="61"/>
    <n v="24"/>
    <n v="37"/>
    <n v="15.39"/>
    <n v="38.22"/>
    <n v="23.57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02:00"/>
    <d v="1899-12-30T00:08:00"/>
    <d v="1899-12-30T20:01:00"/>
    <n v="4.0166666666666693"/>
    <x v="0"/>
    <s v="7901-02763"/>
    <s v="N"/>
    <m/>
    <x v="2"/>
    <n v="59"/>
    <n v="25"/>
    <n v="34"/>
    <n v="14.97"/>
    <n v="36.57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0:00"/>
    <d v="1899-12-30T00:55:00"/>
    <d v="1899-12-30T20:01:00"/>
    <n v="4.1500000000000021"/>
    <x v="0"/>
    <s v="7901-02764"/>
    <s v="N"/>
    <m/>
    <x v="3"/>
    <n v="60"/>
    <n v="25"/>
    <n v="35"/>
    <n v="14.76"/>
    <n v="38.19"/>
    <n v="22.88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4-07-22T00:00:00"/>
    <x v="0"/>
    <n v="2004"/>
    <x v="1"/>
    <n v="1"/>
    <s v="JA"/>
    <d v="1899-12-30T00:16:00"/>
    <d v="1899-12-30T00:59:00"/>
    <d v="1899-12-30T20:01:00"/>
    <n v="4.25"/>
    <x v="0"/>
    <s v="7901-02765"/>
    <s v="N"/>
    <m/>
    <x v="4"/>
    <n v="63"/>
    <n v="25"/>
    <n v="38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8:00"/>
    <d v="1899-12-30T01:02:00"/>
    <d v="1899-12-30T20:01:00"/>
    <n v="4.283333333333335"/>
    <x v="0"/>
    <s v="7901-02766"/>
    <s v="N"/>
    <m/>
    <x v="2"/>
    <n v="66"/>
    <n v="29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9:00"/>
    <d v="1899-12-30T01:27:00"/>
    <d v="1899-12-30T20:01:00"/>
    <n v="4.3000000000000007"/>
    <x v="0"/>
    <s v="7901-02767"/>
    <s v="N"/>
    <m/>
    <x v="1"/>
    <n v="48"/>
    <n v="13"/>
    <n v="35"/>
    <n v="15.21"/>
    <n v="38.35"/>
    <n v="23.97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4-07-22T00:00:00"/>
    <x v="0"/>
    <n v="2004"/>
    <x v="1"/>
    <n v="1"/>
    <s v="JA"/>
    <d v="1899-12-30T00:30:00"/>
    <d v="1899-12-30T01:05:00"/>
    <d v="1899-12-30T20:01:00"/>
    <n v="4.4833333333333343"/>
    <x v="0"/>
    <s v="7901-02768"/>
    <s v="N"/>
    <m/>
    <x v="5"/>
    <n v="61"/>
    <n v="30"/>
    <n v="31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7:00"/>
    <d v="1899-12-30T01:18:00"/>
    <d v="1899-12-30T20:01:00"/>
    <n v="4.6000000000000014"/>
    <x v="0"/>
    <s v="7901-02769"/>
    <s v="N"/>
    <m/>
    <x v="4"/>
    <n v="55"/>
    <n v="17"/>
    <n v="38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9:00"/>
    <d v="1899-12-30T01:28:00"/>
    <d v="1899-12-30T20:01:00"/>
    <n v="4.6333333333333364"/>
    <x v="0"/>
    <s v="7901-02770"/>
    <s v="N"/>
    <m/>
    <x v="5"/>
    <n v="60"/>
    <n v="27"/>
    <n v="33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41:00"/>
    <d v="1899-12-30T01:30:00"/>
    <d v="1899-12-30T20:01:00"/>
    <n v="4.6666666666666679"/>
    <x v="0"/>
    <s v="7901-02771"/>
    <s v="N"/>
    <m/>
    <x v="2"/>
    <n v="60"/>
    <n v="25"/>
    <n v="35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0:00"/>
    <d v="1899-12-30T01:33:00"/>
    <d v="1899-12-30T20:01:00"/>
    <n v="4.81666666666667"/>
    <x v="0"/>
    <s v="7901-02772"/>
    <s v="N"/>
    <m/>
    <x v="3"/>
    <n v="61"/>
    <n v="25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2:00"/>
    <d v="1899-12-30T02:08:00"/>
    <d v="1899-12-30T20:01:00"/>
    <n v="4.8500000000000014"/>
    <x v="0"/>
    <s v="7901-02773"/>
    <s v="N"/>
    <m/>
    <x v="0"/>
    <n v="61"/>
    <n v="25"/>
    <n v="36"/>
    <s v="na"/>
    <s v="na"/>
    <s v="na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22T00:00:00"/>
    <x v="0"/>
    <n v="2004"/>
    <x v="1"/>
    <n v="1"/>
    <s v="JA"/>
    <d v="1899-12-30T01:10:00"/>
    <d v="1899-12-30T01:35:00"/>
    <d v="1899-12-30T20:01:00"/>
    <n v="5.1500000000000021"/>
    <x v="0"/>
    <s v="7901-02774"/>
    <s v="N"/>
    <m/>
    <x v="2"/>
    <n v="65"/>
    <n v="30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4:00"/>
    <d v="1899-12-30T01:37:00"/>
    <d v="1899-12-30T20:01:00"/>
    <n v="5.2166666666666686"/>
    <x v="0"/>
    <s v="7901-02775"/>
    <s v="N"/>
    <m/>
    <x v="2"/>
    <n v="58"/>
    <n v="21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8:00"/>
    <d v="1899-12-30T01:43:00"/>
    <d v="1899-12-30T20:01:00"/>
    <n v="5.283333333333335"/>
    <x v="0"/>
    <s v="7901-02778"/>
    <s v="N"/>
    <m/>
    <x v="2"/>
    <n v="62"/>
    <n v="27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20:00"/>
    <d v="1899-12-30T01:45:00"/>
    <d v="1899-12-30T20:01:00"/>
    <n v="5.31666666666667"/>
    <x v="0"/>
    <s v="7901-02779"/>
    <s v="N"/>
    <m/>
    <x v="2"/>
    <n v="63"/>
    <n v="26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2:00"/>
    <d v="1899-12-30T01:47:00"/>
    <d v="1899-12-30T20:01:00"/>
    <n v="5.5166666666666693"/>
    <x v="0"/>
    <s v="7901-02780"/>
    <s v="N"/>
    <m/>
    <x v="2"/>
    <n v="65"/>
    <n v="31"/>
    <n v="34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3:00"/>
    <d v="1899-12-30T03:26:00"/>
    <d v="1899-12-30T20:01:00"/>
    <n v="5.533333333333335"/>
    <x v="0"/>
    <s v="7901-02776"/>
    <s v="N"/>
    <m/>
    <x v="5"/>
    <n v="57"/>
    <n v="21"/>
    <n v="36"/>
    <n v="14.91"/>
    <n v="39.93"/>
    <n v="23.37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22T00:00:00"/>
    <x v="0"/>
    <n v="2004"/>
    <x v="1"/>
    <n v="1"/>
    <s v="JA"/>
    <d v="1899-12-30T01:33:00"/>
    <d v="1899-12-30T01:41:00"/>
    <d v="1899-12-30T20:01:00"/>
    <n v="5.533333333333335"/>
    <x v="0"/>
    <s v="7901-02777"/>
    <s v="N"/>
    <m/>
    <x v="2"/>
    <n v="70"/>
    <n v="33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42:00"/>
    <d v="1899-12-30T03:45:00"/>
    <d v="1899-12-30T20:01:00"/>
    <n v="5.6833333333333336"/>
    <x v="0"/>
    <s v="7901-02781"/>
    <s v="N"/>
    <m/>
    <x v="1"/>
    <n v="63"/>
    <n v="27"/>
    <n v="36"/>
    <n v="14.78"/>
    <n v="39.1"/>
    <n v="22.62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7-22T00:00:00"/>
    <x v="0"/>
    <n v="2004"/>
    <x v="1"/>
    <n v="1"/>
    <s v="JA"/>
    <d v="1899-12-30T01:42:00"/>
    <d v="1899-12-30T02:27:00"/>
    <d v="1899-12-30T20:01:00"/>
    <n v="5.6833333333333336"/>
    <x v="0"/>
    <s v="7901-02782"/>
    <s v="N"/>
    <m/>
    <x v="5"/>
    <n v="71"/>
    <n v="32"/>
    <n v="39"/>
    <n v="15.15"/>
    <n v="39.6"/>
    <n v="24.6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4-07-22T00:00:00"/>
    <x v="0"/>
    <n v="2004"/>
    <x v="1"/>
    <n v="1"/>
    <s v="JA"/>
    <d v="1899-12-30T02:11:00"/>
    <d v="1899-12-30T02:33:00"/>
    <d v="1899-12-30T20:01:00"/>
    <n v="6.1666666666666679"/>
    <x v="0"/>
    <s v="7901-02783"/>
    <s v="N"/>
    <m/>
    <x v="1"/>
    <n v="61"/>
    <n v="27"/>
    <n v="34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3:00"/>
    <d v="1899-12-30T02:35:00"/>
    <d v="1899-12-30T20:01:00"/>
    <n v="6.2000000000000028"/>
    <x v="0"/>
    <s v="7901-02784"/>
    <s v="N"/>
    <m/>
    <x v="5"/>
    <n v="62"/>
    <n v="28"/>
    <n v="34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6:00"/>
    <d v="1899-12-30T02:37:00"/>
    <d v="1899-12-30T20:01:00"/>
    <n v="6.25"/>
    <x v="0"/>
    <s v="7901-02785"/>
    <s v="N"/>
    <m/>
    <x v="3"/>
    <n v="63"/>
    <n v="28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38:00"/>
    <d v="1899-12-30T20:01:00"/>
    <n v="6.4166666666666679"/>
    <x v="0"/>
    <s v="7901-02786"/>
    <s v="N"/>
    <m/>
    <x v="2"/>
    <n v="60"/>
    <n v="21"/>
    <n v="39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40:00"/>
    <d v="1899-12-30T20:01:00"/>
    <n v="6.4166666666666679"/>
    <x v="0"/>
    <s v="7901-02787"/>
    <s v="N"/>
    <m/>
    <x v="5"/>
    <n v="67"/>
    <n v="33"/>
    <n v="34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2:00"/>
    <d v="1899-12-30T20:01:00"/>
    <n v="6.4833333333333343"/>
    <x v="0"/>
    <s v="7901-02788"/>
    <s v="N"/>
    <m/>
    <x v="0"/>
    <n v="69"/>
    <n v="33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4:00"/>
    <d v="1899-12-30T20:01:00"/>
    <n v="6.4833333333333343"/>
    <x v="0"/>
    <s v="7901-02789"/>
    <s v="N"/>
    <m/>
    <x v="2"/>
    <n v="62"/>
    <n v="26"/>
    <n v="36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3:00"/>
    <d v="1899-12-30T02:47:00"/>
    <d v="1899-12-30T20:01:00"/>
    <n v="6.533333333333335"/>
    <x v="0"/>
    <s v="7901-02790"/>
    <s v="N"/>
    <m/>
    <x v="1"/>
    <n v="64"/>
    <n v="27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0:00"/>
    <d v="1899-12-30T02:50:00"/>
    <d v="1899-12-30T20:01:00"/>
    <n v="6.6499999999999986"/>
    <x v="0"/>
    <s v="7901-02791"/>
    <s v="N"/>
    <m/>
    <x v="1"/>
    <n v="69"/>
    <n v="31"/>
    <n v="38"/>
    <s v="na"/>
    <s v="na"/>
    <s v="na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2"/>
    <s v="N"/>
    <m/>
    <x v="5"/>
    <n v="64"/>
    <n v="25"/>
    <n v="39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3"/>
    <s v="N"/>
    <m/>
    <x v="0"/>
    <n v="71"/>
    <n v="32"/>
    <n v="39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6:00"/>
    <d v="1899-12-30T20:01:00"/>
    <n v="6.7166666666666686"/>
    <x v="0"/>
    <s v="7901-02794"/>
    <s v="N"/>
    <m/>
    <x v="0"/>
    <n v="63"/>
    <n v="27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9:00"/>
    <d v="1899-12-30T20:01:00"/>
    <n v="6.7166666666666686"/>
    <x v="0"/>
    <s v="7901-02795"/>
    <s v="N"/>
    <m/>
    <x v="1"/>
    <n v="67"/>
    <n v="27"/>
    <n v="40"/>
    <s v="na"/>
    <s v="na"/>
    <s v="na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0:00"/>
    <d v="1899-12-30T20:01:00"/>
    <n v="6.7500000000000036"/>
    <x v="0"/>
    <s v="7901-02796"/>
    <s v="N"/>
    <m/>
    <x v="2"/>
    <n v="60"/>
    <n v="26"/>
    <n v="34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2:00"/>
    <d v="1899-12-30T20:01:00"/>
    <n v="6.7500000000000036"/>
    <x v="0"/>
    <s v="7901-02797"/>
    <s v="N"/>
    <m/>
    <x v="2"/>
    <n v="67"/>
    <n v="31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3:00"/>
    <d v="1899-12-30T03:03:00"/>
    <d v="1899-12-30T20:01:00"/>
    <n v="6.8666666666666671"/>
    <x v="0"/>
    <s v="7901-02798"/>
    <s v="N"/>
    <m/>
    <x v="2"/>
    <n v="69"/>
    <n v="33"/>
    <n v="36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6:00"/>
    <d v="1899-12-30T03:04:00"/>
    <d v="1899-12-30T20:01:00"/>
    <n v="6.9166666666666679"/>
    <x v="0"/>
    <s v="7901-02799"/>
    <s v="N"/>
    <m/>
    <x v="2"/>
    <n v="63"/>
    <n v="27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3:02:00"/>
    <d v="1899-12-30T03:09:00"/>
    <d v="1899-12-30T20:01:00"/>
    <n v="7.0166666666666693"/>
    <x v="0"/>
    <s v="7901-02800"/>
    <s v="N"/>
    <m/>
    <x v="3"/>
    <n v="60"/>
    <n v="28"/>
    <n v="32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1"/>
    <n v="2004"/>
    <x v="2"/>
    <s v="Arch Point"/>
    <s v="JA"/>
    <d v="1899-12-30T21:44:00"/>
    <s v="na"/>
    <d v="1899-12-30T19:39:00"/>
    <n v="2.0833333333333339"/>
    <x v="0"/>
    <s v="1001-21296"/>
    <s v="N"/>
    <m/>
    <x v="0"/>
    <n v="57"/>
    <n v="26"/>
    <n v="31"/>
    <n v="15.07"/>
    <n v="39.33"/>
    <n v="22.79"/>
    <n v="141"/>
    <n v="75"/>
    <x v="3"/>
    <s v="X"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1:53:00"/>
    <s v="na"/>
    <d v="1899-12-30T19:39:00"/>
    <n v="2.2333333333333334"/>
    <x v="0"/>
    <s v="1001-21297"/>
    <s v="N"/>
    <m/>
    <x v="4"/>
    <n v="63"/>
    <n v="26"/>
    <n v="37"/>
    <n v="14.26"/>
    <n v="37.47"/>
    <n v="23.82"/>
    <n v="137"/>
    <m/>
    <x v="0"/>
    <s v="X"/>
    <m/>
    <m/>
    <m/>
    <m/>
    <m/>
    <m/>
    <m/>
    <m/>
    <m/>
    <m/>
    <m/>
    <m/>
    <m/>
    <m/>
    <m/>
    <s v="puked oil"/>
  </r>
  <r>
    <d v="2004-08-14T00:00:00"/>
    <x v="1"/>
    <n v="2004"/>
    <x v="2"/>
    <s v="Arch Point"/>
    <s v="JA"/>
    <d v="1899-12-30T22:15:00"/>
    <s v="na"/>
    <d v="1899-12-30T19:39:00"/>
    <n v="2.6000000000000014"/>
    <x v="0"/>
    <s v="1001-21298"/>
    <s v="N"/>
    <m/>
    <x v="0"/>
    <n v="60"/>
    <n v="27"/>
    <n v="33"/>
    <n v="14.57"/>
    <n v="37.4"/>
    <n v="23.96"/>
    <n v="144"/>
    <n v="83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2:50:00"/>
    <d v="1899-12-30T22:56:00"/>
    <d v="1899-12-30T19:39:00"/>
    <n v="3.1833333333333327"/>
    <x v="0"/>
    <s v="1001-21299"/>
    <s v="N"/>
    <m/>
    <x v="5"/>
    <n v="61"/>
    <n v="27"/>
    <n v="34"/>
    <n v="14.73"/>
    <n v="38.1"/>
    <n v="22.55"/>
    <n v="139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3:56:00"/>
    <d v="1899-12-30T00:01:00"/>
    <d v="1899-12-30T19:39:00"/>
    <n v="4.2833333333333341"/>
    <x v="0"/>
    <s v="1001-21300"/>
    <s v="N"/>
    <m/>
    <x v="4"/>
    <n v="58"/>
    <n v="27"/>
    <n v="31"/>
    <n v="14.88"/>
    <n v="37.880000000000003"/>
    <n v="21.51"/>
    <n v="138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0:08:00"/>
    <d v="1899-12-30T00:17:00"/>
    <d v="1899-12-30T19:39:00"/>
    <n v="4.4833333333333343"/>
    <x v="0"/>
    <s v="1001-21314"/>
    <s v="N"/>
    <m/>
    <x v="0"/>
    <n v="59"/>
    <n v="27"/>
    <n v="32"/>
    <n v="15.11"/>
    <n v="37.82"/>
    <n v="22.54"/>
    <n v="137"/>
    <n v="76"/>
    <x v="0"/>
    <m/>
    <m/>
    <m/>
    <m/>
    <m/>
    <m/>
    <m/>
    <m/>
    <m/>
    <m/>
    <m/>
    <m/>
    <m/>
    <m/>
    <m/>
    <m/>
    <s v="new band string"/>
  </r>
  <r>
    <d v="2004-08-14T00:00:00"/>
    <x v="1"/>
    <n v="2004"/>
    <x v="2"/>
    <s v="Arch Point"/>
    <s v="JA"/>
    <d v="1899-12-30T01:16:00"/>
    <d v="1899-12-30T01:23:00"/>
    <d v="1899-12-30T19:39:00"/>
    <n v="5.6166666666666671"/>
    <x v="0"/>
    <s v="1001-21316"/>
    <s v="N"/>
    <m/>
    <x v="1"/>
    <n v="63"/>
    <n v="27"/>
    <n v="36"/>
    <n v="15.47"/>
    <n v="39.49"/>
    <n v="21.91"/>
    <n v="145"/>
    <n v="83"/>
    <x v="0"/>
    <m/>
    <m/>
    <m/>
    <m/>
    <m/>
    <m/>
    <m/>
    <m/>
    <m/>
    <m/>
    <m/>
    <m/>
    <m/>
    <m/>
    <m/>
    <m/>
    <s v="BILL WIDTH = 2.53"/>
  </r>
  <r>
    <d v="2004-08-15T00:00:00"/>
    <x v="1"/>
    <n v="2004"/>
    <x v="2"/>
    <s v="Eseal Point"/>
    <s v="JA"/>
    <d v="1899-12-30T21:29:00"/>
    <m/>
    <d v="1899-12-30T19:39:00"/>
    <n v="1.8333333333333348"/>
    <x v="0"/>
    <s v="7901-02974"/>
    <s v="N"/>
    <m/>
    <x v="2"/>
    <n v="59"/>
    <n v="26"/>
    <n v="33"/>
    <n v="13.76"/>
    <n v="37.119999999999997"/>
    <n v="23.13"/>
    <n v="137"/>
    <m/>
    <x v="0"/>
    <m/>
    <m/>
    <m/>
    <m/>
    <m/>
    <m/>
    <m/>
    <m/>
    <m/>
    <m/>
    <m/>
    <m/>
    <m/>
    <m/>
    <m/>
    <m/>
    <s v="NEW BAND STRING"/>
  </r>
  <r>
    <d v="2004-08-15T00:00:00"/>
    <x v="1"/>
    <n v="2004"/>
    <x v="2"/>
    <s v="Eseal Point"/>
    <s v="JA"/>
    <d v="1899-12-30T21:33:00"/>
    <d v="1899-12-30T21:38:00"/>
    <d v="1899-12-30T19:39:00"/>
    <n v="1.9000000000000012"/>
    <x v="0"/>
    <s v="7901-02975"/>
    <s v="N"/>
    <m/>
    <x v="0"/>
    <n v="59"/>
    <n v="26"/>
    <n v="33"/>
    <n v="14.59"/>
    <n v="37.130000000000003"/>
    <n v="22.94"/>
    <n v="141"/>
    <n v="78"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1:43:00"/>
    <s v="na"/>
    <d v="1899-12-30T19:39:00"/>
    <n v="2.0666666666666647"/>
    <x v="0"/>
    <s v="1001-21339"/>
    <s v="N"/>
    <m/>
    <x v="4"/>
    <n v="61"/>
    <n v="26"/>
    <n v="35"/>
    <n v="14.86"/>
    <n v="38.619999999999997"/>
    <n v="25.94"/>
    <n v="135"/>
    <m/>
    <x v="0"/>
    <m/>
    <m/>
    <m/>
    <m/>
    <m/>
    <m/>
    <m/>
    <m/>
    <m/>
    <m/>
    <m/>
    <m/>
    <m/>
    <m/>
    <m/>
    <m/>
    <s v="molt?"/>
  </r>
  <r>
    <d v="2004-08-15T00:00:00"/>
    <x v="1"/>
    <n v="2004"/>
    <x v="2"/>
    <s v="Eseal Point"/>
    <s v="JA"/>
    <d v="1899-12-30T21:57:00"/>
    <d v="1899-12-30T22:16:00"/>
    <d v="1899-12-30T19:39:00"/>
    <n v="2.2999999999999998"/>
    <x v="0"/>
    <s v="7901-02976"/>
    <s v="N"/>
    <m/>
    <x v="7"/>
    <n v="61"/>
    <n v="26"/>
    <n v="35"/>
    <n v="14.5"/>
    <n v="38.49"/>
    <n v="23.67"/>
    <n v="142"/>
    <m/>
    <x v="1"/>
    <m/>
    <m/>
    <m/>
    <m/>
    <m/>
    <m/>
    <m/>
    <m/>
    <m/>
    <m/>
    <m/>
    <m/>
    <m/>
    <m/>
    <m/>
    <m/>
    <s v="RADIO = 4169"/>
  </r>
  <r>
    <d v="2004-08-15T00:00:00"/>
    <x v="1"/>
    <n v="2004"/>
    <x v="2"/>
    <s v="Arch Point"/>
    <s v="PM"/>
    <d v="1899-12-30T22:04:00"/>
    <s v="na"/>
    <d v="1899-12-30T19:39:00"/>
    <n v="2.4166666666666661"/>
    <x v="0"/>
    <s v="1001-21340"/>
    <s v="N"/>
    <m/>
    <x v="5"/>
    <n v="66"/>
    <n v="26"/>
    <n v="40"/>
    <n v="15.04"/>
    <n v="38.24"/>
    <n v="26.21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2:14:00"/>
    <s v="na"/>
    <d v="1899-12-30T19:39:00"/>
    <n v="2.5833333333333348"/>
    <x v="0"/>
    <s v="1901-38330"/>
    <s v="N"/>
    <m/>
    <x v="7"/>
    <n v="61"/>
    <n v="26"/>
    <n v="35"/>
    <n v="14.51"/>
    <n v="37.909999999999997"/>
    <s v="NA"/>
    <n v="139"/>
    <m/>
    <x v="0"/>
    <m/>
    <m/>
    <m/>
    <m/>
    <m/>
    <m/>
    <m/>
    <m/>
    <m/>
    <m/>
    <m/>
    <m/>
    <m/>
    <m/>
    <m/>
    <m/>
    <s v="Band out of order - NOT RECAP; molt?"/>
  </r>
  <r>
    <d v="2004-08-15T00:00:00"/>
    <x v="1"/>
    <n v="2004"/>
    <x v="2"/>
    <s v="Eseal Point"/>
    <s v="JA"/>
    <d v="1899-12-30T22:26:00"/>
    <m/>
    <d v="1899-12-30T19:39:00"/>
    <n v="2.7833333333333341"/>
    <x v="0"/>
    <s v="7901-02977"/>
    <s v="N"/>
    <m/>
    <x v="0"/>
    <n v="62"/>
    <n v="26"/>
    <n v="36"/>
    <n v="13.83"/>
    <n v="37.14"/>
    <n v="22.01"/>
    <n v="139"/>
    <m/>
    <x v="0"/>
    <m/>
    <m/>
    <m/>
    <m/>
    <m/>
    <m/>
    <m/>
    <m/>
    <m/>
    <m/>
    <m/>
    <m/>
    <m/>
    <m/>
    <m/>
    <m/>
    <s v="PHOTOS OF UPPER WING"/>
  </r>
  <r>
    <d v="2004-08-15T00:00:00"/>
    <x v="1"/>
    <n v="2004"/>
    <x v="2"/>
    <s v="Arch Point"/>
    <s v="PM"/>
    <d v="1899-12-30T22:45:00"/>
    <s v="na"/>
    <d v="1899-12-30T19:39:00"/>
    <n v="3.0999999999999996"/>
    <x v="0"/>
    <s v="1001-21341"/>
    <s v="N"/>
    <m/>
    <x v="7"/>
    <n v="62"/>
    <n v="27"/>
    <n v="35"/>
    <n v="15.59"/>
    <n v="38.5"/>
    <n v="25.22"/>
    <n v="141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6:00"/>
    <d v="1899-12-30T23:12:00"/>
    <d v="1899-12-30T19:39:00"/>
    <n v="3.283333333333335"/>
    <x v="0"/>
    <s v="7901-02979"/>
    <s v="N"/>
    <m/>
    <x v="5"/>
    <n v="63"/>
    <n v="26"/>
    <n v="37"/>
    <n v="15.27"/>
    <n v="38.35"/>
    <n v="23.06"/>
    <n v="141"/>
    <m/>
    <x v="1"/>
    <m/>
    <m/>
    <m/>
    <m/>
    <m/>
    <m/>
    <m/>
    <m/>
    <m/>
    <m/>
    <m/>
    <m/>
    <m/>
    <m/>
    <m/>
    <m/>
    <s v="RADIO = 4284"/>
  </r>
  <r>
    <d v="2004-08-15T00:00:00"/>
    <x v="1"/>
    <n v="2004"/>
    <x v="2"/>
    <s v="Eseal Point"/>
    <s v="JA"/>
    <d v="1899-12-30T23:08:00"/>
    <d v="1899-12-30T23:19:00"/>
    <d v="1899-12-30T19:39:00"/>
    <n v="3.4833333333333343"/>
    <x v="0"/>
    <s v="7901-02980"/>
    <s v="N"/>
    <m/>
    <x v="5"/>
    <n v="57"/>
    <n v="26"/>
    <n v="31"/>
    <n v="14.74"/>
    <n v="38.92"/>
    <n v="23.33"/>
    <n v="13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11:00"/>
    <s v="na"/>
    <d v="1899-12-30T19:39:00"/>
    <n v="3.5333333333333341"/>
    <x v="0"/>
    <s v="1001-21342"/>
    <s v="N"/>
    <m/>
    <x v="4"/>
    <n v="61"/>
    <n v="26"/>
    <n v="35"/>
    <n v="14"/>
    <n v="38.81"/>
    <n v="26.42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24:00"/>
    <s v="na"/>
    <d v="1899-12-30T19:39:00"/>
    <n v="3.75"/>
    <x v="0"/>
    <s v="7901-02692"/>
    <s v="Y"/>
    <m/>
    <x v="4"/>
    <n v="61"/>
    <n v="26"/>
    <n v="35"/>
    <n v="15.03"/>
    <n v="39.14"/>
    <n v="24.57"/>
    <n v="141"/>
    <m/>
    <x v="0"/>
    <m/>
    <m/>
    <m/>
    <m/>
    <m/>
    <m/>
    <m/>
    <m/>
    <m/>
    <m/>
    <m/>
    <m/>
    <m/>
    <m/>
    <m/>
    <m/>
    <s v="RECAPTURE BANDED 7/19/04 ESEAL POINT SBI"/>
  </r>
  <r>
    <d v="2004-08-15T00:00:00"/>
    <x v="1"/>
    <n v="2004"/>
    <x v="2"/>
    <s v="Arch Point"/>
    <s v="PM"/>
    <d v="1899-12-30T23:26:00"/>
    <s v="na"/>
    <d v="1899-12-30T19:39:00"/>
    <n v="3.7833333333333332"/>
    <x v="0"/>
    <s v="1001-21343"/>
    <s v="N"/>
    <m/>
    <x v="5"/>
    <n v="60"/>
    <n v="26"/>
    <n v="34"/>
    <n v="14.37"/>
    <n v="38.090000000000003"/>
    <n v="24.93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37:00"/>
    <s v="na"/>
    <d v="1899-12-30T19:39:00"/>
    <n v="3.9666666666666686"/>
    <x v="0"/>
    <s v="1001-21316"/>
    <s v="Y"/>
    <m/>
    <x v="4"/>
    <n v="64"/>
    <n v="26"/>
    <n v="38"/>
    <n v="14.51"/>
    <n v="40.130000000000003"/>
    <n v="24.89"/>
    <n v="145"/>
    <m/>
    <x v="0"/>
    <m/>
    <m/>
    <m/>
    <m/>
    <m/>
    <m/>
    <m/>
    <m/>
    <m/>
    <m/>
    <m/>
    <m/>
    <m/>
    <m/>
    <m/>
    <m/>
    <s v="RECAPTURE BANDED 8/14/04 ARCH POINT SBI"/>
  </r>
  <r>
    <d v="2004-08-15T00:00:00"/>
    <x v="1"/>
    <n v="2004"/>
    <x v="2"/>
    <s v="Eseal Point"/>
    <s v="JA"/>
    <d v="1899-12-30T23:41:00"/>
    <d v="1899-12-30T23:46:00"/>
    <d v="1899-12-30T19:39:00"/>
    <n v="4.033333333333335"/>
    <x v="0"/>
    <s v="7901-02982"/>
    <s v="N"/>
    <m/>
    <x v="2"/>
    <n v="57"/>
    <n v="25"/>
    <n v="32"/>
    <n v="14.86"/>
    <n v="38.729999999999997"/>
    <n v="22.65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45:00"/>
    <m/>
    <d v="1899-12-30T19:39:00"/>
    <n v="4.1000000000000014"/>
    <x v="0"/>
    <s v="7901-02974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RECAPTURE - SAME NIGHT"/>
  </r>
  <r>
    <d v="2004-08-15T00:00:00"/>
    <x v="1"/>
    <n v="2004"/>
    <x v="2"/>
    <s v="Arch Point"/>
    <s v="PM"/>
    <d v="1899-12-30T23:55:00"/>
    <s v="na"/>
    <d v="1899-12-30T19:39:00"/>
    <n v="4.2666666666666675"/>
    <x v="0"/>
    <s v="1001-21344"/>
    <s v="N"/>
    <m/>
    <x v="5"/>
    <n v="59"/>
    <n v="26"/>
    <n v="33"/>
    <n v="14.21"/>
    <n v="38.5"/>
    <n v="24.97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58:00"/>
    <d v="1899-12-30T00:19:00"/>
    <d v="1899-12-30T19:39:00"/>
    <n v="4.3166666666666647"/>
    <x v="0"/>
    <s v="7901-02983"/>
    <s v="N"/>
    <m/>
    <x v="2"/>
    <n v="62"/>
    <n v="27"/>
    <n v="35"/>
    <n v="14.03"/>
    <n v="37.409999999999997"/>
    <n v="23.24"/>
    <n v="142"/>
    <m/>
    <x v="1"/>
    <m/>
    <m/>
    <m/>
    <m/>
    <m/>
    <m/>
    <m/>
    <m/>
    <m/>
    <m/>
    <m/>
    <m/>
    <m/>
    <m/>
    <m/>
    <m/>
    <s v="RADIO = 4063"/>
  </r>
  <r>
    <d v="2004-08-15T00:00:00"/>
    <x v="1"/>
    <n v="2004"/>
    <x v="2"/>
    <s v="Arch Point"/>
    <s v="PM"/>
    <d v="1899-12-30T00:15:00"/>
    <s v="na"/>
    <d v="1899-12-30T19:39:00"/>
    <n v="4.6000000000000014"/>
    <x v="0"/>
    <s v="1001-21345"/>
    <s v="N"/>
    <m/>
    <x v="5"/>
    <n v="64"/>
    <n v="27"/>
    <n v="37"/>
    <n v="14.99"/>
    <n v="37.799999999999997"/>
    <n v="23.4"/>
    <n v="13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00:21:00"/>
    <s v="na"/>
    <d v="1899-12-30T19:39:00"/>
    <n v="4.6999999999999993"/>
    <x v="0"/>
    <s v="1001-21346"/>
    <s v="N"/>
    <m/>
    <x v="3"/>
    <n v="63"/>
    <n v="27"/>
    <n v="36"/>
    <n v="14.27"/>
    <n v="38.74"/>
    <n v="23.52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41:00"/>
    <d v="1899-12-30T00:43:00"/>
    <d v="1899-12-30T19:39:00"/>
    <n v="5.033333333333335"/>
    <x v="0"/>
    <s v="1961-16167"/>
    <s v="Y"/>
    <m/>
    <x v="0"/>
    <n v="60"/>
    <n v="27"/>
    <n v="33"/>
    <s v="NA"/>
    <s v="NA"/>
    <s v="NA"/>
    <s v="NA"/>
    <m/>
    <x v="0"/>
    <m/>
    <m/>
    <m/>
    <m/>
    <m/>
    <m/>
    <m/>
    <m/>
    <m/>
    <m/>
    <m/>
    <m/>
    <m/>
    <m/>
    <m/>
    <m/>
    <s v="RECAPTURE BANDED 6/24/04 SCORPION"/>
  </r>
  <r>
    <d v="2004-08-15T00:00:00"/>
    <x v="1"/>
    <n v="2004"/>
    <x v="2"/>
    <s v="Eseal Point"/>
    <s v="JA"/>
    <d v="1899-12-30T00:59:00"/>
    <d v="1899-12-30T01:27:00"/>
    <d v="1899-12-30T19:39:00"/>
    <n v="5.3333333333333321"/>
    <x v="0"/>
    <s v="7901-02985"/>
    <s v="N"/>
    <m/>
    <x v="1"/>
    <n v="61"/>
    <n v="25"/>
    <n v="36"/>
    <n v="15.23"/>
    <n v="38.76"/>
    <n v="24.23"/>
    <n v="144"/>
    <m/>
    <x v="1"/>
    <m/>
    <m/>
    <m/>
    <m/>
    <m/>
    <m/>
    <m/>
    <m/>
    <m/>
    <m/>
    <m/>
    <m/>
    <m/>
    <m/>
    <m/>
    <m/>
    <s v="RADIO = 4343; SUTURED OVER ANTENNA"/>
  </r>
  <r>
    <d v="2004-08-15T00:00:00"/>
    <x v="1"/>
    <n v="2004"/>
    <x v="2"/>
    <s v="Arch Point"/>
    <s v="PM"/>
    <d v="1899-12-30T01:03:00"/>
    <s v="na"/>
    <d v="1899-12-30T19:39:00"/>
    <n v="5.3999999999999986"/>
    <x v="0"/>
    <s v="1001-21348"/>
    <s v="N"/>
    <m/>
    <x v="4"/>
    <n v="64"/>
    <n v="26"/>
    <n v="38"/>
    <n v="13.46"/>
    <n v="38.36"/>
    <n v="24.63"/>
    <n v="142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09:00"/>
    <d v="1899-12-30T01:50:00"/>
    <d v="1899-12-30T19:39:00"/>
    <n v="5.5"/>
    <x v="0"/>
    <s v="7901-02986"/>
    <s v="N"/>
    <m/>
    <x v="1"/>
    <n v="61"/>
    <n v="26"/>
    <n v="35"/>
    <n v="14.69"/>
    <n v="37.17"/>
    <n v="22.03"/>
    <n v="140"/>
    <m/>
    <x v="1"/>
    <m/>
    <m/>
    <m/>
    <m/>
    <m/>
    <m/>
    <m/>
    <m/>
    <m/>
    <m/>
    <m/>
    <m/>
    <m/>
    <m/>
    <m/>
    <m/>
    <s v="RADIO = 4032"/>
  </r>
  <r>
    <d v="2004-08-15T00:00:00"/>
    <x v="1"/>
    <n v="2004"/>
    <x v="2"/>
    <s v="Eseal Point"/>
    <s v="JA"/>
    <d v="1899-12-30T01:12:00"/>
    <d v="1899-12-30T02:02:00"/>
    <d v="1899-12-30T19:39:00"/>
    <n v="5.5500000000000007"/>
    <x v="0"/>
    <s v="7901-02987"/>
    <s v="N"/>
    <m/>
    <x v="2"/>
    <n v="62"/>
    <n v="30"/>
    <n v="32"/>
    <m/>
    <m/>
    <m/>
    <n v="139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27:00"/>
    <d v="1899-12-30T02:50:00"/>
    <d v="1899-12-30T19:39:00"/>
    <n v="5.8000000000000007"/>
    <x v="0"/>
    <s v="7901-02988"/>
    <s v="N"/>
    <m/>
    <x v="5"/>
    <n v="65"/>
    <n v="26"/>
    <n v="39"/>
    <n v="14.26"/>
    <n v="38.25"/>
    <n v="22.81"/>
    <n v="141"/>
    <m/>
    <x v="4"/>
    <m/>
    <m/>
    <m/>
    <m/>
    <m/>
    <m/>
    <m/>
    <m/>
    <m/>
    <m/>
    <m/>
    <m/>
    <m/>
    <m/>
    <m/>
    <m/>
    <s v="RADIO = 4504; FULL BELLY"/>
  </r>
  <r>
    <d v="2004-08-15T00:00:00"/>
    <x v="1"/>
    <n v="2004"/>
    <x v="2"/>
    <s v="Arch Point"/>
    <s v="PM"/>
    <d v="1899-12-30T01:31:00"/>
    <s v="na"/>
    <d v="1899-12-30T19:39:00"/>
    <n v="5.8666666666666671"/>
    <x v="0"/>
    <s v="1001-21349"/>
    <s v="N"/>
    <m/>
    <x v="6"/>
    <n v="63"/>
    <n v="26"/>
    <n v="37"/>
    <n v="14.62"/>
    <n v="39.549999999999997"/>
    <n v="24.76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3:06:00"/>
    <d v="1899-12-30T19:39:00"/>
    <n v="6.1000000000000014"/>
    <x v="0"/>
    <s v="7901-02990"/>
    <s v="N"/>
    <m/>
    <x v="7"/>
    <n v="67"/>
    <n v="30"/>
    <n v="37"/>
    <n v="14.54"/>
    <n v="38.21"/>
    <n v="23.64"/>
    <n v="141"/>
    <m/>
    <x v="2"/>
    <m/>
    <m/>
    <m/>
    <m/>
    <m/>
    <m/>
    <m/>
    <m/>
    <m/>
    <m/>
    <m/>
    <m/>
    <m/>
    <m/>
    <m/>
    <m/>
    <s v="RADIO = 4143"/>
  </r>
  <r>
    <d v="2004-08-15T00:00:00"/>
    <x v="1"/>
    <n v="2004"/>
    <x v="2"/>
    <s v="Eseal Point"/>
    <s v="JA"/>
    <d v="1899-12-30T02:06:00"/>
    <d v="1899-12-30T02:24:00"/>
    <d v="1899-12-30T19:39:00"/>
    <n v="6.4500000000000028"/>
    <x v="0"/>
    <s v="1001-21241"/>
    <s v="Y"/>
    <m/>
    <x v="1"/>
    <n v="68"/>
    <n v="29"/>
    <n v="39"/>
    <s v="NA"/>
    <s v="NA"/>
    <s v="NA"/>
    <s v="NA"/>
    <m/>
    <x v="0"/>
    <m/>
    <m/>
    <m/>
    <m/>
    <m/>
    <m/>
    <m/>
    <m/>
    <m/>
    <m/>
    <m/>
    <m/>
    <m/>
    <m/>
    <m/>
    <m/>
    <s v="RECAPTURE BANDED 7/18/04 ARCH POINT SBI"/>
  </r>
  <r>
    <d v="2004-08-15T00:00:00"/>
    <x v="1"/>
    <n v="2004"/>
    <x v="2"/>
    <s v="Eseal Point"/>
    <s v="JA"/>
    <d v="1899-12-30T02:06:00"/>
    <d v="1899-12-30T03:24:00"/>
    <d v="1899-12-30T19:39:00"/>
    <n v="6.4500000000000028"/>
    <x v="0"/>
    <s v="7901-02991"/>
    <s v="N"/>
    <m/>
    <x v="5"/>
    <n v="61"/>
    <n v="25"/>
    <n v="36"/>
    <n v="14.59"/>
    <n v="37.53"/>
    <n v="22.48"/>
    <n v="141"/>
    <m/>
    <x v="2"/>
    <m/>
    <m/>
    <m/>
    <m/>
    <m/>
    <m/>
    <m/>
    <m/>
    <m/>
    <m/>
    <m/>
    <m/>
    <m/>
    <m/>
    <m/>
    <m/>
    <s v="RADIO = 4122"/>
  </r>
  <r>
    <d v="2004-08-15T00:00:00"/>
    <x v="1"/>
    <n v="2004"/>
    <x v="2"/>
    <s v="Eseal Point"/>
    <s v="JA"/>
    <d v="1899-12-30T02:19:00"/>
    <d v="1899-12-30T03:41:00"/>
    <d v="1899-12-30T19:39:00"/>
    <n v="6.6666666666666679"/>
    <x v="0"/>
    <s v="7901-02992"/>
    <s v="N"/>
    <m/>
    <x v="7"/>
    <n v="71"/>
    <n v="30"/>
    <n v="41"/>
    <n v="14.88"/>
    <n v="38.35"/>
    <n v="23.37"/>
    <n v="141"/>
    <m/>
    <x v="1"/>
    <m/>
    <m/>
    <m/>
    <m/>
    <m/>
    <m/>
    <m/>
    <m/>
    <m/>
    <m/>
    <m/>
    <m/>
    <m/>
    <m/>
    <m/>
    <m/>
    <s v="RADIO = 4545"/>
  </r>
  <r>
    <d v="2004-08-16T00:00:00"/>
    <x v="1"/>
    <n v="2004"/>
    <x v="2"/>
    <s v="Eseal Point"/>
    <s v="JA"/>
    <d v="1899-12-30T21:26:00"/>
    <d v="1899-12-30T21:47:00"/>
    <d v="1899-12-30T19:39:00"/>
    <n v="1.783333333333335"/>
    <x v="0"/>
    <s v="7901-02994"/>
    <s v="N"/>
    <m/>
    <x v="5"/>
    <n v="62"/>
    <n v="26"/>
    <n v="36"/>
    <n v="15.46"/>
    <n v="38.5"/>
    <n v="22.95"/>
    <n v="145"/>
    <m/>
    <x v="1"/>
    <m/>
    <m/>
    <m/>
    <m/>
    <m/>
    <m/>
    <m/>
    <m/>
    <m/>
    <m/>
    <m/>
    <m/>
    <m/>
    <m/>
    <m/>
    <m/>
    <s v="RADIO = 4533"/>
  </r>
  <r>
    <d v="2004-08-16T00:00:00"/>
    <x v="1"/>
    <n v="2004"/>
    <x v="2"/>
    <s v="Arch Point"/>
    <s v="PM"/>
    <d v="1899-12-30T21:48:00"/>
    <d v="1899-12-30T21:55:00"/>
    <d v="1899-12-30T19:39:00"/>
    <n v="2.1500000000000004"/>
    <x v="0"/>
    <s v="1901-38332"/>
    <s v="N"/>
    <m/>
    <x v="7"/>
    <n v="62"/>
    <n v="26"/>
    <n v="36"/>
    <n v="14.02"/>
    <n v="38.340000000000003"/>
    <n v="23.96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54:00"/>
    <d v="1899-12-30T22:01:00"/>
    <d v="1899-12-30T19:39:00"/>
    <n v="2.25"/>
    <x v="0"/>
    <s v="1901-38333"/>
    <s v="N"/>
    <m/>
    <x v="5"/>
    <n v="61"/>
    <n v="26"/>
    <n v="35"/>
    <n v="14.19"/>
    <n v="38.67"/>
    <n v="23.16"/>
    <n v="146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38:00"/>
    <d v="1899-12-30T23:05:00"/>
    <d v="1899-12-30T19:39:00"/>
    <n v="2.9833333333333334"/>
    <x v="0"/>
    <s v="7901-02997"/>
    <s v="N"/>
    <m/>
    <x v="5"/>
    <n v="61"/>
    <n v="26"/>
    <n v="35"/>
    <n v="14.82"/>
    <n v="38.729999999999997"/>
    <n v="23.12"/>
    <n v="143"/>
    <m/>
    <x v="1"/>
    <m/>
    <m/>
    <m/>
    <m/>
    <m/>
    <m/>
    <m/>
    <m/>
    <m/>
    <m/>
    <m/>
    <m/>
    <m/>
    <m/>
    <m/>
    <m/>
    <s v="RADIO = 4233; R1 = 3, R6 = 5, REST = X"/>
  </r>
  <r>
    <d v="2004-08-16T00:00:00"/>
    <x v="1"/>
    <n v="2004"/>
    <x v="2"/>
    <s v="Eseal Point"/>
    <s v="JA"/>
    <d v="1899-12-30T22:55:00"/>
    <d v="1899-12-30T23:46:00"/>
    <d v="1899-12-30T19:39:00"/>
    <n v="3.2666666666666684"/>
    <x v="0"/>
    <s v="7901-02999"/>
    <s v="N"/>
    <m/>
    <x v="0"/>
    <n v="63"/>
    <n v="26"/>
    <n v="37"/>
    <n v="14.93"/>
    <n v="37.86"/>
    <n v="21.94"/>
    <n v="140"/>
    <m/>
    <x v="2"/>
    <m/>
    <m/>
    <m/>
    <m/>
    <m/>
    <m/>
    <m/>
    <m/>
    <m/>
    <m/>
    <m/>
    <m/>
    <m/>
    <m/>
    <m/>
    <m/>
    <s v="RADIO = 4103"/>
  </r>
  <r>
    <d v="2004-08-16T00:00:00"/>
    <x v="1"/>
    <n v="2004"/>
    <x v="2"/>
    <s v="Arch Point"/>
    <s v="PM"/>
    <d v="1899-12-30T23:00:00"/>
    <d v="1899-12-30T23:06:00"/>
    <d v="1899-12-30T19:39:00"/>
    <n v="3.3500000000000014"/>
    <x v="0"/>
    <s v="1901-38336"/>
    <s v="N"/>
    <m/>
    <x v="5"/>
    <n v="58"/>
    <n v="26"/>
    <n v="32"/>
    <n v="14.52"/>
    <n v="37.81"/>
    <n v="23.33"/>
    <n v="137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16:00"/>
    <d v="1899-12-30T23:59:00"/>
    <d v="1899-12-30T19:39:00"/>
    <n v="3.6166666666666671"/>
    <x v="0"/>
    <s v="7901-03000"/>
    <s v="N"/>
    <m/>
    <x v="5"/>
    <n v="65"/>
    <n v="27"/>
    <n v="38"/>
    <n v="15.4"/>
    <n v="39.200000000000003"/>
    <n v="22.61"/>
    <n v="144"/>
    <m/>
    <x v="1"/>
    <m/>
    <m/>
    <m/>
    <m/>
    <m/>
    <m/>
    <m/>
    <m/>
    <m/>
    <m/>
    <m/>
    <m/>
    <m/>
    <m/>
    <m/>
    <m/>
    <s v="RADIO = 4241"/>
  </r>
  <r>
    <d v="2004-08-16T00:00:00"/>
    <x v="1"/>
    <n v="2004"/>
    <x v="2"/>
    <s v="Eseal Point"/>
    <s v="JA"/>
    <d v="1899-12-30T23:55:00"/>
    <d v="1899-12-30T00:12:00"/>
    <d v="1899-12-30T19:39:00"/>
    <n v="4.2666666666666675"/>
    <x v="0"/>
    <s v="1901-38502"/>
    <s v="N"/>
    <m/>
    <x v="1"/>
    <n v="61"/>
    <n v="27"/>
    <n v="34"/>
    <n v="15.16"/>
    <n v="39.21"/>
    <n v="23.71"/>
    <n v="14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7:00"/>
    <d v="1899-12-30T00:14:00"/>
    <d v="1899-12-30T19:39:00"/>
    <n v="4.3000000000000007"/>
    <x v="0"/>
    <s v="1901-38503"/>
    <s v="N"/>
    <m/>
    <x v="0"/>
    <n v="60"/>
    <n v="26"/>
    <n v="34"/>
    <n v="14.49"/>
    <n v="36.729999999999997"/>
    <n v="21.61"/>
    <n v="13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21:00"/>
    <d v="1899-12-30T00:27:00"/>
    <d v="1899-12-30T19:39:00"/>
    <n v="4.6999999999999993"/>
    <x v="0"/>
    <s v="1901-38337"/>
    <s v="N"/>
    <m/>
    <x v="4"/>
    <n v="58"/>
    <n v="26"/>
    <n v="32"/>
    <n v="14.02"/>
    <n v="37.799999999999997"/>
    <n v="22.76"/>
    <n v="138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00:45:00"/>
    <d v="1899-12-30T00:51:00"/>
    <d v="1899-12-30T19:39:00"/>
    <n v="5.1000000000000014"/>
    <x v="0"/>
    <s v="1901-38505"/>
    <s v="N"/>
    <m/>
    <x v="0"/>
    <n v="57"/>
    <n v="26"/>
    <n v="31"/>
    <n v="15.18"/>
    <n v="38.369999999999997"/>
    <n v="23.2"/>
    <n v="139"/>
    <m/>
    <x v="0"/>
    <m/>
    <m/>
    <m/>
    <m/>
    <m/>
    <m/>
    <m/>
    <m/>
    <m/>
    <m/>
    <m/>
    <m/>
    <m/>
    <m/>
    <m/>
    <m/>
    <s v="PALE OUTER TAIL COVERTS"/>
  </r>
  <r>
    <d v="2004-08-16T00:00:00"/>
    <x v="1"/>
    <n v="2004"/>
    <x v="2"/>
    <s v="Eseal Point"/>
    <s v="JA"/>
    <d v="1899-12-30T01:00:00"/>
    <d v="1899-12-30T01:19:00"/>
    <d v="1899-12-30T19:39:00"/>
    <n v="5.3500000000000014"/>
    <x v="0"/>
    <s v="1901-38506"/>
    <s v="N"/>
    <m/>
    <x v="5"/>
    <n v="61"/>
    <n v="26"/>
    <n v="35"/>
    <n v="14.46"/>
    <n v="38.03"/>
    <n v="24.42"/>
    <n v="145"/>
    <m/>
    <x v="1"/>
    <m/>
    <m/>
    <m/>
    <m/>
    <m/>
    <m/>
    <m/>
    <m/>
    <m/>
    <m/>
    <m/>
    <m/>
    <m/>
    <m/>
    <m/>
    <m/>
    <s v="RADIO = 4054"/>
  </r>
  <r>
    <d v="2004-08-16T00:00:00"/>
    <x v="1"/>
    <n v="2004"/>
    <x v="2"/>
    <s v="Eseal Point"/>
    <s v="JA"/>
    <d v="1899-12-30T01:27:00"/>
    <s v="na"/>
    <d v="1899-12-30T19:39:00"/>
    <n v="5.8000000000000007"/>
    <x v="0"/>
    <s v="7901-02974"/>
    <s v="Y"/>
    <m/>
    <x v="6"/>
    <s v="NA"/>
    <s v="NA"/>
    <s v="na"/>
    <s v="NA"/>
    <s v="NA"/>
    <s v="NA"/>
    <s v="NA"/>
    <m/>
    <x v="0"/>
    <m/>
    <m/>
    <m/>
    <m/>
    <m/>
    <m/>
    <m/>
    <m/>
    <m/>
    <m/>
    <m/>
    <m/>
    <m/>
    <m/>
    <m/>
    <m/>
    <s v="RECAPTURE BANDED 8/15/04 ESEAL POINT"/>
  </r>
  <r>
    <d v="2004-08-16T00:00:00"/>
    <x v="1"/>
    <n v="2004"/>
    <x v="2"/>
    <s v="Eseal Point"/>
    <s v="JA"/>
    <d v="1899-12-30T01:43:00"/>
    <d v="1899-12-30T01:49:00"/>
    <d v="1899-12-30T19:39:00"/>
    <n v="6.0666666666666664"/>
    <x v="0"/>
    <s v="1901-38508"/>
    <s v="N"/>
    <m/>
    <x v="5"/>
    <n v="59"/>
    <n v="26"/>
    <n v="33"/>
    <n v="14.52"/>
    <n v="37.49"/>
    <n v="22.55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02:05:00"/>
    <d v="1899-12-30T02:12:00"/>
    <d v="1899-12-30T19:39:00"/>
    <n v="6.4333333333333336"/>
    <x v="0"/>
    <s v="1901-38509"/>
    <s v="N"/>
    <m/>
    <x v="7"/>
    <n v="59"/>
    <n v="26"/>
    <n v="33"/>
    <n v="15.13"/>
    <n v="38.31"/>
    <n v="21.39"/>
    <n v="141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Eseal Point"/>
    <s v="JA"/>
    <d v="1899-12-30T02:16:00"/>
    <d v="1899-12-30T02:37:00"/>
    <d v="1899-12-30T19:39:00"/>
    <n v="6.6166666666666671"/>
    <x v="0"/>
    <s v="1901-38510"/>
    <s v="N"/>
    <m/>
    <x v="1"/>
    <n v="67"/>
    <n v="26"/>
    <n v="41"/>
    <n v="15.7"/>
    <n v="37.85"/>
    <n v="23.15"/>
    <n v="143"/>
    <m/>
    <x v="1"/>
    <m/>
    <m/>
    <m/>
    <m/>
    <m/>
    <m/>
    <m/>
    <m/>
    <m/>
    <m/>
    <m/>
    <m/>
    <m/>
    <m/>
    <m/>
    <m/>
    <s v="RADIO = 4294, PUKED ON HR - BELLY LOOKS FULL"/>
  </r>
  <r>
    <d v="2004-08-18T00:00:00"/>
    <x v="0"/>
    <n v="2004"/>
    <x v="2"/>
    <n v="1"/>
    <s v="JA"/>
    <d v="1899-12-30T21:00:00"/>
    <s v="na"/>
    <d v="1899-12-30T19:36:00"/>
    <n v="1.3999999999999977"/>
    <x v="0"/>
    <s v="1901-38511"/>
    <s v="N"/>
    <m/>
    <x v="2"/>
    <n v="63"/>
    <n v="30"/>
    <n v="33"/>
    <n v="13.93"/>
    <n v="37.130000000000003"/>
    <n v="23.11"/>
    <n v="139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JA"/>
    <d v="1899-12-30T21:17:00"/>
    <m/>
    <d v="1899-12-30T19:36:00"/>
    <n v="1.6833333333333327"/>
    <x v="0"/>
    <s v="1901-38512"/>
    <s v="N"/>
    <m/>
    <x v="1"/>
    <n v="63"/>
    <n v="30"/>
    <n v="33"/>
    <n v="15.02"/>
    <n v="39.01"/>
    <n v="24.15"/>
    <n v="144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32:00"/>
    <m/>
    <d v="1899-12-30T19:36:00"/>
    <n v="1.9333333333333318"/>
    <x v="0"/>
    <s v="1901-38513"/>
    <s v="N"/>
    <m/>
    <x v="2"/>
    <n v="67"/>
    <n v="30"/>
    <n v="37"/>
    <n v="14.39"/>
    <n v="37.82"/>
    <n v="22.99"/>
    <n v="141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42:00"/>
    <d v="1899-12-30T22:03:00"/>
    <d v="1899-12-30T19:36:00"/>
    <n v="2.0999999999999979"/>
    <x v="0"/>
    <s v="1901-38514"/>
    <s v="N"/>
    <m/>
    <x v="7"/>
    <n v="67"/>
    <n v="30"/>
    <n v="37"/>
    <n v="14.16"/>
    <n v="36.729999999999997"/>
    <n v="22.27"/>
    <n v="135"/>
    <m/>
    <x v="2"/>
    <m/>
    <m/>
    <m/>
    <m/>
    <m/>
    <m/>
    <m/>
    <m/>
    <m/>
    <m/>
    <m/>
    <m/>
    <m/>
    <m/>
    <m/>
    <m/>
    <s v="RADIO = 4831; WORM P AND R - MOLTING BODY LT"/>
  </r>
  <r>
    <d v="2004-08-18T00:00:00"/>
    <x v="0"/>
    <n v="2004"/>
    <x v="2"/>
    <n v="1"/>
    <s v="JA"/>
    <d v="1899-12-30T21:52:00"/>
    <d v="1899-12-30T22:09:00"/>
    <d v="1899-12-30T19:36:00"/>
    <n v="2.2666666666666639"/>
    <x v="0"/>
    <s v="1901-38515"/>
    <s v="N"/>
    <m/>
    <x v="2"/>
    <n v="61"/>
    <n v="31"/>
    <n v="30"/>
    <n v="13.7"/>
    <n v="35.74"/>
    <n v="22.09"/>
    <n v="123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10:00"/>
    <d v="1899-12-30T22:17:00"/>
    <d v="1899-12-30T19:36:00"/>
    <n v="2.5666666666666655"/>
    <x v="0"/>
    <s v="1901-38516"/>
    <s v="N"/>
    <m/>
    <x v="5"/>
    <n v="64"/>
    <n v="30"/>
    <n v="34"/>
    <n v="15.05"/>
    <n v="37.78"/>
    <n v="22.12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HMN"/>
    <d v="1899-12-30T22:18:00"/>
    <d v="1899-12-30T22:26:00"/>
    <d v="1899-12-30T19:36:00"/>
    <n v="2.6999999999999984"/>
    <x v="0"/>
    <s v="1901-38517"/>
    <s v="N"/>
    <m/>
    <x v="2"/>
    <n v="62"/>
    <n v="27"/>
    <n v="35"/>
    <n v="14.11"/>
    <n v="37.979999999999997"/>
    <n v="23.49"/>
    <n v="146"/>
    <m/>
    <x v="0"/>
    <m/>
    <m/>
    <m/>
    <m/>
    <m/>
    <m/>
    <m/>
    <m/>
    <m/>
    <m/>
    <m/>
    <m/>
    <m/>
    <m/>
    <m/>
    <m/>
    <s v="OIL SAMPLE NEAR VENT COLLECTED - PHOTO"/>
  </r>
  <r>
    <d v="2004-08-18T00:00:00"/>
    <x v="0"/>
    <n v="2004"/>
    <x v="2"/>
    <n v="1"/>
    <s v="HMN"/>
    <d v="1899-12-30T22:27:00"/>
    <d v="1899-12-30T22:34:00"/>
    <d v="1899-12-30T19:36:00"/>
    <n v="2.8499999999999979"/>
    <x v="0"/>
    <s v="1901-38518"/>
    <s v="N"/>
    <m/>
    <x v="1"/>
    <n v="63"/>
    <n v="31"/>
    <n v="32"/>
    <n v="14.6"/>
    <n v="37.700000000000003"/>
    <n v="22.45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34:00"/>
    <d v="1899-12-30T22:55:00"/>
    <d v="1899-12-30T19:36:00"/>
    <n v="2.9666666666666641"/>
    <x v="0"/>
    <s v="1901-38519"/>
    <s v="N"/>
    <m/>
    <x v="1"/>
    <n v="67"/>
    <n v="31"/>
    <n v="36"/>
    <n v="14.75"/>
    <n v="39.18"/>
    <n v="24.23"/>
    <n v="144"/>
    <m/>
    <x v="1"/>
    <m/>
    <m/>
    <m/>
    <m/>
    <m/>
    <m/>
    <m/>
    <m/>
    <m/>
    <m/>
    <m/>
    <m/>
    <m/>
    <m/>
    <m/>
    <m/>
    <s v="RADIO = 4844"/>
  </r>
  <r>
    <d v="2004-08-18T00:00:00"/>
    <x v="0"/>
    <n v="2004"/>
    <x v="2"/>
    <n v="1"/>
    <s v="HMN"/>
    <d v="1899-12-30T22:51:00"/>
    <d v="1899-12-30T23:10:00"/>
    <d v="1899-12-30T19:36:00"/>
    <n v="3.2499999999999991"/>
    <x v="0"/>
    <s v="1901-38520"/>
    <s v="N"/>
    <m/>
    <x v="5"/>
    <n v="63"/>
    <n v="27"/>
    <n v="36"/>
    <n v="14.44"/>
    <n v="38.17"/>
    <n v="23.39"/>
    <n v="145"/>
    <m/>
    <x v="2"/>
    <m/>
    <m/>
    <m/>
    <m/>
    <m/>
    <m/>
    <m/>
    <m/>
    <m/>
    <m/>
    <m/>
    <m/>
    <m/>
    <m/>
    <m/>
    <m/>
    <s v="RADIO = 4632"/>
  </r>
  <r>
    <d v="2004-08-18T00:00:00"/>
    <x v="0"/>
    <n v="2004"/>
    <x v="2"/>
    <n v="1"/>
    <s v="HMN"/>
    <d v="1899-12-30T23:14:00"/>
    <d v="1899-12-30T23:36:00"/>
    <d v="1899-12-30T19:36:00"/>
    <n v="3.6333333333333311"/>
    <x v="0"/>
    <s v="1901-38521"/>
    <s v="N"/>
    <m/>
    <x v="5"/>
    <n v="69"/>
    <n v="31"/>
    <n v="38"/>
    <n v="14.64"/>
    <n v="38.770000000000003"/>
    <n v="24.11"/>
    <n v="148"/>
    <m/>
    <x v="1"/>
    <m/>
    <m/>
    <m/>
    <m/>
    <m/>
    <m/>
    <m/>
    <m/>
    <m/>
    <m/>
    <m/>
    <m/>
    <m/>
    <m/>
    <m/>
    <m/>
    <s v="RADIO = 4743"/>
  </r>
  <r>
    <d v="2004-08-18T00:00:00"/>
    <x v="0"/>
    <n v="2004"/>
    <x v="2"/>
    <n v="1"/>
    <s v="HMN"/>
    <d v="1899-12-30T23:50:00"/>
    <d v="1899-12-30T00:14:00"/>
    <d v="1899-12-30T19:36:00"/>
    <n v="4.233333333333329"/>
    <x v="0"/>
    <s v="1901-38523"/>
    <s v="N"/>
    <m/>
    <x v="7"/>
    <n v="65"/>
    <n v="27"/>
    <n v="38"/>
    <n v="14.33"/>
    <n v="37.24"/>
    <n v="23.45"/>
    <n v="141"/>
    <m/>
    <x v="2"/>
    <m/>
    <m/>
    <m/>
    <m/>
    <m/>
    <m/>
    <m/>
    <m/>
    <m/>
    <m/>
    <m/>
    <m/>
    <m/>
    <m/>
    <m/>
    <m/>
    <s v="RADIO = 4782; RETS WORN"/>
  </r>
  <r>
    <d v="2004-08-18T00:00:00"/>
    <x v="0"/>
    <n v="2004"/>
    <x v="2"/>
    <n v="1"/>
    <s v="JA"/>
    <d v="1899-12-30T00:16:00"/>
    <d v="1899-12-30T00:37:00"/>
    <d v="1899-12-30T19:36:00"/>
    <n v="4.6666666666666643"/>
    <x v="0"/>
    <s v="1901-38524"/>
    <s v="N"/>
    <m/>
    <x v="0"/>
    <n v="68"/>
    <n v="31"/>
    <n v="37"/>
    <n v="15.07"/>
    <n v="38.479999999999997"/>
    <n v="22.24"/>
    <n v="144"/>
    <m/>
    <x v="1"/>
    <m/>
    <m/>
    <m/>
    <m/>
    <m/>
    <m/>
    <m/>
    <m/>
    <m/>
    <m/>
    <m/>
    <m/>
    <m/>
    <m/>
    <m/>
    <m/>
    <s v="RADIO = 4802; PUKED OIL"/>
  </r>
  <r>
    <d v="2004-08-18T00:00:00"/>
    <x v="0"/>
    <n v="2004"/>
    <x v="2"/>
    <n v="1"/>
    <s v="JA"/>
    <d v="1899-12-30T01:14:00"/>
    <d v="1899-12-30T01:20:00"/>
    <d v="1899-12-30T19:36:00"/>
    <n v="5.6333333333333329"/>
    <x v="0"/>
    <s v="1901-38525"/>
    <s v="N"/>
    <m/>
    <x v="0"/>
    <n v="64"/>
    <n v="31"/>
    <n v="33"/>
    <n v="14.88"/>
    <n v="37.869999999999997"/>
    <n v="23.01"/>
    <n v="145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HMN"/>
    <d v="1899-12-30T01:15:00"/>
    <d v="1899-12-30T01:41:00"/>
    <d v="1899-12-30T19:36:00"/>
    <n v="5.6499999999999986"/>
    <x v="0"/>
    <s v="1901-38526"/>
    <s v="N"/>
    <m/>
    <x v="5"/>
    <n v="61"/>
    <n v="26"/>
    <n v="35"/>
    <n v="14.42"/>
    <n v="38.75"/>
    <n v="23.21"/>
    <n v="146"/>
    <m/>
    <x v="2"/>
    <m/>
    <m/>
    <m/>
    <m/>
    <m/>
    <m/>
    <m/>
    <m/>
    <m/>
    <m/>
    <m/>
    <m/>
    <m/>
    <m/>
    <m/>
    <m/>
    <s v="RADIO = 4602; PUKED IN NET"/>
  </r>
  <r>
    <d v="2004-08-18T00:00:00"/>
    <x v="0"/>
    <n v="2004"/>
    <x v="2"/>
    <n v="1"/>
    <s v="HMN"/>
    <d v="1899-12-30T01:18:00"/>
    <d v="1899-12-30T01:57:00"/>
    <d v="1899-12-30T19:36:00"/>
    <n v="5.6999999999999993"/>
    <x v="0"/>
    <s v="1901-38527"/>
    <s v="N"/>
    <m/>
    <x v="1"/>
    <n v="66"/>
    <n v="31"/>
    <n v="35"/>
    <n v="14.54"/>
    <n v="37.47"/>
    <n v="22.89"/>
    <n v="142"/>
    <m/>
    <x v="2"/>
    <m/>
    <m/>
    <m/>
    <m/>
    <m/>
    <m/>
    <m/>
    <m/>
    <m/>
    <m/>
    <m/>
    <m/>
    <m/>
    <m/>
    <m/>
    <m/>
    <s v="RADIO = 4624; PUKRD OIL"/>
  </r>
  <r>
    <d v="2004-08-18T00:00:00"/>
    <x v="0"/>
    <n v="2004"/>
    <x v="2"/>
    <n v="1"/>
    <s v="JA"/>
    <d v="1899-12-30T02:07:00"/>
    <d v="1899-12-30T02:12:00"/>
    <d v="1899-12-30T19:36:00"/>
    <n v="6.5166666666666657"/>
    <x v="0"/>
    <s v="1901-38528"/>
    <s v="N"/>
    <m/>
    <x v="7"/>
    <n v="59"/>
    <n v="27"/>
    <n v="32"/>
    <n v="14.22"/>
    <n v="38.06"/>
    <n v="24.33"/>
    <n v="139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02:15:00"/>
    <d v="1899-12-30T02:21:00"/>
    <d v="1899-12-30T19:36:00"/>
    <n v="6.6499999999999986"/>
    <x v="0"/>
    <s v="1901-38529"/>
    <s v="N"/>
    <m/>
    <x v="1"/>
    <n v="59"/>
    <n v="27"/>
    <n v="32"/>
    <n v="15.28"/>
    <n v="38.340000000000003"/>
    <n v="22.91"/>
    <n v="140"/>
    <m/>
    <x v="0"/>
    <m/>
    <m/>
    <m/>
    <m/>
    <m/>
    <m/>
    <m/>
    <m/>
    <m/>
    <m/>
    <m/>
    <m/>
    <m/>
    <m/>
    <m/>
    <m/>
    <s v="PUKED OIL"/>
  </r>
  <r>
    <d v="2004-08-18T00:00:00"/>
    <x v="0"/>
    <n v="2004"/>
    <x v="2"/>
    <n v="1"/>
    <s v="HMN"/>
    <d v="1899-12-30T02:30:00"/>
    <d v="1899-12-30T02:38:00"/>
    <d v="1899-12-30T19:36:00"/>
    <n v="6.8999999999999986"/>
    <x v="0"/>
    <s v="1901-38530"/>
    <s v="N"/>
    <m/>
    <x v="7"/>
    <n v="59"/>
    <n v="27"/>
    <n v="32"/>
    <n v="14.93"/>
    <n v="38.32"/>
    <n v="23.43"/>
    <n v="144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JA"/>
    <d v="1899-12-30T21:07:00"/>
    <d v="1899-12-30T21:28:00"/>
    <d v="1899-12-30T19:35:00"/>
    <n v="1.5333333333333332"/>
    <x v="0"/>
    <s v="1901-38340"/>
    <s v="N"/>
    <m/>
    <x v="7"/>
    <n v="64"/>
    <n v="27"/>
    <n v="37"/>
    <n v="14.88"/>
    <n v="37.590000000000003"/>
    <n v="23.26"/>
    <n v="138"/>
    <m/>
    <x v="1"/>
    <m/>
    <m/>
    <m/>
    <m/>
    <m/>
    <m/>
    <m/>
    <m/>
    <m/>
    <m/>
    <m/>
    <m/>
    <m/>
    <m/>
    <m/>
    <m/>
    <s v="RADIO = 4680; PUKED OIL - FULL BELLY"/>
  </r>
  <r>
    <d v="2004-08-19T00:00:00"/>
    <x v="0"/>
    <n v="2004"/>
    <x v="2"/>
    <n v="3"/>
    <s v="HMN"/>
    <d v="1899-12-30T21:07:00"/>
    <d v="1899-12-30T21:17:00"/>
    <d v="1899-12-30T19:35:00"/>
    <n v="1.5333333333333332"/>
    <x v="0"/>
    <s v="1901-38341"/>
    <s v="N"/>
    <m/>
    <x v="2"/>
    <n v="58"/>
    <n v="26"/>
    <n v="32"/>
    <n v="13.89"/>
    <n v="37.229999999999997"/>
    <n v="24.05"/>
    <n v="138"/>
    <m/>
    <x v="0"/>
    <m/>
    <m/>
    <m/>
    <m/>
    <m/>
    <m/>
    <m/>
    <m/>
    <m/>
    <m/>
    <m/>
    <m/>
    <m/>
    <m/>
    <m/>
    <m/>
    <s v="SECOND COVERTS VERY WORN/EATEN, PRIM WORN-FEATHER MITES"/>
  </r>
  <r>
    <d v="2004-08-19T00:00:00"/>
    <x v="0"/>
    <n v="2004"/>
    <x v="2"/>
    <n v="3"/>
    <s v="HMN"/>
    <d v="1899-12-30T21:19:00"/>
    <d v="1899-12-30T22:29:00"/>
    <d v="1899-12-30T19:35:00"/>
    <n v="1.7333333333333325"/>
    <x v="0"/>
    <s v="1901-38342"/>
    <s v="N"/>
    <m/>
    <x v="2"/>
    <n v="62"/>
    <n v="26"/>
    <n v="36"/>
    <n v="14.09"/>
    <n v="39.72"/>
    <n v="23.04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1:57:00"/>
    <d v="1899-12-30T22:03:00"/>
    <d v="1899-12-30T19:35:00"/>
    <n v="2.3666666666666663"/>
    <x v="0"/>
    <s v="1901-38531"/>
    <s v="N"/>
    <m/>
    <x v="6"/>
    <n v="58"/>
    <n v="25"/>
    <n v="33"/>
    <n v="14.51"/>
    <n v="37.58"/>
    <n v="22.45"/>
    <n v="139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2:10:00"/>
    <d v="1899-12-30T22:14:00"/>
    <d v="1899-12-30T19:35:00"/>
    <n v="2.5833333333333348"/>
    <x v="0"/>
    <s v="1901-38532"/>
    <s v="N"/>
    <m/>
    <x v="2"/>
    <n v="61"/>
    <n v="25"/>
    <n v="36"/>
    <n v="14.35"/>
    <n v="37.43"/>
    <n v="22.14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26:00"/>
    <d v="1899-12-30T22:45:00"/>
    <d v="1899-12-30T19:35:00"/>
    <n v="2.8500000000000005"/>
    <x v="0"/>
    <s v="1901-38533"/>
    <s v="N"/>
    <m/>
    <x v="1"/>
    <n v="61"/>
    <n v="25"/>
    <n v="36"/>
    <n v="16.260000000000002"/>
    <n v="39.85"/>
    <n v="24.97"/>
    <n v="146"/>
    <m/>
    <x v="1"/>
    <m/>
    <m/>
    <m/>
    <m/>
    <m/>
    <m/>
    <m/>
    <m/>
    <m/>
    <m/>
    <m/>
    <m/>
    <m/>
    <m/>
    <m/>
    <m/>
    <s v="RADIO = 4761"/>
  </r>
  <r>
    <d v="2004-08-19T00:00:00"/>
    <x v="0"/>
    <n v="2004"/>
    <x v="2"/>
    <n v="1"/>
    <s v="JA"/>
    <d v="1899-12-30T22:29:00"/>
    <d v="1899-12-30T23:10:00"/>
    <d v="1899-12-30T19:35:00"/>
    <n v="2.9000000000000004"/>
    <x v="0"/>
    <s v="1901-38534"/>
    <s v="N"/>
    <m/>
    <x v="1"/>
    <n v="68"/>
    <n v="30"/>
    <n v="38"/>
    <n v="15.71"/>
    <n v="37.74"/>
    <n v="22.72"/>
    <n v="141"/>
    <m/>
    <x v="1"/>
    <m/>
    <m/>
    <m/>
    <m/>
    <m/>
    <m/>
    <m/>
    <m/>
    <m/>
    <m/>
    <m/>
    <m/>
    <m/>
    <m/>
    <m/>
    <m/>
    <s v="RADIO = 4592"/>
  </r>
  <r>
    <d v="2004-08-19T00:00:00"/>
    <x v="0"/>
    <n v="2004"/>
    <x v="2"/>
    <n v="3"/>
    <s v="JA"/>
    <d v="1899-12-30T22:36:00"/>
    <d v="1899-12-30T22:49:00"/>
    <d v="1899-12-30T19:35:00"/>
    <n v="3.0166666666666693"/>
    <x v="0"/>
    <s v="1901-38343"/>
    <s v="N"/>
    <m/>
    <x v="2"/>
    <n v="58"/>
    <n v="26"/>
    <n v="32"/>
    <n v="15.02"/>
    <n v="38.17"/>
    <n v="22.94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45:00"/>
    <d v="1899-12-30T22:53:00"/>
    <d v="1899-12-30T19:35:00"/>
    <n v="3.1666666666666661"/>
    <x v="0"/>
    <s v="1901-38535"/>
    <s v="N"/>
    <m/>
    <x v="2"/>
    <n v="69"/>
    <n v="30"/>
    <n v="39"/>
    <s v="NA"/>
    <s v="NA"/>
    <s v="NA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2:46:00"/>
    <d v="1899-12-30T22:53:00"/>
    <d v="1899-12-30T19:35:00"/>
    <n v="3.1833333333333327"/>
    <x v="0"/>
    <s v="1901-38344"/>
    <s v="N"/>
    <m/>
    <x v="2"/>
    <n v="61"/>
    <n v="26"/>
    <n v="35"/>
    <s v="NA"/>
    <s v="NA"/>
    <s v="NA"/>
    <n v="138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MN"/>
    <d v="1899-12-30T22:49:00"/>
    <d v="1899-12-30T23:22:00"/>
    <d v="1899-12-30T19:35:00"/>
    <n v="3.2333333333333325"/>
    <x v="0"/>
    <s v="1901-38345"/>
    <s v="N"/>
    <m/>
    <x v="5"/>
    <n v="64"/>
    <n v="25"/>
    <n v="39"/>
    <n v="14.12"/>
    <n v="39.03"/>
    <n v="23.75"/>
    <n v="142"/>
    <m/>
    <x v="1"/>
    <m/>
    <m/>
    <m/>
    <m/>
    <m/>
    <m/>
    <m/>
    <m/>
    <m/>
    <m/>
    <m/>
    <m/>
    <m/>
    <m/>
    <m/>
    <m/>
    <s v="RADIO = 4583; HR THINKS MALE"/>
  </r>
  <r>
    <d v="2004-08-19T00:00:00"/>
    <x v="0"/>
    <n v="2004"/>
    <x v="2"/>
    <n v="3"/>
    <s v="JA"/>
    <d v="1899-12-30T22:49:00"/>
    <d v="1899-12-30T22:59:00"/>
    <d v="1899-12-30T19:35:00"/>
    <n v="3.2333333333333325"/>
    <x v="0"/>
    <s v="1901-38346"/>
    <s v="N"/>
    <m/>
    <x v="1"/>
    <n v="60"/>
    <n v="26"/>
    <n v="34"/>
    <n v="14.89"/>
    <n v="36.9"/>
    <n v="23.48"/>
    <n v="145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3:23:00"/>
    <d v="1899-12-30T23:31:00"/>
    <d v="1899-12-30T19:35:00"/>
    <n v="3.8"/>
    <x v="0"/>
    <s v="7901-02732"/>
    <s v="Y"/>
    <m/>
    <x v="2"/>
    <n v="61"/>
    <n v="25"/>
    <n v="36"/>
    <s v="NA"/>
    <s v="NA"/>
    <s v="NA"/>
    <s v="NA"/>
    <m/>
    <x v="0"/>
    <m/>
    <m/>
    <m/>
    <m/>
    <m/>
    <m/>
    <m/>
    <m/>
    <m/>
    <m/>
    <m/>
    <m/>
    <m/>
    <m/>
    <m/>
    <m/>
    <s v="RECAPTURE? BANDED 7/21/04 SCORPION"/>
  </r>
  <r>
    <d v="2004-08-19T00:00:00"/>
    <x v="0"/>
    <n v="2004"/>
    <x v="2"/>
    <n v="1"/>
    <s v="JA"/>
    <d v="1899-12-30T23:35:00"/>
    <d v="1899-12-30T23:40:00"/>
    <d v="1899-12-30T19:35:00"/>
    <n v="3.9999999999999991"/>
    <x v="0"/>
    <s v="1901-38536"/>
    <s v="N"/>
    <m/>
    <x v="1"/>
    <n v="60"/>
    <n v="25"/>
    <n v="35"/>
    <n v="14.95"/>
    <n v="38.25"/>
    <n v="22.72"/>
    <n v="140"/>
    <m/>
    <x v="0"/>
    <m/>
    <m/>
    <m/>
    <m/>
    <m/>
    <m/>
    <m/>
    <m/>
    <m/>
    <m/>
    <m/>
    <m/>
    <m/>
    <m/>
    <m/>
    <m/>
    <s v="BELLY FULL"/>
  </r>
  <r>
    <d v="2004-08-19T00:00:00"/>
    <x v="0"/>
    <n v="2004"/>
    <x v="2"/>
    <n v="3"/>
    <s v="HMN"/>
    <d v="1899-12-30T23:43:00"/>
    <d v="1899-12-30T23:54:00"/>
    <d v="1899-12-30T19:35:00"/>
    <n v="4.133333333333332"/>
    <x v="0"/>
    <s v="1901-38347"/>
    <s v="N"/>
    <m/>
    <x v="2"/>
    <n v="62"/>
    <n v="26"/>
    <n v="36"/>
    <n v="15.11"/>
    <n v="38.54"/>
    <n v="24.35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43:00"/>
    <d v="1899-12-30T23:49:00"/>
    <d v="1899-12-30T19:35:00"/>
    <n v="4.133333333333332"/>
    <x v="0"/>
    <s v="1901-38537"/>
    <s v="N"/>
    <m/>
    <x v="2"/>
    <n v="58"/>
    <n v="25"/>
    <n v="33"/>
    <n v="14.92"/>
    <n v="37.9"/>
    <n v="21.59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59:00"/>
    <d v="1899-12-30T00:18:00"/>
    <d v="1899-12-30T19:35:00"/>
    <n v="4.4000000000000004"/>
    <x v="0"/>
    <s v="1901-38538"/>
    <s v="N"/>
    <m/>
    <x v="5"/>
    <n v="61"/>
    <n v="25"/>
    <n v="36"/>
    <n v="14.16"/>
    <n v="36.92"/>
    <n v="23.03"/>
    <n v="139"/>
    <m/>
    <x v="1"/>
    <m/>
    <m/>
    <m/>
    <m/>
    <m/>
    <m/>
    <m/>
    <m/>
    <m/>
    <m/>
    <m/>
    <m/>
    <m/>
    <m/>
    <m/>
    <m/>
    <s v="RADIO = 4642; BELLY FULL"/>
  </r>
  <r>
    <d v="2004-08-19T00:00:00"/>
    <x v="0"/>
    <n v="2004"/>
    <x v="2"/>
    <n v="3"/>
    <s v="HG"/>
    <d v="1899-12-30T00:20:00"/>
    <d v="1899-12-30T00:33:00"/>
    <d v="1899-12-30T19:35:00"/>
    <n v="4.75"/>
    <x v="0"/>
    <s v="1901-38348"/>
    <s v="N"/>
    <m/>
    <x v="7"/>
    <n v="61.5"/>
    <n v="26"/>
    <n v="35.5"/>
    <n v="15.23"/>
    <n v="37.4"/>
    <n v="23.9"/>
    <n v="142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37:00"/>
    <d v="1899-12-30T00:45:00"/>
    <d v="1899-12-30T19:35:00"/>
    <n v="5.033333333333335"/>
    <x v="0"/>
    <s v="1901-38539"/>
    <s v="N"/>
    <m/>
    <x v="1"/>
    <n v="61"/>
    <n v="25"/>
    <n v="36"/>
    <n v="14.34"/>
    <n v="37.99"/>
    <n v="23.18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G"/>
    <d v="1899-12-30T00:43:00"/>
    <d v="1899-12-30T00:54:00"/>
    <d v="1899-12-30T19:35:00"/>
    <n v="5.1333333333333329"/>
    <x v="0"/>
    <s v="1901-38349"/>
    <s v="N"/>
    <m/>
    <x v="7"/>
    <n v="61.5"/>
    <n v="31"/>
    <n v="30.5"/>
    <n v="14.8"/>
    <n v="38.56"/>
    <n v="24.12"/>
    <n v="146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45:00"/>
    <d v="1899-12-30T00:50:00"/>
    <d v="1899-12-30T19:35:00"/>
    <n v="5.1666666666666679"/>
    <x v="0"/>
    <s v="1901-38540"/>
    <s v="N"/>
    <m/>
    <x v="4"/>
    <n v="60"/>
    <n v="25"/>
    <n v="35"/>
    <n v="14.56"/>
    <n v="39.1"/>
    <n v="20.84"/>
    <n v="136"/>
    <m/>
    <x v="0"/>
    <m/>
    <m/>
    <m/>
    <m/>
    <m/>
    <m/>
    <m/>
    <m/>
    <m/>
    <m/>
    <m/>
    <m/>
    <m/>
    <m/>
    <m/>
    <m/>
    <s v="PUKED"/>
  </r>
  <r>
    <d v="2004-08-19T00:00:00"/>
    <x v="0"/>
    <n v="2004"/>
    <x v="2"/>
    <n v="1"/>
    <s v="JY"/>
    <d v="1899-12-30T00:56:00"/>
    <d v="1899-12-30T01:10:00"/>
    <d v="1899-12-30T19:35:00"/>
    <n v="5.3500000000000014"/>
    <x v="0"/>
    <s v="1901-38541"/>
    <s v="N"/>
    <m/>
    <x v="2"/>
    <n v="60"/>
    <n v="25"/>
    <n v="35"/>
    <n v="14.23"/>
    <n v="38.049999999999997"/>
    <n v="23.71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HG"/>
    <d v="1899-12-30T01:00:00"/>
    <d v="1899-12-30T01:16:00"/>
    <d v="1899-12-30T19:35:00"/>
    <n v="5.4166666666666643"/>
    <x v="0"/>
    <s v="1901-38350"/>
    <s v="N"/>
    <m/>
    <x v="5"/>
    <n v="64"/>
    <n v="31"/>
    <n v="33"/>
    <n v="14.49"/>
    <n v="38.67"/>
    <n v="24.91"/>
    <n v="142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1:17:00"/>
    <m/>
    <d v="1899-12-30T19:57:00"/>
    <n v="1.3333333333333366"/>
    <x v="0"/>
    <s v="4501-95401"/>
    <s v="N"/>
    <m/>
    <x v="0"/>
    <n v="65"/>
    <n v="25"/>
    <n v="40"/>
    <m/>
    <m/>
    <m/>
    <n v="140"/>
    <m/>
    <x v="0"/>
    <m/>
    <m/>
    <m/>
    <m/>
    <m/>
    <m/>
    <m/>
    <m/>
    <m/>
    <m/>
    <m/>
    <m/>
    <m/>
    <m/>
    <m/>
    <m/>
    <s v="CAPTURED INCICDENTALLY BEFORE NET OPENED"/>
  </r>
  <r>
    <d v="2005-05-28T00:00:00"/>
    <x v="2"/>
    <n v="2005"/>
    <x v="3"/>
    <m/>
    <s v="JA"/>
    <d v="1899-12-30T22:05:00"/>
    <m/>
    <d v="1899-12-30T19:57:00"/>
    <n v="2.1333333333333337"/>
    <x v="0"/>
    <s v="4501-95402"/>
    <s v="N"/>
    <m/>
    <x v="0"/>
    <n v="64"/>
    <n v="25"/>
    <n v="39"/>
    <m/>
    <m/>
    <m/>
    <n v="141"/>
    <m/>
    <x v="0"/>
    <m/>
    <m/>
    <m/>
    <m/>
    <m/>
    <m/>
    <m/>
    <m/>
    <m/>
    <m/>
    <m/>
    <m/>
    <m/>
    <m/>
    <m/>
    <m/>
    <s v="CAPTURED INCICDENTALLY BEFORE NET OPENED, PUKED IN NET"/>
  </r>
  <r>
    <d v="2005-05-28T00:00:00"/>
    <x v="2"/>
    <n v="2005"/>
    <x v="3"/>
    <m/>
    <s v="JA"/>
    <d v="1899-12-30T22:36:00"/>
    <m/>
    <d v="1899-12-30T19:57:00"/>
    <n v="2.6500000000000039"/>
    <x v="0"/>
    <s v="4501-95404"/>
    <s v="N"/>
    <m/>
    <x v="2"/>
    <n v="67"/>
    <n v="31"/>
    <n v="36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38:00"/>
    <m/>
    <d v="1899-12-30T19:57:00"/>
    <n v="2.6833333333333345"/>
    <x v="0"/>
    <s v="4501-95405"/>
    <s v="N"/>
    <m/>
    <x v="1"/>
    <n v="62"/>
    <n v="25"/>
    <n v="37"/>
    <m/>
    <m/>
    <m/>
    <n v="14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0:00"/>
    <m/>
    <d v="1899-12-30T19:57:00"/>
    <n v="2.7166666666666703"/>
    <x v="0"/>
    <s v="4501-95406"/>
    <s v="N"/>
    <m/>
    <x v="8"/>
    <n v="67"/>
    <n v="29"/>
    <n v="38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3:00"/>
    <m/>
    <d v="1899-12-30T19:57:00"/>
    <n v="2.7666666666666675"/>
    <x v="0"/>
    <s v="4501-95407"/>
    <s v="N"/>
    <m/>
    <x v="1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08"/>
    <s v="N"/>
    <m/>
    <x v="8"/>
    <n v="61"/>
    <n v="25"/>
    <n v="36"/>
    <m/>
    <m/>
    <m/>
    <n v="13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2"/>
    <s v="N"/>
    <m/>
    <x v="1"/>
    <n v="66"/>
    <n v="30"/>
    <n v="36"/>
    <m/>
    <m/>
    <m/>
    <n v="138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4"/>
    <s v="N"/>
    <m/>
    <x v="1"/>
    <n v="63"/>
    <n v="25"/>
    <n v="38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09"/>
    <s v="N"/>
    <m/>
    <x v="8"/>
    <n v="48"/>
    <n v="13"/>
    <n v="35"/>
    <m/>
    <m/>
    <m/>
    <n v="140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0"/>
    <s v="N"/>
    <m/>
    <x v="2"/>
    <n v="46"/>
    <n v="13"/>
    <n v="33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1"/>
    <s v="N"/>
    <m/>
    <x v="1"/>
    <n v="70"/>
    <n v="31"/>
    <n v="39"/>
    <m/>
    <m/>
    <m/>
    <n v="141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3"/>
    <s v="N"/>
    <m/>
    <x v="2"/>
    <n v="67"/>
    <n v="30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5"/>
    <s v="N"/>
    <m/>
    <x v="2"/>
    <n v="65"/>
    <n v="25"/>
    <n v="40"/>
    <m/>
    <m/>
    <m/>
    <n v="141"/>
    <m/>
    <x v="3"/>
    <m/>
    <m/>
    <m/>
    <m/>
    <m/>
    <m/>
    <m/>
    <m/>
    <m/>
    <m/>
    <m/>
    <m/>
    <m/>
    <m/>
    <m/>
    <m/>
    <s v="not available for analysis"/>
  </r>
  <r>
    <d v="2005-05-28T00:00:00"/>
    <x v="2"/>
    <n v="2005"/>
    <x v="3"/>
    <m/>
    <s v="JA"/>
    <d v="1899-12-30T23:00:00"/>
    <m/>
    <d v="1899-12-30T19:57:00"/>
    <n v="3.0500000000000025"/>
    <x v="0"/>
    <s v="4501-95416"/>
    <s v="N"/>
    <m/>
    <x v="2"/>
    <n v="63"/>
    <n v="25"/>
    <n v="38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7"/>
    <s v="N"/>
    <m/>
    <x v="4"/>
    <n v="64"/>
    <n v="29"/>
    <n v="35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8"/>
    <s v="N"/>
    <m/>
    <x v="0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33:00"/>
    <m/>
    <d v="1899-12-30T19:57:00"/>
    <n v="3.6000000000000005"/>
    <x v="0"/>
    <s v="4501-95419"/>
    <s v="N"/>
    <m/>
    <x v="0"/>
    <n v="60"/>
    <n v="28"/>
    <n v="32"/>
    <m/>
    <m/>
    <m/>
    <n v="135"/>
    <m/>
    <x v="1"/>
    <m/>
    <m/>
    <m/>
    <m/>
    <m/>
    <m/>
    <m/>
    <m/>
    <m/>
    <m/>
    <m/>
    <m/>
    <m/>
    <m/>
    <m/>
    <m/>
    <s v="CAPTURED W/O VOCALIZATIONS"/>
  </r>
  <r>
    <d v="2005-05-28T00:00:00"/>
    <x v="2"/>
    <n v="2005"/>
    <x v="3"/>
    <m/>
    <s v="JA"/>
    <d v="1899-12-30T23:33:00"/>
    <m/>
    <d v="1899-12-30T19:57:00"/>
    <n v="3.6000000000000005"/>
    <x v="0"/>
    <s v="4501-95420"/>
    <s v="N"/>
    <m/>
    <x v="1"/>
    <n v="62"/>
    <n v="25"/>
    <n v="37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42:00"/>
    <m/>
    <d v="1899-12-30T19:57:00"/>
    <n v="3.7500000000000027"/>
    <x v="0"/>
    <s v="4501-95421"/>
    <s v="N"/>
    <m/>
    <x v="1"/>
    <n v="62"/>
    <n v="25"/>
    <n v="37"/>
    <m/>
    <m/>
    <m/>
    <n v="142"/>
    <m/>
    <x v="1"/>
    <m/>
    <m/>
    <m/>
    <m/>
    <m/>
    <m/>
    <m/>
    <m/>
    <m/>
    <m/>
    <m/>
    <m/>
    <m/>
    <m/>
    <m/>
    <m/>
    <s v="HR THINKS MALE"/>
  </r>
  <r>
    <d v="2005-05-28T00:00:00"/>
    <x v="2"/>
    <n v="2005"/>
    <x v="3"/>
    <m/>
    <s v="JA"/>
    <d v="1899-12-30T23:45:00"/>
    <m/>
    <d v="1899-12-30T19:57:00"/>
    <n v="3.8000000000000025"/>
    <x v="0"/>
    <s v="4501-95422"/>
    <s v="N"/>
    <m/>
    <x v="1"/>
    <n v="62"/>
    <n v="25"/>
    <n v="37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0:00"/>
    <m/>
    <d v="1899-12-30T19:57:00"/>
    <n v="3.8833333333333329"/>
    <x v="0"/>
    <s v="4501-95423"/>
    <s v="N"/>
    <m/>
    <x v="1"/>
    <n v="63"/>
    <n v="25"/>
    <n v="38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5:00"/>
    <m/>
    <d v="1899-12-30T19:57:00"/>
    <n v="3.9666666666666686"/>
    <x v="0"/>
    <s v="4501-95424"/>
    <s v="N"/>
    <m/>
    <x v="1"/>
    <n v="63"/>
    <n v="25"/>
    <n v="38"/>
    <m/>
    <m/>
    <m/>
    <n v="13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7:00"/>
    <m/>
    <d v="1899-12-30T19:57:00"/>
    <n v="4.0000000000000018"/>
    <x v="0"/>
    <s v="4501-95425"/>
    <s v="N"/>
    <m/>
    <x v="1"/>
    <n v="62"/>
    <n v="25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1:00"/>
    <m/>
    <d v="1899-12-30T19:57:00"/>
    <n v="4.06666666666667"/>
    <x v="0"/>
    <s v="4501-95426"/>
    <s v="N"/>
    <m/>
    <x v="2"/>
    <n v="65"/>
    <n v="29"/>
    <n v="36"/>
    <m/>
    <m/>
    <m/>
    <n v="139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7"/>
    <s v="N"/>
    <m/>
    <x v="2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8"/>
    <s v="N"/>
    <m/>
    <x v="5"/>
    <n v="59"/>
    <n v="25"/>
    <n v="34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29"/>
    <s v="N"/>
    <m/>
    <x v="4"/>
    <n v="62"/>
    <n v="25"/>
    <n v="37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30"/>
    <s v="N"/>
    <m/>
    <x v="3"/>
    <n v="68"/>
    <n v="29"/>
    <n v="39"/>
    <m/>
    <m/>
    <m/>
    <n v="137"/>
    <m/>
    <x v="1"/>
    <m/>
    <m/>
    <m/>
    <m/>
    <m/>
    <m/>
    <m/>
    <m/>
    <m/>
    <m/>
    <m/>
    <m/>
    <m/>
    <m/>
    <m/>
    <m/>
    <s v="PUKED OIL IN NET"/>
  </r>
  <r>
    <d v="2005-05-28T00:00:00"/>
    <x v="2"/>
    <n v="2005"/>
    <x v="3"/>
    <m/>
    <s v="JA"/>
    <d v="1899-12-30T00:26:00"/>
    <m/>
    <d v="1899-12-30T19:57:00"/>
    <n v="4.4833333333333343"/>
    <x v="0"/>
    <s v="4501-95431"/>
    <s v="N"/>
    <m/>
    <x v="4"/>
    <n v="67"/>
    <n v="29"/>
    <n v="38"/>
    <m/>
    <m/>
    <m/>
    <n v="143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38:00"/>
    <m/>
    <d v="1899-12-30T19:57:00"/>
    <n v="4.6833333333333371"/>
    <x v="0"/>
    <s v="4501-95432"/>
    <s v="N"/>
    <m/>
    <x v="3"/>
    <n v="64"/>
    <n v="25"/>
    <n v="39"/>
    <m/>
    <m/>
    <m/>
    <n v="141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46:00"/>
    <m/>
    <d v="1899-12-30T19:57:00"/>
    <n v="4.81666666666667"/>
    <x v="0"/>
    <s v="4501-95433"/>
    <s v="N"/>
    <m/>
    <x v="0"/>
    <n v="60"/>
    <n v="25"/>
    <n v="35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2:00"/>
    <m/>
    <d v="1899-12-30T19:57:00"/>
    <n v="4.9166666666666679"/>
    <x v="0"/>
    <s v="4501-95434"/>
    <s v="N"/>
    <m/>
    <x v="0"/>
    <n v="60"/>
    <n v="25"/>
    <n v="35"/>
    <m/>
    <m/>
    <m/>
    <n v="140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5"/>
    <s v="N"/>
    <m/>
    <x v="0"/>
    <n v="64"/>
    <n v="25"/>
    <n v="39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6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7"/>
    <s v="N"/>
    <m/>
    <x v="1"/>
    <n v="62"/>
    <n v="25"/>
    <n v="37"/>
    <m/>
    <m/>
    <m/>
    <n v="146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8"/>
    <s v="N"/>
    <m/>
    <x v="1"/>
    <n v="65"/>
    <n v="29"/>
    <n v="36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9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13:00"/>
    <m/>
    <d v="1899-12-30T19:57:00"/>
    <n v="5.2666666666666693"/>
    <x v="0"/>
    <s v="4501-95433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5-28T00:00:00"/>
    <x v="2"/>
    <n v="2005"/>
    <x v="3"/>
    <m/>
    <s v="JA"/>
    <d v="1899-12-30T01:22:00"/>
    <m/>
    <d v="1899-12-30T19:57:00"/>
    <n v="5.4166666666666679"/>
    <x v="0"/>
    <s v="4501-95440"/>
    <s v="N"/>
    <m/>
    <x v="4"/>
    <n v="67"/>
    <n v="29"/>
    <n v="38"/>
    <m/>
    <m/>
    <m/>
    <n v="142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28:00"/>
    <m/>
    <d v="1899-12-30T19:57:00"/>
    <n v="5.5166666666666693"/>
    <x v="0"/>
    <s v="4501-95441"/>
    <s v="N"/>
    <m/>
    <x v="3"/>
    <n v="66"/>
    <n v="30"/>
    <n v="36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34:00"/>
    <m/>
    <d v="1899-12-30T19:57:00"/>
    <n v="5.6166666666666671"/>
    <x v="0"/>
    <s v="4501-95442"/>
    <s v="N"/>
    <m/>
    <x v="1"/>
    <n v="63"/>
    <n v="25"/>
    <n v="38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44:00"/>
    <m/>
    <d v="1899-12-30T19:57:00"/>
    <n v="5.783333333333335"/>
    <x v="0"/>
    <s v="4501-95443"/>
    <s v="N"/>
    <m/>
    <x v="1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0:00"/>
    <m/>
    <d v="1899-12-30T19:57:00"/>
    <n v="5.8833333333333364"/>
    <x v="0"/>
    <s v="4501-95444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5"/>
    <s v="N"/>
    <m/>
    <x v="3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6"/>
    <s v="N"/>
    <m/>
    <x v="1"/>
    <n v="68"/>
    <n v="29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7"/>
    <s v="N"/>
    <m/>
    <x v="4"/>
    <n v="64"/>
    <n v="25"/>
    <n v="39"/>
    <m/>
    <m/>
    <m/>
    <n v="147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8"/>
    <s v="N"/>
    <m/>
    <x v="3"/>
    <n v="65"/>
    <n v="31"/>
    <n v="34"/>
    <m/>
    <m/>
    <m/>
    <n v="144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6:00"/>
    <m/>
    <d v="1899-12-30T19:58:00"/>
    <n v="2.1333333333333364"/>
    <x v="0"/>
    <s v="4501-95449"/>
    <s v="N"/>
    <m/>
    <x v="3"/>
    <n v="63"/>
    <n v="25"/>
    <n v="38"/>
    <m/>
    <m/>
    <m/>
    <n v="143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0:00"/>
    <m/>
    <d v="1899-12-30T19:58:00"/>
    <n v="2.3666666666666663"/>
    <x v="0"/>
    <s v="4501-95450"/>
    <s v="N"/>
    <m/>
    <x v="2"/>
    <n v="60"/>
    <n v="25"/>
    <n v="35"/>
    <m/>
    <m/>
    <m/>
    <n v="141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1"/>
    <s v="N"/>
    <m/>
    <x v="3"/>
    <n v="67"/>
    <n v="29"/>
    <n v="38"/>
    <m/>
    <m/>
    <m/>
    <n v="140"/>
    <m/>
    <x v="1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2"/>
    <s v="N"/>
    <m/>
    <x v="2"/>
    <n v="62"/>
    <n v="25"/>
    <n v="37"/>
    <m/>
    <m/>
    <m/>
    <n v="14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6:00"/>
    <m/>
    <d v="1899-12-30T19:58:00"/>
    <n v="2.4666666666666686"/>
    <x v="0"/>
    <s v="4501-95453"/>
    <s v="N"/>
    <m/>
    <x v="0"/>
    <n v="66"/>
    <n v="31"/>
    <n v="35"/>
    <m/>
    <m/>
    <m/>
    <n v="143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36:00"/>
    <m/>
    <d v="1899-12-30T19:58:00"/>
    <n v="2.6333333333333373"/>
    <x v="0"/>
    <s v="4501-95454"/>
    <s v="N"/>
    <m/>
    <x v="1"/>
    <n v="60"/>
    <n v="25"/>
    <n v="35"/>
    <m/>
    <m/>
    <m/>
    <n v="139"/>
    <m/>
    <x v="1"/>
    <m/>
    <m/>
    <m/>
    <m/>
    <m/>
    <m/>
    <m/>
    <m/>
    <m/>
    <m/>
    <m/>
    <m/>
    <m/>
    <m/>
    <m/>
    <m/>
    <s v="ONE DOT OF BLOOD"/>
  </r>
  <r>
    <d v="2005-05-29T00:00:00"/>
    <x v="2"/>
    <n v="2005"/>
    <x v="3"/>
    <m/>
    <s v="JA"/>
    <d v="1899-12-30T22:43:00"/>
    <m/>
    <d v="1899-12-30T19:58:00"/>
    <n v="2.7500000000000009"/>
    <x v="0"/>
    <s v="4501-95455"/>
    <s v="N"/>
    <m/>
    <x v="2"/>
    <n v="68"/>
    <n v="31"/>
    <n v="37"/>
    <m/>
    <m/>
    <m/>
    <n v="138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0:00"/>
    <m/>
    <d v="1899-12-30T19:58:00"/>
    <n v="2.8666666666666671"/>
    <x v="0"/>
    <s v="4501-95456"/>
    <s v="N"/>
    <m/>
    <x v="2"/>
    <n v="65"/>
    <n v="31"/>
    <n v="34"/>
    <m/>
    <m/>
    <m/>
    <n v="134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57:00"/>
    <m/>
    <d v="1899-12-30T19:58:00"/>
    <n v="2.9833333333333361"/>
    <x v="0"/>
    <s v="4501-95457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8"/>
    <s v="N"/>
    <m/>
    <x v="2"/>
    <n v="65"/>
    <n v="31"/>
    <n v="34"/>
    <m/>
    <m/>
    <m/>
    <n v="140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9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05:00"/>
    <m/>
    <d v="1899-12-30T19:58:00"/>
    <n v="3.1166666666666663"/>
    <x v="0"/>
    <s v="4501-95460"/>
    <s v="N"/>
    <m/>
    <x v="2"/>
    <n v="58"/>
    <n v="25"/>
    <n v="33"/>
    <m/>
    <m/>
    <m/>
    <n v="13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11:00"/>
    <m/>
    <d v="1899-12-30T19:58:00"/>
    <n v="3.2166666666666686"/>
    <x v="0"/>
    <s v="4501-95461"/>
    <s v="N"/>
    <m/>
    <x v="1"/>
    <n v="62"/>
    <n v="25"/>
    <n v="37"/>
    <m/>
    <m/>
    <m/>
    <n v="141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0:00"/>
    <m/>
    <d v="1899-12-30T19:58:00"/>
    <n v="3.366666666666668"/>
    <x v="0"/>
    <s v="4501-95462"/>
    <s v="N"/>
    <m/>
    <x v="1"/>
    <n v="71"/>
    <n v="25"/>
    <n v="46"/>
    <m/>
    <m/>
    <m/>
    <n v="149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2:00"/>
    <m/>
    <d v="1899-12-30T19:58:00"/>
    <n v="3.4000000000000012"/>
    <x v="0"/>
    <s v="4501-95463"/>
    <s v="N"/>
    <m/>
    <x v="2"/>
    <n v="58"/>
    <n v="25"/>
    <n v="33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34:00"/>
    <m/>
    <d v="1899-12-30T19:58:00"/>
    <n v="3.6000000000000005"/>
    <x v="0"/>
    <s v="4501-95464"/>
    <s v="N"/>
    <m/>
    <x v="2"/>
    <n v="60"/>
    <n v="25"/>
    <n v="35"/>
    <m/>
    <m/>
    <m/>
    <n v="137"/>
    <m/>
    <x v="3"/>
    <m/>
    <m/>
    <m/>
    <m/>
    <m/>
    <m/>
    <m/>
    <m/>
    <m/>
    <m/>
    <m/>
    <m/>
    <m/>
    <m/>
    <m/>
    <m/>
    <s v="PUKED ORANGE OIL HR THINKS MALE"/>
  </r>
  <r>
    <d v="2005-05-29T00:00:00"/>
    <x v="2"/>
    <n v="2005"/>
    <x v="3"/>
    <m/>
    <s v="JA"/>
    <d v="1899-12-30T23:41:00"/>
    <m/>
    <d v="1899-12-30T19:58:00"/>
    <n v="3.7166666666666694"/>
    <x v="0"/>
    <s v="4501-95465"/>
    <s v="N"/>
    <m/>
    <x v="3"/>
    <n v="61"/>
    <n v="25"/>
    <n v="36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49:00"/>
    <m/>
    <d v="1899-12-30T19:58:00"/>
    <n v="3.8500000000000023"/>
    <x v="0"/>
    <s v="4501-95466"/>
    <s v="N"/>
    <m/>
    <x v="0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54:00"/>
    <m/>
    <d v="1899-12-30T19:58:00"/>
    <n v="3.9333333333333327"/>
    <x v="0"/>
    <s v="4501-95467"/>
    <s v="N"/>
    <s v="Y"/>
    <x v="1"/>
    <n v="65"/>
    <n v="25"/>
    <n v="40"/>
    <m/>
    <m/>
    <m/>
    <n v="142"/>
    <m/>
    <x v="3"/>
    <m/>
    <m/>
    <m/>
    <m/>
    <m/>
    <m/>
    <m/>
    <m/>
    <m/>
    <m/>
    <m/>
    <m/>
    <m/>
    <m/>
    <m/>
    <m/>
    <s v="PUKED OIL"/>
  </r>
  <r>
    <d v="2005-05-29T00:00:00"/>
    <x v="2"/>
    <n v="2005"/>
    <x v="3"/>
    <m/>
    <s v="JA"/>
    <d v="1899-12-30T23:58:00"/>
    <m/>
    <d v="1899-12-30T19:58:00"/>
    <n v="3.9999999999999991"/>
    <x v="0"/>
    <s v="4501-95468"/>
    <s v="N"/>
    <m/>
    <x v="3"/>
    <n v="70"/>
    <n v="31"/>
    <n v="39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09:00"/>
    <m/>
    <d v="1899-12-30T19:58:00"/>
    <n v="4.1833333333333336"/>
    <x v="0"/>
    <s v="4501-95470"/>
    <s v="N"/>
    <m/>
    <x v="3"/>
    <n v="67"/>
    <n v="30"/>
    <n v="37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18:00"/>
    <m/>
    <d v="1899-12-30T19:58:00"/>
    <n v="4.3333333333333357"/>
    <x v="0"/>
    <s v="4501-95471"/>
    <s v="N"/>
    <m/>
    <x v="1"/>
    <n v="62"/>
    <n v="25"/>
    <n v="37"/>
    <m/>
    <m/>
    <m/>
    <n v="143"/>
    <m/>
    <x v="3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00:38:00"/>
    <m/>
    <d v="1899-12-30T19:58:00"/>
    <n v="4.6666666666666679"/>
    <x v="0"/>
    <s v="4501-95472"/>
    <s v="N"/>
    <m/>
    <x v="1"/>
    <n v="61"/>
    <n v="25"/>
    <n v="36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3:00"/>
    <m/>
    <d v="1899-12-30T19:58:00"/>
    <n v="4.75"/>
    <x v="0"/>
    <s v="4501-95473"/>
    <s v="N"/>
    <m/>
    <x v="1"/>
    <n v="63"/>
    <n v="24"/>
    <n v="39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6:00"/>
    <m/>
    <d v="1899-12-30T19:58:00"/>
    <n v="4.8000000000000007"/>
    <x v="0"/>
    <s v="4501-95474"/>
    <s v="N"/>
    <m/>
    <x v="3"/>
    <n v="66"/>
    <n v="31"/>
    <n v="35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50:00"/>
    <m/>
    <d v="1899-12-30T19:58:00"/>
    <n v="4.8666666666666671"/>
    <x v="0"/>
    <s v="4501-95475"/>
    <s v="N"/>
    <m/>
    <x v="4"/>
    <n v="61"/>
    <n v="25"/>
    <n v="36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7"/>
    <s v="N"/>
    <m/>
    <x v="1"/>
    <n v="58"/>
    <n v="24"/>
    <n v="34"/>
    <m/>
    <m/>
    <m/>
    <n v="14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8"/>
    <s v="N"/>
    <m/>
    <x v="3"/>
    <n v="65"/>
    <n v="31"/>
    <n v="34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18:00"/>
    <m/>
    <d v="1899-12-30T19:58:00"/>
    <n v="5.3333333333333357"/>
    <x v="0"/>
    <s v="4501-95479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24:00"/>
    <m/>
    <d v="1899-12-30T19:58:00"/>
    <n v="5.4333333333333371"/>
    <x v="0"/>
    <s v="4501-95480"/>
    <s v="N"/>
    <m/>
    <x v="4"/>
    <n v="62"/>
    <n v="25"/>
    <n v="37"/>
    <m/>
    <m/>
    <m/>
    <n v="13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0:00"/>
    <m/>
    <d v="1899-12-30T19:58:00"/>
    <n v="5.533333333333335"/>
    <x v="0"/>
    <s v="4501-95411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PREVIOUS NIGHT PI"/>
  </r>
  <r>
    <d v="2005-05-29T00:00:00"/>
    <x v="2"/>
    <n v="2005"/>
    <x v="3"/>
    <m/>
    <s v="JA"/>
    <d v="1899-12-30T01:32:00"/>
    <m/>
    <d v="1899-12-30T19:58:00"/>
    <n v="5.56666666666667"/>
    <x v="0"/>
    <s v="4501-95481"/>
    <s v="N"/>
    <m/>
    <x v="2"/>
    <n v="64"/>
    <n v="25"/>
    <n v="39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6:00"/>
    <m/>
    <d v="1899-12-30T19:58:00"/>
    <n v="5.6333333333333329"/>
    <x v="0"/>
    <s v="4501-95482"/>
    <s v="N"/>
    <m/>
    <x v="4"/>
    <n v="65"/>
    <n v="31"/>
    <n v="34"/>
    <m/>
    <m/>
    <m/>
    <n v="13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2:00"/>
    <m/>
    <d v="1899-12-30T19:58:00"/>
    <n v="5.7333333333333343"/>
    <x v="0"/>
    <s v="4501-95483"/>
    <s v="N"/>
    <m/>
    <x v="0"/>
    <n v="62"/>
    <n v="24"/>
    <n v="38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5:00"/>
    <m/>
    <d v="1899-12-30T19:58:00"/>
    <n v="5.783333333333335"/>
    <x v="0"/>
    <s v="4501-95484"/>
    <s v="N"/>
    <m/>
    <x v="1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8:00"/>
    <m/>
    <d v="1899-12-30T19:58:00"/>
    <n v="5.8333333333333357"/>
    <x v="0"/>
    <s v="1401-60922"/>
    <s v="Y"/>
    <m/>
    <x v="1"/>
    <n v="62"/>
    <n v="24"/>
    <n v="38"/>
    <m/>
    <m/>
    <m/>
    <n v="148"/>
    <m/>
    <x v="3"/>
    <m/>
    <m/>
    <m/>
    <m/>
    <m/>
    <m/>
    <m/>
    <m/>
    <m/>
    <m/>
    <m/>
    <m/>
    <m/>
    <m/>
    <m/>
    <m/>
    <s v="RECAPTURE BANDED PRIOR TO 2004"/>
  </r>
  <r>
    <d v="2005-05-29T00:00:00"/>
    <x v="2"/>
    <n v="2005"/>
    <x v="3"/>
    <m/>
    <s v="JA"/>
    <d v="1899-12-30T01:54:00"/>
    <m/>
    <d v="1899-12-30T19:58:00"/>
    <n v="5.9333333333333336"/>
    <x v="0"/>
    <s v="4501-95485"/>
    <s v="N"/>
    <m/>
    <x v="2"/>
    <n v="63"/>
    <n v="25"/>
    <n v="38"/>
    <m/>
    <m/>
    <m/>
    <n v="147"/>
    <m/>
    <x v="3"/>
    <m/>
    <m/>
    <m/>
    <m/>
    <m/>
    <m/>
    <m/>
    <m/>
    <m/>
    <m/>
    <m/>
    <m/>
    <m/>
    <m/>
    <m/>
    <m/>
    <s v="FEW WHT FEATHERS ON FLANKS - ASSP"/>
  </r>
  <r>
    <d v="2005-05-29T00:00:00"/>
    <x v="2"/>
    <n v="2005"/>
    <x v="3"/>
    <m/>
    <s v="JA"/>
    <d v="1899-12-30T02:02:00"/>
    <m/>
    <d v="1899-12-30T19:58:00"/>
    <n v="6.06666666666667"/>
    <x v="0"/>
    <s v="4501-95486"/>
    <s v="N"/>
    <m/>
    <x v="1"/>
    <n v="63"/>
    <n v="24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07:00"/>
    <m/>
    <d v="1899-12-30T19:58:00"/>
    <n v="6.1500000000000021"/>
    <x v="0"/>
    <s v="4501-95487"/>
    <s v="N"/>
    <m/>
    <x v="0"/>
    <n v="65"/>
    <n v="25"/>
    <n v="40"/>
    <m/>
    <m/>
    <m/>
    <n v="15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15:00"/>
    <m/>
    <d v="1899-12-30T19:58:00"/>
    <n v="6.283333333333335"/>
    <x v="0"/>
    <s v="4501-95488"/>
    <s v="N"/>
    <m/>
    <x v="2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24:00"/>
    <m/>
    <d v="1899-12-30T19:58:00"/>
    <n v="6.4333333333333336"/>
    <x v="0"/>
    <s v="4501-95489"/>
    <s v="N"/>
    <s v="Y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31:00"/>
    <m/>
    <d v="1899-12-30T19:59:00"/>
    <n v="1.5333333333333306"/>
    <x v="0"/>
    <s v="4501-95490"/>
    <s v="N"/>
    <m/>
    <x v="6"/>
    <n v="63"/>
    <n v="25"/>
    <n v="38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1:00"/>
    <m/>
    <d v="1899-12-30T19:59:00"/>
    <n v="1.6999999999999993"/>
    <x v="0"/>
    <s v="4501-95491"/>
    <s v="N"/>
    <m/>
    <x v="2"/>
    <n v="60"/>
    <n v="25"/>
    <n v="35"/>
    <m/>
    <m/>
    <m/>
    <n v="141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8:00"/>
    <m/>
    <d v="1899-12-30T19:59:00"/>
    <n v="1.8166666666666655"/>
    <x v="0"/>
    <s v="4501-95492"/>
    <s v="N"/>
    <m/>
    <x v="3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55:00"/>
    <m/>
    <d v="1899-12-30T19:59:00"/>
    <n v="1.9333333333333345"/>
    <x v="0"/>
    <s v="4501-95493"/>
    <s v="N"/>
    <m/>
    <x v="3"/>
    <n v="62"/>
    <n v="25"/>
    <n v="37"/>
    <m/>
    <m/>
    <m/>
    <n v="139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06:00"/>
    <m/>
    <d v="1899-12-30T19:59:00"/>
    <n v="2.1166666666666671"/>
    <x v="0"/>
    <s v="4501-95494"/>
    <s v="N"/>
    <m/>
    <x v="2"/>
    <n v="63"/>
    <n v="25"/>
    <n v="38"/>
    <m/>
    <m/>
    <m/>
    <n v="139"/>
    <m/>
    <x v="2"/>
    <m/>
    <m/>
    <m/>
    <m/>
    <m/>
    <m/>
    <m/>
    <m/>
    <m/>
    <m/>
    <m/>
    <m/>
    <m/>
    <m/>
    <m/>
    <m/>
    <s v="PUKED OIL"/>
  </r>
  <r>
    <d v="2005-05-31T00:00:00"/>
    <x v="0"/>
    <n v="2005"/>
    <x v="3"/>
    <n v="1"/>
    <s v="JA"/>
    <d v="1899-12-30T22:15:00"/>
    <m/>
    <d v="1899-12-30T19:59:00"/>
    <n v="2.2666666666666666"/>
    <x v="0"/>
    <s v="4501-95495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15:00"/>
    <m/>
    <d v="1899-12-30T19:59:00"/>
    <n v="2.2666666666666666"/>
    <x v="0"/>
    <s v="4501-95496"/>
    <s v="N"/>
    <m/>
    <x v="3"/>
    <n v="62"/>
    <n v="24"/>
    <n v="38"/>
    <m/>
    <m/>
    <m/>
    <n v="140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39:00"/>
    <m/>
    <d v="1899-12-30T19:59:00"/>
    <n v="2.6666666666666652"/>
    <x v="0"/>
    <s v="4501-95497"/>
    <s v="N"/>
    <m/>
    <x v="2"/>
    <n v="62"/>
    <n v="25"/>
    <n v="37"/>
    <m/>
    <m/>
    <m/>
    <n v="13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1:00"/>
    <m/>
    <d v="1899-12-30T19:59:00"/>
    <n v="2.8666666666666671"/>
    <x v="0"/>
    <s v="4501-95498"/>
    <s v="N"/>
    <m/>
    <x v="2"/>
    <n v="62"/>
    <n v="25"/>
    <n v="37"/>
    <m/>
    <m/>
    <m/>
    <n v="140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8:00"/>
    <m/>
    <d v="1899-12-30T19:59:00"/>
    <n v="2.9833333333333307"/>
    <x v="0"/>
    <s v="4501-95499"/>
    <s v="N"/>
    <m/>
    <x v="1"/>
    <n v="67"/>
    <n v="25"/>
    <n v="42"/>
    <m/>
    <m/>
    <m/>
    <n v="144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0:00"/>
    <m/>
    <d v="1899-12-30T19:59:00"/>
    <n v="3.0166666666666666"/>
    <x v="0"/>
    <s v="4501-95500"/>
    <s v="N"/>
    <m/>
    <x v="1"/>
    <n v="63"/>
    <n v="25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7:00"/>
    <m/>
    <d v="1899-12-30T19:59:00"/>
    <n v="3.1333333333333329"/>
    <x v="0"/>
    <s v="4501-95501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15:00"/>
    <m/>
    <d v="1899-12-30T19:59:00"/>
    <n v="3.2666666666666657"/>
    <x v="0"/>
    <s v="4501-95502"/>
    <s v="N"/>
    <m/>
    <x v="2"/>
    <n v="62"/>
    <n v="25"/>
    <n v="37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21:00"/>
    <m/>
    <d v="1899-12-30T19:59:00"/>
    <n v="3.366666666666668"/>
    <x v="0"/>
    <s v="4501-95503"/>
    <s v="N"/>
    <s v="Y"/>
    <x v="5"/>
    <n v="64"/>
    <n v="30"/>
    <n v="34"/>
    <m/>
    <m/>
    <m/>
    <n v="144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33:00"/>
    <m/>
    <d v="1899-12-30T19:59:00"/>
    <n v="3.5666666666666647"/>
    <x v="0"/>
    <s v="4501-95504"/>
    <s v="N"/>
    <m/>
    <x v="2"/>
    <n v="68"/>
    <n v="30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0:00"/>
    <m/>
    <d v="1899-12-30T19:59:00"/>
    <n v="3.6833333333333336"/>
    <x v="0"/>
    <s v="4501-95505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7:00"/>
    <m/>
    <d v="1899-12-30T19:59:00"/>
    <n v="3.8"/>
    <x v="0"/>
    <s v="4501-95506"/>
    <s v="N"/>
    <m/>
    <x v="2"/>
    <n v="67"/>
    <n v="25"/>
    <n v="42"/>
    <m/>
    <m/>
    <m/>
    <n v="14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1:00"/>
    <m/>
    <d v="1899-12-30T19:59:00"/>
    <n v="4.0333333333333314"/>
    <x v="0"/>
    <s v="4501-95507"/>
    <s v="N"/>
    <m/>
    <x v="2"/>
    <n v="65"/>
    <n v="27"/>
    <n v="38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9:00"/>
    <m/>
    <d v="1899-12-30T19:59:00"/>
    <n v="4.1666666666666643"/>
    <x v="0"/>
    <s v="4501-95508"/>
    <s v="N"/>
    <m/>
    <x v="1"/>
    <n v="62"/>
    <n v="27"/>
    <n v="35"/>
    <m/>
    <m/>
    <m/>
    <n v="137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3:00"/>
    <m/>
    <d v="1899-12-30T19:59:00"/>
    <n v="4.2333333333333307"/>
    <x v="0"/>
    <s v="4501-95509"/>
    <s v="N"/>
    <m/>
    <x v="2"/>
    <n v="59"/>
    <n v="25"/>
    <n v="34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7:00"/>
    <m/>
    <d v="1899-12-30T19:59:00"/>
    <n v="4.2999999999999972"/>
    <x v="0"/>
    <s v="4501-95510"/>
    <s v="N"/>
    <m/>
    <x v="2"/>
    <n v="63"/>
    <n v="27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34:00"/>
    <m/>
    <d v="1899-12-30T19:59:00"/>
    <n v="4.5833333333333321"/>
    <x v="0"/>
    <s v="4501-95511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46:00"/>
    <m/>
    <d v="1899-12-30T19:59:00"/>
    <n v="4.7833333333333314"/>
    <x v="0"/>
    <s v="4501-95512"/>
    <s v="N"/>
    <m/>
    <x v="2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1:00"/>
    <m/>
    <d v="1899-12-30T19:59:00"/>
    <n v="4.8666666666666671"/>
    <x v="0"/>
    <s v="4501-95513"/>
    <s v="N"/>
    <m/>
    <x v="3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6:00"/>
    <m/>
    <d v="1899-12-30T19:59:00"/>
    <n v="4.9499999999999993"/>
    <x v="0"/>
    <s v="4501-95514"/>
    <s v="N"/>
    <m/>
    <x v="2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13:00"/>
    <m/>
    <d v="1899-12-30T19:59:00"/>
    <n v="5.2333333333333343"/>
    <x v="0"/>
    <s v="4501-95515"/>
    <s v="N"/>
    <m/>
    <x v="3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29:00"/>
    <m/>
    <d v="1899-12-30T19:59:00"/>
    <n v="5.5"/>
    <x v="0"/>
    <s v="4501-95516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35:00"/>
    <m/>
    <d v="1899-12-30T19:59:00"/>
    <n v="5.5999999999999979"/>
    <x v="0"/>
    <s v="4501-95517"/>
    <s v="N"/>
    <m/>
    <x v="3"/>
    <n v="63"/>
    <n v="26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47:00"/>
    <m/>
    <d v="1899-12-30T19:59:00"/>
    <n v="5.7999999999999972"/>
    <x v="0"/>
    <s v="4501-95518"/>
    <s v="N"/>
    <m/>
    <x v="3"/>
    <n v="68"/>
    <n v="30"/>
    <n v="38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0:00"/>
    <m/>
    <d v="1899-12-30T19:59:00"/>
    <n v="1.5166666666666666"/>
    <x v="0"/>
    <s v="4501-95519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2:00"/>
    <m/>
    <d v="1899-12-30T19:59:00"/>
    <n v="1.5499999999999998"/>
    <x v="0"/>
    <s v="4501-95520"/>
    <s v="N"/>
    <m/>
    <x v="3"/>
    <n v="63"/>
    <n v="26"/>
    <n v="37"/>
    <m/>
    <m/>
    <m/>
    <n v="14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1"/>
    <s v="N"/>
    <m/>
    <x v="2"/>
    <n v="61"/>
    <n v="26"/>
    <n v="35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4"/>
    <s v="N"/>
    <m/>
    <x v="1"/>
    <n v="57"/>
    <n v="25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2"/>
    <s v="N"/>
    <s v="Y"/>
    <x v="2"/>
    <n v="60"/>
    <n v="26"/>
    <n v="34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3"/>
    <s v="N"/>
    <m/>
    <x v="1"/>
    <n v="65"/>
    <n v="27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5"/>
    <s v="N"/>
    <m/>
    <x v="3"/>
    <n v="64"/>
    <n v="27"/>
    <n v="37"/>
    <m/>
    <m/>
    <m/>
    <n v="14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6"/>
    <s v="N"/>
    <m/>
    <x v="1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1:00"/>
    <m/>
    <d v="1899-12-30T19:59:00"/>
    <n v="1.866666666666668"/>
    <x v="0"/>
    <s v="4501-95527"/>
    <s v="N"/>
    <m/>
    <x v="1"/>
    <n v="63"/>
    <n v="26"/>
    <n v="37"/>
    <m/>
    <m/>
    <m/>
    <n v="14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6:00"/>
    <m/>
    <d v="1899-12-30T19:59:00"/>
    <n v="1.9499999999999984"/>
    <x v="0"/>
    <s v="4501-95528"/>
    <s v="N"/>
    <m/>
    <x v="3"/>
    <n v="61"/>
    <n v="27"/>
    <n v="34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04:00"/>
    <m/>
    <d v="1899-12-30T19:59:00"/>
    <n v="2.0833333333333313"/>
    <x v="0"/>
    <s v="4501-95529"/>
    <s v="N"/>
    <m/>
    <x v="3"/>
    <n v="62"/>
    <n v="25"/>
    <n v="37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1:00"/>
    <m/>
    <d v="1899-12-30T19:59:00"/>
    <n v="2.2000000000000002"/>
    <x v="0"/>
    <s v="4501-95530"/>
    <s v="N"/>
    <m/>
    <x v="3"/>
    <n v="64"/>
    <n v="27"/>
    <n v="37"/>
    <m/>
    <m/>
    <m/>
    <n v="15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3:00"/>
    <m/>
    <d v="1899-12-30T19:59:00"/>
    <n v="2.2333333333333307"/>
    <x v="0"/>
    <s v="4501-95531"/>
    <s v="N"/>
    <m/>
    <x v="2"/>
    <n v="61"/>
    <n v="25"/>
    <n v="36"/>
    <m/>
    <m/>
    <m/>
    <n v="146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7:00"/>
    <m/>
    <d v="1899-12-30T19:59:00"/>
    <n v="2.2999999999999998"/>
    <x v="0"/>
    <s v="4501-95532"/>
    <s v="N"/>
    <m/>
    <x v="1"/>
    <n v="59"/>
    <n v="25"/>
    <n v="34"/>
    <m/>
    <m/>
    <m/>
    <n v="141"/>
    <m/>
    <x v="3"/>
    <m/>
    <m/>
    <m/>
    <m/>
    <m/>
    <m/>
    <m/>
    <m/>
    <m/>
    <m/>
    <m/>
    <m/>
    <m/>
    <m/>
    <m/>
    <m/>
    <s v="PUKED IN NET"/>
  </r>
  <r>
    <d v="2005-06-01T00:00:00"/>
    <x v="0"/>
    <n v="2006"/>
    <x v="0"/>
    <n v="1"/>
    <s v="JA"/>
    <d v="1899-12-30T22:24:00"/>
    <m/>
    <d v="1899-12-30T19:59:00"/>
    <n v="2.4166666666666634"/>
    <x v="0"/>
    <s v="4501-95533"/>
    <s v="N"/>
    <s v="Y"/>
    <x v="1"/>
    <n v="62"/>
    <n v="27"/>
    <n v="35"/>
    <m/>
    <m/>
    <m/>
    <n v="143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4"/>
    <s v="N"/>
    <m/>
    <x v="3"/>
    <n v="59"/>
    <n v="27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5"/>
    <s v="N"/>
    <m/>
    <x v="1"/>
    <n v="68"/>
    <n v="27"/>
    <n v="41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6:00"/>
    <m/>
    <d v="1899-12-30T19:59:00"/>
    <n v="2.7833333333333314"/>
    <x v="0"/>
    <s v="4501-95536"/>
    <s v="N"/>
    <m/>
    <x v="2"/>
    <n v="63"/>
    <n v="27"/>
    <n v="36"/>
    <m/>
    <m/>
    <m/>
    <n v="144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9:00"/>
    <m/>
    <d v="1899-12-30T19:59:00"/>
    <n v="2.8333333333333313"/>
    <x v="0"/>
    <s v="4501-95538"/>
    <s v="N"/>
    <m/>
    <x v="3"/>
    <n v="62"/>
    <n v="27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52:00"/>
    <m/>
    <d v="1899-12-30T19:59:00"/>
    <n v="2.8833333333333337"/>
    <x v="0"/>
    <s v="4501-9553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2:00"/>
    <m/>
    <d v="1899-12-30T19:59:00"/>
    <n v="3.05"/>
    <x v="0"/>
    <s v="4501-95539"/>
    <s v="N"/>
    <m/>
    <x v="2"/>
    <n v="67"/>
    <n v="27"/>
    <n v="40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4:00"/>
    <m/>
    <d v="1899-12-30T19:59:00"/>
    <n v="3.083333333333333"/>
    <x v="0"/>
    <s v="4501-95540"/>
    <s v="N"/>
    <m/>
    <x v="2"/>
    <n v="63"/>
    <n v="27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13:00"/>
    <m/>
    <d v="1899-12-30T19:59:00"/>
    <n v="3.2333333333333298"/>
    <x v="0"/>
    <s v="4501-95541"/>
    <s v="N"/>
    <s v="Y"/>
    <x v="2"/>
    <n v="62"/>
    <n v="26"/>
    <n v="36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0:00"/>
    <m/>
    <d v="1899-12-30T19:59:00"/>
    <n v="3.3499999999999988"/>
    <x v="0"/>
    <s v="4501-95542"/>
    <s v="N"/>
    <m/>
    <x v="2"/>
    <n v="63"/>
    <n v="26"/>
    <n v="37"/>
    <m/>
    <m/>
    <m/>
    <n v="142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5:00"/>
    <m/>
    <d v="1899-12-30T19:59:00"/>
    <n v="3.4333333333333345"/>
    <x v="0"/>
    <s v="4501-95543"/>
    <s v="N"/>
    <m/>
    <x v="1"/>
    <n v="62"/>
    <n v="26"/>
    <n v="36"/>
    <m/>
    <m/>
    <m/>
    <n v="145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7:00"/>
    <m/>
    <d v="1899-12-30T19:59:00"/>
    <n v="3.466666666666665"/>
    <x v="0"/>
    <s v="4501-95544"/>
    <s v="N"/>
    <s v="Y"/>
    <x v="2"/>
    <n v="66"/>
    <n v="27"/>
    <n v="39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38:00"/>
    <m/>
    <d v="1899-12-30T19:59:00"/>
    <n v="3.6499999999999977"/>
    <x v="0"/>
    <s v="4501-95545"/>
    <s v="N"/>
    <s v="Y"/>
    <x v="3"/>
    <n v="59"/>
    <n v="26"/>
    <n v="33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6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7"/>
    <s v="N"/>
    <m/>
    <x v="3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8:00"/>
    <m/>
    <d v="1899-12-30T19:59:00"/>
    <n v="3.8166666666666664"/>
    <x v="0"/>
    <s v="4501-95548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2:00"/>
    <m/>
    <d v="1899-12-30T19:59:00"/>
    <n v="3.8833333333333329"/>
    <x v="0"/>
    <s v="4501-95550"/>
    <s v="N"/>
    <m/>
    <x v="2"/>
    <n v="59"/>
    <n v="27"/>
    <n v="32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4:00"/>
    <m/>
    <d v="1899-12-30T19:59:00"/>
    <n v="3.9166666666666634"/>
    <x v="0"/>
    <s v="4501-95549"/>
    <s v="N"/>
    <m/>
    <x v="3"/>
    <n v="64"/>
    <n v="26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1"/>
    <s v="N"/>
    <m/>
    <x v="2"/>
    <n v="65"/>
    <n v="27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2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s v="DIET STRESS MARKS ON TAIL - PHOTOS TAKEN"/>
  </r>
  <r>
    <d v="2005-06-01T00:00:00"/>
    <x v="0"/>
    <n v="2006"/>
    <x v="0"/>
    <n v="1"/>
    <s v="JA"/>
    <d v="1899-12-30T00:06:00"/>
    <m/>
    <d v="1899-12-30T19:59:00"/>
    <n v="4.1166666666666671"/>
    <x v="0"/>
    <s v="4501-95553"/>
    <s v="N"/>
    <m/>
    <x v="1"/>
    <n v="62"/>
    <n v="27"/>
    <n v="35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17:00"/>
    <m/>
    <d v="1899-12-30T19:59:00"/>
    <n v="4.2999999999999972"/>
    <x v="0"/>
    <s v="4501-95554"/>
    <s v="N"/>
    <m/>
    <x v="2"/>
    <n v="64"/>
    <n v="27"/>
    <n v="37"/>
    <m/>
    <m/>
    <m/>
    <n v="143"/>
    <m/>
    <x v="3"/>
    <m/>
    <m/>
    <m/>
    <m/>
    <m/>
    <m/>
    <m/>
    <m/>
    <m/>
    <m/>
    <m/>
    <m/>
    <m/>
    <m/>
    <m/>
    <m/>
    <s v="PRIMARIES WORN"/>
  </r>
  <r>
    <d v="2005-06-01T00:00:00"/>
    <x v="0"/>
    <n v="2006"/>
    <x v="0"/>
    <n v="1"/>
    <s v="JA"/>
    <d v="1899-12-30T00:19:00"/>
    <m/>
    <d v="1899-12-30T19:59:00"/>
    <n v="4.3333333333333321"/>
    <x v="0"/>
    <s v="4501-95555"/>
    <s v="N"/>
    <m/>
    <x v="2"/>
    <n v="65"/>
    <n v="25"/>
    <n v="40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27:00"/>
    <m/>
    <d v="1899-12-30T19:59:00"/>
    <n v="4.4666666666666686"/>
    <x v="0"/>
    <s v="4501-95556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7"/>
    <s v="N"/>
    <m/>
    <x v="2"/>
    <n v="60"/>
    <n v="25"/>
    <n v="35"/>
    <m/>
    <m/>
    <m/>
    <n v="13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8"/>
    <s v="N"/>
    <m/>
    <x v="2"/>
    <n v="62"/>
    <n v="26"/>
    <n v="36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9"/>
    <s v="N"/>
    <m/>
    <x v="2"/>
    <n v="61"/>
    <n v="27"/>
    <n v="34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44:00"/>
    <m/>
    <d v="1899-12-30T19:59:00"/>
    <n v="4.75"/>
    <x v="0"/>
    <s v="4501-95560"/>
    <s v="N"/>
    <m/>
    <x v="2"/>
    <n v="64"/>
    <n v="26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3:00"/>
    <m/>
    <d v="1899-12-30T19:59:00"/>
    <n v="4.8999999999999986"/>
    <x v="0"/>
    <s v="4501-95561"/>
    <s v="N"/>
    <s v="Y"/>
    <x v="3"/>
    <n v="67"/>
    <n v="26"/>
    <n v="41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8:00"/>
    <m/>
    <d v="1899-12-30T19:59:00"/>
    <n v="4.9833333333333307"/>
    <x v="0"/>
    <s v="4501-95562"/>
    <s v="N"/>
    <s v="Y"/>
    <x v="2"/>
    <n v="61"/>
    <n v="26"/>
    <n v="35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13:00"/>
    <m/>
    <d v="1899-12-30T19:59:00"/>
    <n v="5.2333333333333343"/>
    <x v="0"/>
    <s v="4501-95563"/>
    <s v="N"/>
    <m/>
    <x v="2"/>
    <n v="60"/>
    <n v="26"/>
    <n v="34"/>
    <m/>
    <m/>
    <m/>
    <n v="142"/>
    <m/>
    <x v="0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21:00"/>
    <m/>
    <d v="1899-12-30T19:59:00"/>
    <n v="5.3666666666666671"/>
    <x v="0"/>
    <s v="4501-95565"/>
    <s v="N"/>
    <m/>
    <x v="3"/>
    <n v="58"/>
    <n v="26"/>
    <n v="32"/>
    <m/>
    <m/>
    <m/>
    <n v="13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3:00"/>
    <m/>
    <d v="1899-12-30T19:59:00"/>
    <n v="5.5666666666666664"/>
    <x v="0"/>
    <s v="4501-95566"/>
    <s v="N"/>
    <m/>
    <x v="1"/>
    <n v="60"/>
    <n v="26"/>
    <n v="34"/>
    <m/>
    <m/>
    <m/>
    <n v="13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7:00"/>
    <m/>
    <d v="1899-12-30T19:59:00"/>
    <n v="5.6333333333333329"/>
    <x v="0"/>
    <s v="4501-95567"/>
    <s v="N"/>
    <m/>
    <x v="2"/>
    <n v="62"/>
    <n v="26"/>
    <n v="36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0:00"/>
    <m/>
    <d v="1899-12-30T19:59:00"/>
    <n v="5.68333333333333"/>
    <x v="0"/>
    <s v="4501-95568"/>
    <s v="N"/>
    <s v="Y"/>
    <x v="3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5:00"/>
    <m/>
    <d v="1899-12-30T19:59:00"/>
    <n v="5.7666666666666657"/>
    <x v="0"/>
    <s v="4501-95569"/>
    <s v="N"/>
    <m/>
    <x v="7"/>
    <n v="59"/>
    <n v="26"/>
    <n v="33"/>
    <m/>
    <m/>
    <m/>
    <n v="13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57:00"/>
    <m/>
    <d v="1899-12-30T19:59:00"/>
    <n v="5.9666666666666686"/>
    <x v="0"/>
    <s v="4501-95570"/>
    <s v="N"/>
    <m/>
    <x v="2"/>
    <n v="64"/>
    <n v="26"/>
    <n v="38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36:00"/>
    <m/>
    <d v="1899-12-30T20:00:00"/>
    <n v="1.5999999999999996"/>
    <x v="0"/>
    <s v="4501-95571"/>
    <s v="N"/>
    <m/>
    <x v="1"/>
    <n v="66"/>
    <n v="27"/>
    <n v="39"/>
    <m/>
    <m/>
    <m/>
    <n v="143"/>
    <m/>
    <x v="3"/>
    <m/>
    <m/>
    <m/>
    <m/>
    <m/>
    <m/>
    <m/>
    <m/>
    <m/>
    <m/>
    <m/>
    <m/>
    <m/>
    <m/>
    <m/>
    <m/>
    <s v="BELLY LOOKS FULL"/>
  </r>
  <r>
    <d v="2005-06-02T00:00:00"/>
    <x v="0"/>
    <n v="2006"/>
    <x v="0"/>
    <n v="1"/>
    <s v="JA"/>
    <d v="1899-12-30T21:39:00"/>
    <m/>
    <d v="1899-12-30T20:00:00"/>
    <n v="1.6499999999999968"/>
    <x v="0"/>
    <s v="4501-95572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41:00"/>
    <m/>
    <d v="1899-12-30T20:00:00"/>
    <n v="1.6833333333333327"/>
    <x v="0"/>
    <s v="4501-95573"/>
    <s v="N"/>
    <m/>
    <x v="2"/>
    <n v="64"/>
    <n v="27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55:00"/>
    <m/>
    <d v="1899-12-30T20:00:00"/>
    <n v="1.9166666666666679"/>
    <x v="0"/>
    <s v="4501-95574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2:00"/>
    <m/>
    <d v="1899-12-30T20:00:00"/>
    <n v="2.2000000000000002"/>
    <x v="0"/>
    <s v="4501-95575"/>
    <s v="N"/>
    <s v="Y"/>
    <x v="2"/>
    <n v="67"/>
    <n v="27"/>
    <n v="40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9:00"/>
    <m/>
    <d v="1899-12-30T20:00:00"/>
    <n v="2.3166666666666664"/>
    <x v="0"/>
    <s v="4501-95576"/>
    <s v="N"/>
    <m/>
    <x v="2"/>
    <n v="64"/>
    <n v="28"/>
    <n v="36"/>
    <m/>
    <m/>
    <m/>
    <n v="14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1:00"/>
    <m/>
    <d v="1899-12-30T20:00:00"/>
    <n v="2.3499999999999996"/>
    <x v="0"/>
    <s v="4501-95577"/>
    <s v="N"/>
    <m/>
    <x v="2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4:00"/>
    <m/>
    <d v="1899-12-30T20:00:00"/>
    <n v="2.3999999999999968"/>
    <x v="0"/>
    <s v="4501-95578"/>
    <s v="N"/>
    <m/>
    <x v="1"/>
    <n v="59"/>
    <n v="28"/>
    <n v="31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31:00"/>
    <m/>
    <d v="1899-12-30T20:00:00"/>
    <n v="2.5166666666666657"/>
    <x v="0"/>
    <s v="4501-95579"/>
    <s v="N"/>
    <m/>
    <x v="2"/>
    <n v="61"/>
    <n v="28"/>
    <n v="33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1:00"/>
    <m/>
    <d v="1899-12-30T20:00:00"/>
    <n v="2.8500000000000005"/>
    <x v="0"/>
    <s v="4501-95580"/>
    <s v="N"/>
    <m/>
    <x v="1"/>
    <n v="67"/>
    <n v="28"/>
    <n v="39"/>
    <m/>
    <m/>
    <m/>
    <n v="14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7:00"/>
    <m/>
    <d v="1899-12-30T20:00:00"/>
    <n v="2.95"/>
    <x v="0"/>
    <s v="4501-95581"/>
    <s v="N"/>
    <m/>
    <x v="2"/>
    <n v="60"/>
    <n v="28"/>
    <n v="32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8:00"/>
    <m/>
    <d v="1899-12-30T20:00:00"/>
    <n v="2.9666666666666641"/>
    <x v="0"/>
    <s v="4501-95582"/>
    <s v="N"/>
    <m/>
    <x v="1"/>
    <n v="63"/>
    <n v="26"/>
    <n v="37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4:00"/>
    <m/>
    <d v="1899-12-30T20:00:00"/>
    <n v="3.0666666666666664"/>
    <x v="0"/>
    <s v="4501-95584"/>
    <s v="N"/>
    <m/>
    <x v="4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6:00"/>
    <m/>
    <d v="1899-12-30T20:00:00"/>
    <n v="3.0999999999999996"/>
    <x v="0"/>
    <s v="4501-95583"/>
    <s v="N"/>
    <m/>
    <x v="1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14:00"/>
    <m/>
    <d v="1899-12-30T20:00:00"/>
    <n v="3.2333333333333325"/>
    <x v="0"/>
    <s v="4501-95585"/>
    <s v="N"/>
    <m/>
    <x v="3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0:00"/>
    <m/>
    <d v="1899-12-30T20:00:00"/>
    <n v="3.3333333333333321"/>
    <x v="0"/>
    <s v="4501-95586"/>
    <s v="N"/>
    <m/>
    <x v="2"/>
    <n v="63"/>
    <n v="28"/>
    <n v="35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5:00"/>
    <m/>
    <d v="1899-12-30T20:00:00"/>
    <n v="3.4166666666666679"/>
    <x v="0"/>
    <s v="4501-95587"/>
    <s v="N"/>
    <m/>
    <x v="2"/>
    <n v="64"/>
    <n v="28"/>
    <n v="36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3:00"/>
    <m/>
    <d v="1899-12-30T20:00:00"/>
    <n v="3.549999999999998"/>
    <x v="0"/>
    <s v="4501-95588"/>
    <s v="N"/>
    <m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5:00"/>
    <m/>
    <d v="1899-12-30T20:00:00"/>
    <n v="3.5833333333333313"/>
    <x v="0"/>
    <s v="4501-95589"/>
    <s v="N"/>
    <m/>
    <x v="3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40:00"/>
    <m/>
    <d v="1899-12-30T20:00:00"/>
    <n v="3.66666666666666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23:44:00"/>
    <m/>
    <d v="1899-12-30T20:00:00"/>
    <n v="3.7333333333333334"/>
    <x v="0"/>
    <s v="1401-56373"/>
    <s v="Y"/>
    <m/>
    <x v="1"/>
    <n v="64"/>
    <n v="28"/>
    <n v="36"/>
    <m/>
    <m/>
    <m/>
    <n v="141"/>
    <m/>
    <x v="3"/>
    <m/>
    <m/>
    <m/>
    <m/>
    <m/>
    <m/>
    <m/>
    <m/>
    <m/>
    <m/>
    <m/>
    <m/>
    <m/>
    <m/>
    <m/>
    <m/>
    <s v="RECAPTURE BANDED PRIOR TO 2004"/>
  </r>
  <r>
    <d v="2005-06-02T00:00:00"/>
    <x v="0"/>
    <n v="2006"/>
    <x v="0"/>
    <n v="1"/>
    <s v="JA"/>
    <d v="1899-12-30T23:46:00"/>
    <m/>
    <d v="1899-12-30T20:00:00"/>
    <n v="3.7666666666666639"/>
    <x v="0"/>
    <s v="4501-95590"/>
    <s v="N"/>
    <s v="Y"/>
    <x v="1"/>
    <n v="65"/>
    <n v="28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56:00"/>
    <m/>
    <d v="1899-12-30T20:00:00"/>
    <n v="3.9333333333333327"/>
    <x v="0"/>
    <s v="4501-95591"/>
    <s v="N"/>
    <m/>
    <x v="3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02:00"/>
    <m/>
    <d v="1899-12-30T20:00:00"/>
    <n v="4.0333333333333314"/>
    <x v="0"/>
    <s v="7901-02777"/>
    <s v="Y"/>
    <m/>
    <x v="1"/>
    <n v="63"/>
    <n v="28"/>
    <n v="35"/>
    <m/>
    <m/>
    <m/>
    <n v="145"/>
    <m/>
    <x v="3"/>
    <m/>
    <m/>
    <m/>
    <m/>
    <m/>
    <m/>
    <m/>
    <m/>
    <m/>
    <m/>
    <m/>
    <m/>
    <m/>
    <m/>
    <m/>
    <m/>
    <s v="RECAPTURE - BANDED 7/22/04 ON SR"/>
  </r>
  <r>
    <d v="2005-06-02T00:00:00"/>
    <x v="0"/>
    <n v="2006"/>
    <x v="0"/>
    <n v="1"/>
    <s v="JA"/>
    <d v="1899-12-30T00:06:00"/>
    <m/>
    <d v="1899-12-30T20:00:00"/>
    <n v="4.0999999999999979"/>
    <x v="0"/>
    <s v="4501-95592"/>
    <s v="N"/>
    <s v="Y"/>
    <x v="2"/>
    <n v="65"/>
    <n v="28"/>
    <n v="37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25:00"/>
    <m/>
    <d v="1899-12-30T20:00:00"/>
    <n v="4.4166666666666679"/>
    <x v="0"/>
    <s v="4501-95593"/>
    <s v="N"/>
    <m/>
    <x v="2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4"/>
    <s v="N"/>
    <m/>
    <x v="0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5"/>
    <s v="N"/>
    <m/>
    <x v="3"/>
    <n v="63"/>
    <n v="28"/>
    <n v="35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9:00"/>
    <m/>
    <d v="1899-12-30T20:00:00"/>
    <n v="4.6499999999999986"/>
    <x v="0"/>
    <s v="4501-95596"/>
    <s v="N"/>
    <m/>
    <x v="2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46:00"/>
    <m/>
    <d v="1899-12-30T20:00:00"/>
    <n v="4.7666666666666657"/>
    <x v="0"/>
    <s v="4501-95597"/>
    <s v="N"/>
    <m/>
    <x v="2"/>
    <n v="63"/>
    <n v="28"/>
    <n v="35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59:00"/>
    <m/>
    <d v="1899-12-30T20:00:00"/>
    <n v="4.983333333333330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01:07:00"/>
    <m/>
    <d v="1899-12-30T20:00:00"/>
    <n v="5.1166666666666671"/>
    <x v="0"/>
    <s v="4501-95598"/>
    <s v="N"/>
    <s v="Y"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27:00"/>
    <m/>
    <d v="1899-12-30T20:00:00"/>
    <n v="5.4499999999999993"/>
    <x v="0"/>
    <s v="4501-95599"/>
    <s v="N"/>
    <m/>
    <x v="2"/>
    <n v="62"/>
    <n v="28"/>
    <n v="34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32:00"/>
    <m/>
    <d v="1899-12-30T20:00:00"/>
    <n v="5.5333333333333314"/>
    <x v="0"/>
    <s v="4501-95600"/>
    <s v="N"/>
    <m/>
    <x v="3"/>
    <n v="63"/>
    <n v="28"/>
    <n v="35"/>
    <m/>
    <m/>
    <m/>
    <n v="13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0:00"/>
    <m/>
    <d v="1899-12-30T20:00:00"/>
    <n v="5.6666666666666643"/>
    <x v="0"/>
    <s v="1901-38351"/>
    <s v="N"/>
    <m/>
    <x v="1"/>
    <n v="60"/>
    <n v="28"/>
    <n v="32"/>
    <m/>
    <m/>
    <m/>
    <n v="146"/>
    <m/>
    <x v="3"/>
    <m/>
    <m/>
    <m/>
    <m/>
    <m/>
    <m/>
    <m/>
    <m/>
    <m/>
    <m/>
    <m/>
    <m/>
    <m/>
    <m/>
    <m/>
    <m/>
    <s v="SHIT ALUMINUM BANDS"/>
  </r>
  <r>
    <d v="2005-06-02T00:00:00"/>
    <x v="0"/>
    <n v="2006"/>
    <x v="0"/>
    <n v="1"/>
    <s v="JA"/>
    <d v="1899-12-30T01:42:00"/>
    <m/>
    <d v="1899-12-30T20:00:00"/>
    <n v="5.6999999999999993"/>
    <x v="0"/>
    <s v="1901-38352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3:00"/>
    <m/>
    <d v="1899-12-30T20:00:00"/>
    <n v="5.716666666666665"/>
    <x v="0"/>
    <s v="7901-02730"/>
    <s v="Y"/>
    <m/>
    <x v="1"/>
    <n v="66"/>
    <n v="28"/>
    <n v="38"/>
    <m/>
    <m/>
    <m/>
    <n v="144"/>
    <m/>
    <x v="3"/>
    <m/>
    <m/>
    <m/>
    <m/>
    <m/>
    <m/>
    <m/>
    <m/>
    <m/>
    <m/>
    <m/>
    <m/>
    <m/>
    <m/>
    <m/>
    <m/>
    <s v="RECAPTURE,  RADIO-MARKED 7/21/04 - SR, BELLY LOOKS FULL; RADIO = 4182"/>
  </r>
  <r>
    <d v="2005-06-02T00:00:00"/>
    <x v="0"/>
    <n v="2006"/>
    <x v="0"/>
    <n v="1"/>
    <s v="JA"/>
    <d v="1899-12-30T01:47:00"/>
    <m/>
    <d v="1899-12-30T20:00:00"/>
    <n v="5.7833333333333314"/>
    <x v="0"/>
    <s v="1901-38353"/>
    <s v="N"/>
    <m/>
    <x v="2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2:00"/>
    <m/>
    <d v="1899-12-30T20:00:00"/>
    <n v="5.8666666666666671"/>
    <x v="0"/>
    <s v="1901-38354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6:00"/>
    <m/>
    <d v="1899-12-30T20:00:00"/>
    <n v="5.9333333333333336"/>
    <x v="0"/>
    <s v="1901-38355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9:00"/>
    <m/>
    <d v="1899-12-30T20:00:00"/>
    <n v="5.9833333333333343"/>
    <x v="0"/>
    <s v="1901-38356"/>
    <s v="N"/>
    <m/>
    <x v="2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26:00"/>
    <m/>
    <d v="1899-12-30T20:08:00"/>
    <n v="2.2999999999999998"/>
    <x v="0"/>
    <s v="1971-01601"/>
    <s v="N"/>
    <s v="N"/>
    <x v="5"/>
    <n v="61"/>
    <n v="25"/>
    <n v="36"/>
    <m/>
    <m/>
    <m/>
    <n v="144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31:00"/>
    <m/>
    <d v="1899-12-30T20:08:00"/>
    <n v="2.3833333333333329"/>
    <x v="0"/>
    <s v="1971-01602"/>
    <s v="N"/>
    <s v="N"/>
    <x v="7"/>
    <n v="65"/>
    <n v="30"/>
    <n v="35"/>
    <m/>
    <m/>
    <m/>
    <n v="139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41:00"/>
    <m/>
    <d v="1899-12-30T20:08:00"/>
    <n v="2.5499999999999989"/>
    <x v="0"/>
    <s v="1971-01603"/>
    <s v="N"/>
    <s v="N"/>
    <x v="2"/>
    <n v="59"/>
    <n v="26"/>
    <n v="33"/>
    <m/>
    <m/>
    <m/>
    <n v="141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53:00"/>
    <m/>
    <d v="1899-12-30T20:08:00"/>
    <n v="2.7499999999999982"/>
    <x v="0"/>
    <s v="1971-01604"/>
    <s v="N"/>
    <s v="N"/>
    <x v="1"/>
    <n v="65"/>
    <n v="26"/>
    <n v="39"/>
    <n v="14.65"/>
    <m/>
    <n v="23.34"/>
    <n v="151"/>
    <n v="8.5"/>
    <x v="3"/>
    <m/>
    <m/>
    <m/>
    <m/>
    <m/>
    <m/>
    <m/>
    <m/>
    <m/>
    <m/>
    <m/>
    <m/>
    <m/>
    <m/>
    <m/>
    <m/>
    <s v="LHSP?"/>
  </r>
  <r>
    <d v="2005-07-01T00:00:00"/>
    <x v="2"/>
    <n v="2005"/>
    <x v="1"/>
    <n v="1"/>
    <s v="JA"/>
    <d v="1899-12-30T23:12:00"/>
    <m/>
    <d v="1899-12-30T20:08:00"/>
    <n v="3.0666666666666664"/>
    <x v="0"/>
    <s v="1971-01605"/>
    <s v="N"/>
    <s v="N"/>
    <x v="5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26:00"/>
    <m/>
    <d v="1899-12-30T20:08:00"/>
    <n v="3.2999999999999989"/>
    <x v="0"/>
    <s v="1971-01606"/>
    <s v="N"/>
    <s v="N"/>
    <x v="7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33:00"/>
    <m/>
    <d v="1899-12-30T20:08:00"/>
    <n v="3.4166666666666652"/>
    <x v="0"/>
    <s v="1971-01607"/>
    <s v="N"/>
    <s v="N"/>
    <x v="1"/>
    <n v="65"/>
    <n v="25"/>
    <n v="40"/>
    <m/>
    <m/>
    <m/>
    <n v="143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1:00"/>
    <m/>
    <d v="1899-12-30T20:08:00"/>
    <n v="3.7166666666666668"/>
    <x v="0"/>
    <s v="1971-01608"/>
    <s v="N"/>
    <s v="N"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6:00"/>
    <m/>
    <d v="1899-12-30T20:08:00"/>
    <n v="3.8"/>
    <x v="0"/>
    <s v="1971-01609"/>
    <s v="N"/>
    <s v="N"/>
    <x v="7"/>
    <n v="60"/>
    <n v="24"/>
    <n v="36"/>
    <m/>
    <m/>
    <m/>
    <n v="139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00:25:00"/>
    <m/>
    <d v="1899-12-30T20:08:00"/>
    <n v="4.283333333333335"/>
    <x v="0"/>
    <s v="1971-01610"/>
    <s v="N"/>
    <s v="N"/>
    <x v="5"/>
    <n v="61"/>
    <n v="24"/>
    <n v="37"/>
    <m/>
    <m/>
    <m/>
    <n v="141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1:41:00"/>
    <m/>
    <d v="1899-12-30T20:08:00"/>
    <n v="1.5499999999999998"/>
    <x v="0"/>
    <s v="1971-01611"/>
    <s v="N"/>
    <s v="N"/>
    <x v="4"/>
    <n v="65"/>
    <n v="24"/>
    <n v="41"/>
    <m/>
    <m/>
    <m/>
    <n v="146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43:00"/>
    <m/>
    <d v="1899-12-30T20:08:00"/>
    <n v="1.5833333333333304"/>
    <x v="0"/>
    <s v="1971-01612"/>
    <s v="N"/>
    <s v="N"/>
    <x v="1"/>
    <n v="62"/>
    <n v="25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52:00"/>
    <d v="1899-12-30T22:16:00"/>
    <d v="1899-12-30T20:08:00"/>
    <n v="1.7333333333333325"/>
    <x v="0"/>
    <s v="1971-01613"/>
    <s v="N"/>
    <s v="N"/>
    <x v="5"/>
    <n v="65"/>
    <n v="25"/>
    <n v="40"/>
    <m/>
    <m/>
    <m/>
    <n v="146"/>
    <m/>
    <x v="1"/>
    <m/>
    <m/>
    <m/>
    <m/>
    <m/>
    <m/>
    <m/>
    <m/>
    <m/>
    <m/>
    <m/>
    <m/>
    <m/>
    <m/>
    <m/>
    <m/>
    <s v="RADIO = 6955, REAR SUTURE IS 2.0, LOST 1 PRIMARY OR RET"/>
  </r>
  <r>
    <d v="2005-07-02T00:00:00"/>
    <x v="2"/>
    <n v="2005"/>
    <x v="1"/>
    <n v="1"/>
    <s v="JA"/>
    <d v="1899-12-30T22:23:00"/>
    <m/>
    <d v="1899-12-30T20:08:00"/>
    <n v="2.25"/>
    <x v="0"/>
    <s v="1971-01614"/>
    <s v="N"/>
    <s v="N"/>
    <x v="1"/>
    <n v="61"/>
    <n v="26"/>
    <n v="35"/>
    <m/>
    <m/>
    <m/>
    <n v="144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3:00"/>
    <m/>
    <d v="1899-12-30T20:08:00"/>
    <n v="2.25"/>
    <x v="0"/>
    <s v="1971-01615"/>
    <s v="N"/>
    <s v="N"/>
    <x v="2"/>
    <n v="62"/>
    <n v="24"/>
    <n v="38"/>
    <m/>
    <m/>
    <m/>
    <s v="NA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m/>
    <d v="1899-12-30T20:08:00"/>
    <n v="2.2999999999999998"/>
    <x v="0"/>
    <s v="1971-01616"/>
    <s v="N"/>
    <s v="N"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s v="NA"/>
    <d v="1899-12-30T20:08:00"/>
    <n v="2.2999999999999998"/>
    <x v="0"/>
    <s v="1971-01617"/>
    <s v="N"/>
    <s v="N"/>
    <x v="5"/>
    <n v="67"/>
    <n v="30"/>
    <n v="37"/>
    <m/>
    <m/>
    <m/>
    <n v="141"/>
    <m/>
    <x v="1"/>
    <m/>
    <m/>
    <m/>
    <m/>
    <m/>
    <m/>
    <m/>
    <m/>
    <m/>
    <m/>
    <m/>
    <m/>
    <m/>
    <m/>
    <m/>
    <m/>
    <s v="RADIO = 4555"/>
  </r>
  <r>
    <d v="2005-07-02T00:00:00"/>
    <x v="2"/>
    <n v="2005"/>
    <x v="1"/>
    <n v="1"/>
    <s v="JA"/>
    <d v="1899-12-30T22:57:00"/>
    <d v="1899-12-30T23:12:00"/>
    <d v="1899-12-30T20:08:00"/>
    <n v="2.8166666666666673"/>
    <x v="0"/>
    <s v="1971-01618"/>
    <s v="N"/>
    <s v="N"/>
    <x v="5"/>
    <n v="62"/>
    <n v="26"/>
    <n v="36"/>
    <m/>
    <m/>
    <m/>
    <n v="143"/>
    <m/>
    <x v="2"/>
    <m/>
    <m/>
    <m/>
    <m/>
    <m/>
    <m/>
    <m/>
    <m/>
    <m/>
    <m/>
    <m/>
    <m/>
    <m/>
    <m/>
    <m/>
    <m/>
    <s v="RADIO = 4620, PUKED IN NET"/>
  </r>
  <r>
    <d v="2005-07-02T00:00:00"/>
    <x v="2"/>
    <n v="2005"/>
    <x v="1"/>
    <n v="1"/>
    <s v="JA"/>
    <d v="1899-12-30T23:07:00"/>
    <m/>
    <d v="1899-12-30T20:08:00"/>
    <n v="2.9833333333333334"/>
    <x v="0"/>
    <s v="1971-01619"/>
    <s v="N"/>
    <s v="N"/>
    <x v="5"/>
    <n v="59"/>
    <n v="24"/>
    <n v="35"/>
    <m/>
    <m/>
    <m/>
    <n v="136"/>
    <m/>
    <x v="0"/>
    <m/>
    <m/>
    <m/>
    <m/>
    <m/>
    <m/>
    <m/>
    <m/>
    <m/>
    <m/>
    <m/>
    <m/>
    <m/>
    <m/>
    <m/>
    <m/>
    <s v="SHREDED FEATHERS, MOLTING PRIMARIES/RETS"/>
  </r>
  <r>
    <d v="2005-07-02T00:00:00"/>
    <x v="2"/>
    <n v="2005"/>
    <x v="1"/>
    <n v="1"/>
    <s v="JA"/>
    <d v="1899-12-30T23:19:00"/>
    <m/>
    <d v="1899-12-30T20:08:00"/>
    <n v="3.1833333333333327"/>
    <x v="0"/>
    <s v="1971-01620"/>
    <s v="N"/>
    <s v="Y"/>
    <x v="1"/>
    <n v="60"/>
    <n v="25"/>
    <n v="35"/>
    <m/>
    <m/>
    <m/>
    <n v="141"/>
    <m/>
    <x v="0"/>
    <m/>
    <m/>
    <m/>
    <m/>
    <m/>
    <m/>
    <m/>
    <m/>
    <m/>
    <m/>
    <m/>
    <m/>
    <m/>
    <m/>
    <m/>
    <m/>
    <s v="PUKED IN NET"/>
  </r>
  <r>
    <d v="2005-07-02T00:00:00"/>
    <x v="2"/>
    <n v="2005"/>
    <x v="1"/>
    <n v="1"/>
    <s v="JA"/>
    <d v="1899-12-30T23:25:00"/>
    <d v="1899-12-30T23:45:00"/>
    <d v="1899-12-30T20:08:00"/>
    <n v="3.283333333333335"/>
    <x v="0"/>
    <s v="1971-01621"/>
    <s v="N"/>
    <s v="N"/>
    <x v="7"/>
    <n v="65"/>
    <n v="26"/>
    <n v="39"/>
    <m/>
    <m/>
    <m/>
    <n v="139"/>
    <m/>
    <x v="1"/>
    <m/>
    <m/>
    <m/>
    <m/>
    <m/>
    <m/>
    <m/>
    <m/>
    <m/>
    <m/>
    <m/>
    <m/>
    <m/>
    <m/>
    <m/>
    <m/>
    <s v="RADIO = 4633"/>
  </r>
  <r>
    <d v="2005-07-02T00:00:00"/>
    <x v="2"/>
    <n v="2005"/>
    <x v="1"/>
    <n v="1"/>
    <s v="JA"/>
    <d v="1899-12-30T23:44:00"/>
    <d v="1899-12-30T00:04:00"/>
    <d v="1899-12-30T20:08:00"/>
    <n v="3.6000000000000005"/>
    <x v="0"/>
    <s v="1971-01622"/>
    <s v="N"/>
    <s v="N"/>
    <x v="5"/>
    <n v="63"/>
    <n v="25"/>
    <n v="38"/>
    <m/>
    <m/>
    <m/>
    <n v="143"/>
    <m/>
    <x v="1"/>
    <m/>
    <m/>
    <m/>
    <m/>
    <m/>
    <m/>
    <m/>
    <m/>
    <m/>
    <m/>
    <m/>
    <m/>
    <m/>
    <m/>
    <m/>
    <m/>
    <s v="RADIO = 4069, BLEEDING AT SUTURE SITE"/>
  </r>
  <r>
    <d v="2005-07-02T00:00:00"/>
    <x v="2"/>
    <n v="2005"/>
    <x v="1"/>
    <n v="1"/>
    <s v="JA"/>
    <d v="1899-12-30T23:49:00"/>
    <m/>
    <d v="1899-12-30T20:08:00"/>
    <n v="3.6833333333333336"/>
    <x v="0"/>
    <s v="1971-01623"/>
    <s v="N"/>
    <s v="N"/>
    <x v="3"/>
    <n v="62"/>
    <n v="26"/>
    <n v="36"/>
    <m/>
    <m/>
    <m/>
    <n v="135"/>
    <m/>
    <x v="3"/>
    <m/>
    <m/>
    <m/>
    <m/>
    <m/>
    <m/>
    <m/>
    <m/>
    <m/>
    <m/>
    <m/>
    <m/>
    <m/>
    <m/>
    <m/>
    <m/>
    <s v="STRING BAG"/>
  </r>
  <r>
    <d v="2005-07-02T00:00:00"/>
    <x v="2"/>
    <n v="2005"/>
    <x v="1"/>
    <n v="1"/>
    <s v="JA"/>
    <d v="1899-12-30T00:12:00"/>
    <m/>
    <d v="1899-12-30T20:08:00"/>
    <n v="4.0666666666666664"/>
    <x v="0"/>
    <s v="1971-01624"/>
    <s v="N"/>
    <s v="N"/>
    <x v="7"/>
    <n v="61"/>
    <n v="25"/>
    <n v="36"/>
    <m/>
    <m/>
    <m/>
    <n v="134"/>
    <m/>
    <x v="3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02:19:00"/>
    <d v="1899-12-30T02:43:00"/>
    <d v="1899-12-30T20:08:00"/>
    <n v="6.1833333333333336"/>
    <x v="0"/>
    <s v="1971-01627"/>
    <s v="N"/>
    <s v="N"/>
    <x v="1"/>
    <n v="64"/>
    <n v="24"/>
    <n v="40"/>
    <m/>
    <m/>
    <m/>
    <n v="144"/>
    <m/>
    <x v="0"/>
    <m/>
    <m/>
    <m/>
    <m/>
    <m/>
    <m/>
    <m/>
    <m/>
    <m/>
    <m/>
    <m/>
    <m/>
    <m/>
    <m/>
    <m/>
    <m/>
    <s v="RADIO = 4444"/>
  </r>
  <r>
    <d v="2005-07-02T00:00:00"/>
    <x v="2"/>
    <n v="2005"/>
    <x v="1"/>
    <n v="1"/>
    <s v="JA"/>
    <d v="1899-12-30T02:24:00"/>
    <m/>
    <d v="1899-12-30T20:08:00"/>
    <n v="6.2666666666666657"/>
    <x v="0"/>
    <s v="1971-01628"/>
    <s v="N"/>
    <s v="N"/>
    <x v="7"/>
    <n v="60"/>
    <n v="25"/>
    <n v="35"/>
    <m/>
    <m/>
    <m/>
    <n v="145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1:53:00"/>
    <m/>
    <d v="1899-12-30T20:08:00"/>
    <n v="1.7499999999999991"/>
    <x v="0"/>
    <s v="1971-01629"/>
    <s v="N"/>
    <s v="N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2:00:00"/>
    <d v="1899-12-30T22:48:00"/>
    <d v="1899-12-30T20:08:00"/>
    <n v="1.8666666666666654"/>
    <x v="0"/>
    <s v="1971-01630"/>
    <s v="N"/>
    <s v="N"/>
    <x v="1"/>
    <n v="64"/>
    <n v="26"/>
    <n v="38"/>
    <m/>
    <m/>
    <m/>
    <n v="150"/>
    <m/>
    <x v="1"/>
    <m/>
    <m/>
    <m/>
    <m/>
    <m/>
    <m/>
    <m/>
    <m/>
    <m/>
    <m/>
    <m/>
    <m/>
    <m/>
    <m/>
    <m/>
    <m/>
    <s v="RADIO = 4281"/>
  </r>
  <r>
    <d v="2005-07-03T00:00:00"/>
    <x v="2"/>
    <n v="2005"/>
    <x v="1"/>
    <n v="1"/>
    <s v="JA"/>
    <d v="1899-12-30T22:32:00"/>
    <m/>
    <d v="1899-12-30T20:08:00"/>
    <n v="2.4000000000000021"/>
    <x v="0"/>
    <s v="1971-01632"/>
    <s v="N"/>
    <s v="N"/>
    <x v="5"/>
    <n v="65"/>
    <n v="25"/>
    <n v="40"/>
    <m/>
    <m/>
    <m/>
    <n v="144"/>
    <m/>
    <x v="1"/>
    <m/>
    <m/>
    <m/>
    <m/>
    <m/>
    <m/>
    <m/>
    <m/>
    <m/>
    <m/>
    <m/>
    <m/>
    <m/>
    <m/>
    <m/>
    <m/>
    <s v="RADIO = 6908, SILVERY UNDERWING WITH LIGHT RUMP FLANKS, PHOTOS"/>
  </r>
  <r>
    <d v="2005-07-03T00:00:00"/>
    <x v="2"/>
    <n v="2005"/>
    <x v="1"/>
    <n v="1"/>
    <s v="JA"/>
    <d v="1899-12-30T23:16:00"/>
    <m/>
    <d v="1899-12-30T20:08:00"/>
    <n v="3.1333333333333329"/>
    <x v="0"/>
    <s v="1971-01633"/>
    <s v="N"/>
    <s v="Y"/>
    <x v="1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4:00"/>
    <m/>
    <d v="1899-12-30T20:08:00"/>
    <n v="3.2666666666666657"/>
    <x v="0"/>
    <s v="1971-01634"/>
    <s v="N"/>
    <s v="N"/>
    <x v="0"/>
    <n v="59"/>
    <n v="25"/>
    <n v="34"/>
    <m/>
    <m/>
    <m/>
    <n v="137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9:00"/>
    <m/>
    <d v="1899-12-30T20:08:00"/>
    <n v="3.3500000000000014"/>
    <x v="0"/>
    <s v="1971-01635"/>
    <s v="N"/>
    <s v="N"/>
    <x v="2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43:00"/>
    <m/>
    <d v="1899-12-30T20:08:00"/>
    <n v="3.5833333333333313"/>
    <x v="0"/>
    <s v="1401-61304"/>
    <s v="Y"/>
    <s v="N"/>
    <x v="5"/>
    <n v="68"/>
    <n v="25"/>
    <n v="43"/>
    <m/>
    <m/>
    <m/>
    <n v="150"/>
    <m/>
    <x v="3"/>
    <m/>
    <m/>
    <m/>
    <m/>
    <m/>
    <m/>
    <m/>
    <m/>
    <m/>
    <m/>
    <m/>
    <m/>
    <m/>
    <m/>
    <m/>
    <m/>
    <s v="RECAPTURE BANDED PRIOR TO 2004"/>
  </r>
  <r>
    <d v="2005-07-03T00:00:00"/>
    <x v="2"/>
    <n v="2005"/>
    <x v="1"/>
    <n v="1"/>
    <s v="JA"/>
    <d v="1899-12-30T23:59:00"/>
    <m/>
    <d v="1899-12-30T20:08:00"/>
    <n v="3.8499999999999996"/>
    <x v="0"/>
    <s v="1971-01636"/>
    <s v="N"/>
    <s v="N"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0:39:00"/>
    <d v="1899-12-30T01:05:00"/>
    <d v="1899-12-30T20:08:00"/>
    <n v="4.5166666666666657"/>
    <x v="0"/>
    <s v="1971-01637"/>
    <s v="N"/>
    <s v="Y"/>
    <x v="5"/>
    <n v="63"/>
    <n v="25"/>
    <n v="38"/>
    <m/>
    <m/>
    <m/>
    <n v="148"/>
    <m/>
    <x v="1"/>
    <m/>
    <m/>
    <m/>
    <m/>
    <m/>
    <m/>
    <m/>
    <m/>
    <m/>
    <m/>
    <m/>
    <m/>
    <m/>
    <m/>
    <m/>
    <m/>
    <s v="RADIO = 4233,PUKED MUCH OIL"/>
  </r>
  <r>
    <d v="2005-07-03T00:00:00"/>
    <x v="2"/>
    <n v="2005"/>
    <x v="1"/>
    <n v="1"/>
    <s v="JA"/>
    <d v="1899-12-30T01:15:00"/>
    <m/>
    <d v="1899-12-30T20:08:00"/>
    <n v="5.1166666666666671"/>
    <x v="0"/>
    <s v="4501-95414"/>
    <s v="Y"/>
    <s v="N"/>
    <x v="5"/>
    <n v="65"/>
    <n v="25"/>
    <n v="40"/>
    <m/>
    <m/>
    <m/>
    <n v="145"/>
    <m/>
    <x v="3"/>
    <m/>
    <m/>
    <m/>
    <m/>
    <m/>
    <m/>
    <m/>
    <m/>
    <m/>
    <m/>
    <m/>
    <m/>
    <m/>
    <m/>
    <m/>
    <m/>
    <s v="RECAPTURE, NBS-USA - BANDED 5/28/05 ON PI WITH BP = 3"/>
  </r>
  <r>
    <d v="2005-07-03T00:00:00"/>
    <x v="2"/>
    <n v="2005"/>
    <x v="1"/>
    <n v="1"/>
    <s v="JA"/>
    <d v="1899-12-30T03:10:00"/>
    <m/>
    <d v="1899-12-30T20:08:00"/>
    <n v="7.0333333333333314"/>
    <x v="0"/>
    <s v="1971-01638"/>
    <s v="N"/>
    <s v="N"/>
    <x v="2"/>
    <n v="60"/>
    <n v="25"/>
    <n v="35"/>
    <m/>
    <m/>
    <m/>
    <n v="143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3:25:00"/>
    <d v="1899-12-30T03:46:00"/>
    <d v="1899-12-30T20:08:00"/>
    <n v="7.2833333333333314"/>
    <x v="0"/>
    <s v="1971-01639"/>
    <s v="N"/>
    <s v="N"/>
    <x v="0"/>
    <n v="61"/>
    <n v="25"/>
    <n v="36"/>
    <m/>
    <m/>
    <m/>
    <n v="139"/>
    <m/>
    <x v="1"/>
    <m/>
    <m/>
    <m/>
    <m/>
    <m/>
    <m/>
    <m/>
    <m/>
    <m/>
    <m/>
    <m/>
    <m/>
    <m/>
    <m/>
    <m/>
    <m/>
    <s v="RADIO = 4019"/>
  </r>
  <r>
    <d v="2005-07-07T00:00:00"/>
    <x v="0"/>
    <n v="2005"/>
    <x v="1"/>
    <n v="1"/>
    <s v="JA"/>
    <d v="1899-12-30T21:47:00"/>
    <m/>
    <d v="1899-12-30T20:07:00"/>
    <n v="1.6666666666666687"/>
    <x v="0"/>
    <s v="1971-01640"/>
    <s v="N"/>
    <s v="N"/>
    <x v="2"/>
    <n v="63"/>
    <n v="29"/>
    <n v="34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49:00"/>
    <m/>
    <d v="1899-12-30T20:07:00"/>
    <n v="1.6999999999999993"/>
    <x v="0"/>
    <s v="1971-01641"/>
    <s v="N"/>
    <s v="N"/>
    <x v="2"/>
    <n v="61"/>
    <n v="26"/>
    <n v="35"/>
    <m/>
    <m/>
    <m/>
    <n v="142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52:00"/>
    <m/>
    <d v="1899-12-30T20:07:00"/>
    <n v="1.7499999999999991"/>
    <x v="0"/>
    <s v="1971-01642"/>
    <s v="N"/>
    <s v="N"/>
    <x v="2"/>
    <n v="65"/>
    <n v="29"/>
    <n v="36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06:00"/>
    <m/>
    <d v="1899-12-30T20:07:00"/>
    <n v="1.9833333333333343"/>
    <x v="0"/>
    <s v="1971-01643"/>
    <s v="N"/>
    <s v="N"/>
    <x v="2"/>
    <n v="63"/>
    <n v="29"/>
    <n v="34"/>
    <m/>
    <m/>
    <m/>
    <n v="13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3:00"/>
    <m/>
    <d v="1899-12-30T20:07:00"/>
    <n v="2.0999999999999979"/>
    <x v="0"/>
    <s v="1971-01644"/>
    <s v="N"/>
    <s v="N"/>
    <x v="4"/>
    <n v="63"/>
    <n v="26"/>
    <n v="37"/>
    <m/>
    <m/>
    <m/>
    <n v="137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5"/>
    <s v="N"/>
    <s v="N"/>
    <x v="2"/>
    <n v="64"/>
    <n v="29"/>
    <n v="35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6"/>
    <s v="N"/>
    <s v="N"/>
    <x v="4"/>
    <n v="59"/>
    <n v="26"/>
    <n v="33"/>
    <m/>
    <m/>
    <m/>
    <n v="141"/>
    <m/>
    <x v="0"/>
    <m/>
    <m/>
    <m/>
    <m/>
    <m/>
    <m/>
    <m/>
    <m/>
    <m/>
    <m/>
    <m/>
    <m/>
    <m/>
    <m/>
    <m/>
    <m/>
    <s v="SCUFF MARKS ON OUTER RETS"/>
  </r>
  <r>
    <d v="2005-07-07T00:00:00"/>
    <x v="0"/>
    <n v="2005"/>
    <x v="1"/>
    <n v="1"/>
    <s v="JA"/>
    <d v="1899-12-30T22:25:00"/>
    <m/>
    <d v="1899-12-30T20:07:00"/>
    <n v="2.2999999999999998"/>
    <x v="0"/>
    <s v="1971-01647"/>
    <s v="N"/>
    <s v="N"/>
    <x v="3"/>
    <n v="58"/>
    <n v="25"/>
    <n v="33"/>
    <m/>
    <m/>
    <m/>
    <n v="142"/>
    <m/>
    <x v="0"/>
    <m/>
    <m/>
    <m/>
    <m/>
    <m/>
    <m/>
    <m/>
    <m/>
    <m/>
    <m/>
    <m/>
    <m/>
    <m/>
    <m/>
    <m/>
    <m/>
    <s v="WORN RETS"/>
  </r>
  <r>
    <d v="2005-07-07T00:00:00"/>
    <x v="0"/>
    <n v="2005"/>
    <x v="1"/>
    <n v="1"/>
    <s v="JA"/>
    <d v="1899-12-30T23:03:00"/>
    <m/>
    <d v="1899-12-30T20:07:00"/>
    <n v="2.9333333333333336"/>
    <x v="0"/>
    <s v="1971-01648"/>
    <s v="N"/>
    <s v="N"/>
    <x v="2"/>
    <n v="68"/>
    <n v="29"/>
    <n v="39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1:00"/>
    <m/>
    <d v="1899-12-30T20:07:00"/>
    <n v="3.2333333333333352"/>
    <x v="0"/>
    <s v="1971-01649"/>
    <s v="N"/>
    <s v="N"/>
    <x v="3"/>
    <n v="62"/>
    <n v="25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8:00"/>
    <d v="1899-12-30T23:51:00"/>
    <d v="1899-12-30T20:07:00"/>
    <n v="3.3499999999999988"/>
    <x v="0"/>
    <s v="1971-01650"/>
    <s v="N"/>
    <s v="N"/>
    <x v="7"/>
    <n v="59"/>
    <n v="25"/>
    <n v="34"/>
    <m/>
    <m/>
    <m/>
    <n v="139"/>
    <m/>
    <x v="3"/>
    <m/>
    <m/>
    <m/>
    <m/>
    <m/>
    <m/>
    <m/>
    <m/>
    <m/>
    <m/>
    <m/>
    <m/>
    <m/>
    <m/>
    <m/>
    <m/>
    <s v="RADIO = 4207, not available for sex analyses"/>
  </r>
  <r>
    <d v="2005-07-07T00:00:00"/>
    <x v="0"/>
    <n v="2005"/>
    <x v="1"/>
    <n v="1"/>
    <s v="JA"/>
    <d v="1899-12-30T23:40:00"/>
    <m/>
    <d v="1899-12-30T20:07:00"/>
    <n v="3.5500000000000007"/>
    <x v="0"/>
    <s v="1971-01651"/>
    <s v="N"/>
    <s v="N"/>
    <x v="1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49:00"/>
    <m/>
    <d v="1899-12-30T20:07:00"/>
    <n v="3.7"/>
    <x v="0"/>
    <s v="1971-01652"/>
    <s v="N"/>
    <s v="N"/>
    <x v="3"/>
    <n v="60"/>
    <n v="26"/>
    <n v="34"/>
    <m/>
    <m/>
    <m/>
    <n v="138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15:00"/>
    <s v="NA"/>
    <d v="1899-12-30T20:07:00"/>
    <n v="4.1333333333333329"/>
    <x v="0"/>
    <s v="1971-01653"/>
    <s v="N"/>
    <s v="N"/>
    <x v="2"/>
    <n v="60"/>
    <n v="25"/>
    <n v="35"/>
    <m/>
    <m/>
    <m/>
    <n v="140"/>
    <m/>
    <x v="3"/>
    <m/>
    <m/>
    <m/>
    <m/>
    <m/>
    <m/>
    <m/>
    <m/>
    <m/>
    <m/>
    <m/>
    <m/>
    <m/>
    <m/>
    <m/>
    <m/>
    <s v="RADIO = 4770, DEEP FRONT SUTURE - BLEEDING, not available for sex analyses"/>
  </r>
  <r>
    <d v="2005-07-07T00:00:00"/>
    <x v="0"/>
    <n v="2005"/>
    <x v="1"/>
    <n v="1"/>
    <s v="JA"/>
    <d v="1899-12-30T00:25:00"/>
    <m/>
    <d v="1899-12-30T20:07:00"/>
    <n v="4.3000000000000007"/>
    <x v="0"/>
    <s v="1971-01654"/>
    <s v="N"/>
    <s v="N"/>
    <x v="2"/>
    <n v="63"/>
    <n v="26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m/>
    <d v="1899-12-30T20:07:00"/>
    <n v="4.6333333333333329"/>
    <x v="0"/>
    <s v="1971-01655"/>
    <s v="N"/>
    <s v="N"/>
    <x v="3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d v="1899-12-30T01:13:00"/>
    <d v="1899-12-30T20:07:00"/>
    <n v="4.6333333333333329"/>
    <x v="0"/>
    <s v="1971-01656"/>
    <s v="N"/>
    <s v="N"/>
    <x v="2"/>
    <n v="59"/>
    <n v="26"/>
    <n v="33"/>
    <m/>
    <m/>
    <m/>
    <n v="135"/>
    <m/>
    <x v="1"/>
    <m/>
    <m/>
    <m/>
    <m/>
    <m/>
    <m/>
    <m/>
    <m/>
    <m/>
    <m/>
    <m/>
    <m/>
    <m/>
    <m/>
    <m/>
    <m/>
    <s v="RADIO = 4720, MOLTING RETS"/>
  </r>
  <r>
    <d v="2005-07-07T00:00:00"/>
    <x v="0"/>
    <n v="2005"/>
    <x v="1"/>
    <n v="1"/>
    <s v="JA"/>
    <d v="1899-12-30T00:52:00"/>
    <d v="1899-12-30T01:35:00"/>
    <d v="1899-12-30T20:07:00"/>
    <n v="4.75"/>
    <x v="0"/>
    <s v="1971-01657"/>
    <s v="N"/>
    <s v="N"/>
    <x v="5"/>
    <n v="57"/>
    <n v="25"/>
    <n v="32"/>
    <m/>
    <m/>
    <m/>
    <n v="141"/>
    <m/>
    <x v="3"/>
    <m/>
    <m/>
    <m/>
    <m/>
    <m/>
    <m/>
    <m/>
    <m/>
    <m/>
    <m/>
    <m/>
    <m/>
    <m/>
    <m/>
    <m/>
    <m/>
    <s v="RADIO = 4319, not available for sexing"/>
  </r>
  <r>
    <d v="2005-07-07T00:00:00"/>
    <x v="0"/>
    <n v="2005"/>
    <x v="1"/>
    <n v="1"/>
    <s v="JA"/>
    <d v="1899-12-30T01:30:00"/>
    <d v="1899-12-30T02:03:00"/>
    <d v="1899-12-30T20:07:00"/>
    <n v="5.3833333333333329"/>
    <x v="0"/>
    <s v="1971-01658"/>
    <s v="N"/>
    <s v="N"/>
    <x v="5"/>
    <n v="59"/>
    <n v="25"/>
    <n v="34"/>
    <m/>
    <m/>
    <m/>
    <n v="136"/>
    <m/>
    <x v="1"/>
    <m/>
    <m/>
    <m/>
    <m/>
    <m/>
    <m/>
    <m/>
    <m/>
    <m/>
    <m/>
    <m/>
    <m/>
    <m/>
    <m/>
    <m/>
    <m/>
    <s v="RADIO = 5506"/>
  </r>
  <r>
    <d v="2005-07-07T00:00:00"/>
    <x v="0"/>
    <n v="2005"/>
    <x v="1"/>
    <n v="1"/>
    <s v="JA"/>
    <d v="1899-12-30T01:39:00"/>
    <m/>
    <d v="1899-12-30T20:07:00"/>
    <n v="5.5333333333333314"/>
    <x v="0"/>
    <s v="1971-01659"/>
    <s v="N"/>
    <s v="N"/>
    <x v="2"/>
    <n v="63"/>
    <n v="26"/>
    <n v="37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2:23:00"/>
    <d v="1899-12-30T02:47:00"/>
    <d v="1899-12-30T20:07:00"/>
    <n v="6.2666666666666657"/>
    <x v="0"/>
    <s v="1971-01660"/>
    <s v="N"/>
    <s v="N"/>
    <x v="1"/>
    <n v="62"/>
    <n v="26"/>
    <n v="36"/>
    <m/>
    <m/>
    <m/>
    <n v="149"/>
    <m/>
    <x v="3"/>
    <m/>
    <m/>
    <m/>
    <m/>
    <m/>
    <m/>
    <m/>
    <m/>
    <m/>
    <m/>
    <m/>
    <m/>
    <m/>
    <m/>
    <m/>
    <m/>
    <s v="RADIO = 4181; EXTREME FEATHER WEAR ON RETS, not available for sexing"/>
  </r>
  <r>
    <d v="2005-07-07T00:00:00"/>
    <x v="0"/>
    <n v="2005"/>
    <x v="1"/>
    <n v="1"/>
    <s v="JA"/>
    <d v="1899-12-30T02:45:00"/>
    <d v="1899-12-30T03:12:00"/>
    <d v="1899-12-30T20:07:00"/>
    <n v="6.6333333333333329"/>
    <x v="0"/>
    <s v="1971-01661"/>
    <s v="N"/>
    <s v="N"/>
    <x v="1"/>
    <n v="56"/>
    <n v="25"/>
    <n v="31"/>
    <m/>
    <m/>
    <m/>
    <n v="142"/>
    <m/>
    <x v="3"/>
    <m/>
    <m/>
    <m/>
    <m/>
    <m/>
    <m/>
    <m/>
    <m/>
    <m/>
    <m/>
    <m/>
    <m/>
    <m/>
    <m/>
    <m/>
    <m/>
    <s v="RADIO = 4521; PUKED IN NET"/>
  </r>
  <r>
    <d v="2005-07-08T00:00:00"/>
    <x v="0"/>
    <n v="2005"/>
    <x v="1"/>
    <n v="1"/>
    <s v="JA"/>
    <d v="1899-12-30T21:29:00"/>
    <d v="1899-12-30T22:54:00"/>
    <d v="1899-12-30T20:07:00"/>
    <n v="1.3666666666666671"/>
    <x v="0"/>
    <s v="1971-01663"/>
    <s v="N"/>
    <s v="N"/>
    <x v="2"/>
    <n v="58"/>
    <n v="25"/>
    <n v="33"/>
    <m/>
    <m/>
    <m/>
    <n v="145"/>
    <m/>
    <x v="3"/>
    <m/>
    <m/>
    <m/>
    <m/>
    <m/>
    <m/>
    <m/>
    <m/>
    <m/>
    <m/>
    <m/>
    <m/>
    <m/>
    <m/>
    <m/>
    <m/>
    <s v="RADIO = 4707, not available for sexing"/>
  </r>
  <r>
    <d v="2005-07-08T00:00:00"/>
    <x v="1"/>
    <n v="2005"/>
    <x v="1"/>
    <s v="Arch Point"/>
    <s v="PM"/>
    <d v="1899-12-30T21:46:00"/>
    <m/>
    <d v="1899-12-30T20:07:00"/>
    <n v="1.6499999999999995"/>
    <x v="0"/>
    <s v="1971-01905"/>
    <s v="N"/>
    <s v="N"/>
    <x v="9"/>
    <n v="48"/>
    <n v="15"/>
    <n v="33"/>
    <m/>
    <m/>
    <n v="21.5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1:57:00"/>
    <m/>
    <d v="1899-12-30T20:07:00"/>
    <n v="1.8333333333333321"/>
    <x v="0"/>
    <s v="1971-01662"/>
    <s v="N"/>
    <s v="N"/>
    <x v="2"/>
    <n v="63"/>
    <n v="25"/>
    <n v="38"/>
    <m/>
    <m/>
    <m/>
    <n v="140"/>
    <m/>
    <x v="0"/>
    <m/>
    <m/>
    <m/>
    <m/>
    <m/>
    <m/>
    <m/>
    <m/>
    <m/>
    <m/>
    <m/>
    <m/>
    <m/>
    <m/>
    <m/>
    <m/>
    <s v="FIONA DREW BIRD"/>
  </r>
  <r>
    <d v="2005-07-08T00:00:00"/>
    <x v="1"/>
    <n v="2005"/>
    <x v="1"/>
    <s v="Eseal Point"/>
    <s v="HMN"/>
    <d v="1899-12-30T21:59:00"/>
    <m/>
    <d v="1899-12-30T20:07:00"/>
    <n v="1.866666666666668"/>
    <x v="0"/>
    <s v="1971-01960"/>
    <s v="N"/>
    <s v="N"/>
    <x v="5"/>
    <n v="48"/>
    <n v="15"/>
    <n v="33"/>
    <n v="14.18"/>
    <m/>
    <n v="23.64"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00:00"/>
    <m/>
    <d v="1899-12-30T20:07:00"/>
    <n v="1.883333333333332"/>
    <x v="0"/>
    <s v="1971-01906"/>
    <s v="N"/>
    <s v="N"/>
    <x v="7"/>
    <n v="49.5"/>
    <n v="9.5"/>
    <n v="40"/>
    <n v="14.3"/>
    <m/>
    <n v="23.4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04:00"/>
    <d v="1899-12-30T22:14:00"/>
    <d v="1899-12-30T20:07:00"/>
    <n v="1.9499999999999984"/>
    <x v="0"/>
    <s v="1971-01630"/>
    <s v="Y"/>
    <s v="N"/>
    <x v="8"/>
    <n v="63"/>
    <n v="25"/>
    <n v="38"/>
    <m/>
    <m/>
    <m/>
    <m/>
    <m/>
    <x v="0"/>
    <m/>
    <m/>
    <m/>
    <m/>
    <m/>
    <m/>
    <m/>
    <m/>
    <m/>
    <m/>
    <m/>
    <m/>
    <m/>
    <m/>
    <m/>
    <m/>
    <s v="RECAPTURE, RADIO = 4281; RECAPTURED AFTER RADIOMARKING ON PI 7/3/05; RADIO LOOKS GREAT"/>
  </r>
  <r>
    <d v="2005-07-08T00:00:00"/>
    <x v="1"/>
    <n v="2005"/>
    <x v="1"/>
    <s v="Arch Point"/>
    <s v="PM"/>
    <d v="1899-12-30T22:17:00"/>
    <m/>
    <d v="1899-12-30T20:07:00"/>
    <n v="2.166666666666667"/>
    <x v="0"/>
    <s v="1971-01907"/>
    <s v="N"/>
    <s v="N"/>
    <x v="9"/>
    <n v="50.5"/>
    <n v="15"/>
    <n v="35.5"/>
    <n v="15"/>
    <m/>
    <n v="24"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3:00"/>
    <m/>
    <d v="1899-12-30T20:07:00"/>
    <n v="2.2666666666666666"/>
    <x v="0"/>
    <s v="1971-0196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25:00"/>
    <m/>
    <d v="1899-12-30T20:07:00"/>
    <n v="2.2999999999999998"/>
    <x v="0"/>
    <s v="1971-01908"/>
    <s v="N"/>
    <s v="N"/>
    <x v="9"/>
    <n v="48.5"/>
    <n v="9.5"/>
    <n v="39"/>
    <n v="14.6"/>
    <m/>
    <n v="24.1"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6:00"/>
    <m/>
    <d v="1899-12-30T20:07:00"/>
    <n v="2.3166666666666664"/>
    <x v="0"/>
    <s v="1971-01962"/>
    <s v="N"/>
    <s v="N"/>
    <x v="7"/>
    <n v="59"/>
    <n v="22"/>
    <n v="37"/>
    <m/>
    <m/>
    <m/>
    <n v="145"/>
    <m/>
    <x v="0"/>
    <m/>
    <m/>
    <m/>
    <m/>
    <m/>
    <m/>
    <m/>
    <m/>
    <m/>
    <m/>
    <m/>
    <m/>
    <m/>
    <m/>
    <m/>
    <m/>
    <s v="PUKED IN BAG"/>
  </r>
  <r>
    <d v="2005-07-08T00:00:00"/>
    <x v="1"/>
    <n v="2005"/>
    <x v="1"/>
    <s v="Arch Point"/>
    <s v="PM"/>
    <d v="1899-12-30T22:32:00"/>
    <m/>
    <d v="1899-12-30T20:07:00"/>
    <n v="2.4166666666666687"/>
    <x v="0"/>
    <s v="1971-01909"/>
    <s v="N"/>
    <s v="N"/>
    <x v="5"/>
    <n v="54.5"/>
    <n v="19.5"/>
    <n v="35"/>
    <n v="14.3"/>
    <m/>
    <n v="24.2"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38:00"/>
    <m/>
    <d v="1899-12-30T20:07:00"/>
    <n v="2.5166666666666657"/>
    <x v="0"/>
    <s v="1971-01664"/>
    <s v="N"/>
    <s v="Y"/>
    <x v="2"/>
    <n v="63"/>
    <n v="25"/>
    <n v="38"/>
    <m/>
    <m/>
    <m/>
    <n v="144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3"/>
    <s v="N"/>
    <s v="N"/>
    <x v="1"/>
    <n v="53"/>
    <n v="18"/>
    <n v="35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4"/>
    <s v="N"/>
    <s v="N"/>
    <x v="2"/>
    <n v="48"/>
    <n v="15"/>
    <n v="33"/>
    <n v="15.16"/>
    <m/>
    <n v="22.06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40:00"/>
    <m/>
    <d v="1899-12-30T20:07:00"/>
    <n v="2.5500000000000016"/>
    <x v="0"/>
    <s v="1971-01910"/>
    <s v="N"/>
    <s v="N"/>
    <x v="7"/>
    <n v="52.5"/>
    <n v="9.5"/>
    <n v="43"/>
    <n v="14"/>
    <m/>
    <n v="25"/>
    <n v="147"/>
    <m/>
    <x v="0"/>
    <m/>
    <m/>
    <m/>
    <m/>
    <m/>
    <m/>
    <m/>
    <m/>
    <m/>
    <m/>
    <m/>
    <m/>
    <m/>
    <m/>
    <m/>
    <m/>
    <s v="NOTES INDICATE ASSP NOT LHSP"/>
  </r>
  <r>
    <d v="2005-07-08T00:00:00"/>
    <x v="0"/>
    <n v="2005"/>
    <x v="1"/>
    <n v="1"/>
    <s v="JA"/>
    <d v="1899-12-30T22:48:00"/>
    <m/>
    <d v="1899-12-30T20:07:00"/>
    <n v="2.6833333333333318"/>
    <x v="0"/>
    <s v="1961-16161"/>
    <s v="Y"/>
    <s v="N"/>
    <x v="1"/>
    <n v="63"/>
    <n v="25"/>
    <n v="38"/>
    <m/>
    <m/>
    <m/>
    <n v="146"/>
    <m/>
    <x v="0"/>
    <m/>
    <m/>
    <m/>
    <m/>
    <m/>
    <m/>
    <m/>
    <m/>
    <m/>
    <m/>
    <m/>
    <m/>
    <m/>
    <m/>
    <m/>
    <m/>
    <s v="REMOVED ALUM BAND REPLACED WITH 1971-01665, PROB 16161? BANDED 2004 ON SR"/>
  </r>
  <r>
    <d v="2005-07-08T00:00:00"/>
    <x v="1"/>
    <n v="2005"/>
    <x v="1"/>
    <s v="Eseal Point"/>
    <s v="HMN"/>
    <d v="1899-12-30T22:50:00"/>
    <m/>
    <d v="1899-12-30T20:07:00"/>
    <n v="2.716666666666665"/>
    <x v="0"/>
    <s v="1971-01965"/>
    <s v="N"/>
    <s v="N"/>
    <x v="7"/>
    <n v="54"/>
    <n v="20"/>
    <n v="34"/>
    <m/>
    <m/>
    <m/>
    <n v="139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Arch Point"/>
    <s v="PM"/>
    <d v="1899-12-30T23:00:00"/>
    <m/>
    <d v="1899-12-30T20:07:00"/>
    <n v="2.8833333333333337"/>
    <x v="0"/>
    <s v="1971-01911"/>
    <s v="N"/>
    <s v="N"/>
    <x v="9"/>
    <s v="NA"/>
    <s v="NA"/>
    <s v="na"/>
    <m/>
    <m/>
    <m/>
    <n v="137"/>
    <m/>
    <x v="0"/>
    <m/>
    <m/>
    <m/>
    <m/>
    <m/>
    <m/>
    <m/>
    <m/>
    <m/>
    <m/>
    <m/>
    <m/>
    <m/>
    <m/>
    <m/>
    <m/>
    <s v="RELEASED W/O MEASUREMENTS"/>
  </r>
  <r>
    <d v="2005-07-08T00:00:00"/>
    <x v="1"/>
    <n v="2005"/>
    <x v="1"/>
    <s v="Eseal Point"/>
    <s v="HMN"/>
    <d v="1899-12-30T23:00:00"/>
    <m/>
    <d v="1899-12-30T20:07:00"/>
    <n v="2.8833333333333337"/>
    <x v="0"/>
    <s v="1971-01966"/>
    <s v="N"/>
    <s v="N"/>
    <x v="1"/>
    <n v="49"/>
    <n v="15"/>
    <n v="34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7"/>
    <s v="N"/>
    <s v="N"/>
    <x v="2"/>
    <n v="53"/>
    <n v="19"/>
    <n v="34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8"/>
    <s v="N"/>
    <s v="N"/>
    <x v="1"/>
    <n v="56"/>
    <n v="19"/>
    <n v="37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25:00"/>
    <m/>
    <d v="1899-12-30T20:07:00"/>
    <n v="3.3000000000000016"/>
    <x v="0"/>
    <s v="1971-01666"/>
    <s v="N"/>
    <s v="N"/>
    <x v="4"/>
    <n v="58"/>
    <n v="24"/>
    <n v="34"/>
    <m/>
    <m/>
    <m/>
    <n v="139"/>
    <m/>
    <x v="0"/>
    <m/>
    <m/>
    <m/>
    <m/>
    <m/>
    <m/>
    <m/>
    <m/>
    <m/>
    <m/>
    <m/>
    <m/>
    <m/>
    <m/>
    <m/>
    <m/>
    <s v="PUKED IN NET; PRIMARIES WORN"/>
  </r>
  <r>
    <d v="2005-07-08T00:00:00"/>
    <x v="0"/>
    <n v="2005"/>
    <x v="1"/>
    <n v="1"/>
    <s v="JA"/>
    <d v="1899-12-30T23:25:00"/>
    <d v="1899-12-30T00:01:00"/>
    <d v="1899-12-30T20:07:00"/>
    <n v="3.3000000000000016"/>
    <x v="0"/>
    <s v="1971-01667"/>
    <s v="N"/>
    <s v="N"/>
    <x v="4"/>
    <n v="59"/>
    <n v="24"/>
    <n v="35"/>
    <m/>
    <m/>
    <m/>
    <n v="140"/>
    <m/>
    <x v="3"/>
    <m/>
    <m/>
    <m/>
    <m/>
    <m/>
    <m/>
    <m/>
    <m/>
    <m/>
    <m/>
    <m/>
    <m/>
    <m/>
    <m/>
    <m/>
    <m/>
    <s v="RADIO = 4170, BP HAS THICK SKIN AND VASCULARIZED, not available for sexing"/>
  </r>
  <r>
    <d v="2005-07-08T00:00:00"/>
    <x v="1"/>
    <n v="2005"/>
    <x v="1"/>
    <s v="Eseal Point"/>
    <s v="HMN"/>
    <d v="1899-12-30T23:35:00"/>
    <m/>
    <d v="1899-12-30T20:07:00"/>
    <n v="3.466666666666665"/>
    <x v="0"/>
    <s v="1971-01969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0"/>
    <s v="N"/>
    <s v="N"/>
    <x v="1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2"/>
    <s v="N"/>
    <s v="N"/>
    <x v="5"/>
    <n v="45"/>
    <n v="15"/>
    <n v="30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0:00"/>
    <d v="1899-12-30T00:32:00"/>
    <d v="1899-12-30T20:07:00"/>
    <n v="3.5500000000000007"/>
    <x v="0"/>
    <s v="1971-01668"/>
    <s v="N"/>
    <s v="N"/>
    <x v="1"/>
    <n v="64"/>
    <n v="27"/>
    <n v="37"/>
    <m/>
    <m/>
    <m/>
    <n v="141"/>
    <m/>
    <x v="3"/>
    <m/>
    <m/>
    <m/>
    <m/>
    <m/>
    <m/>
    <m/>
    <m/>
    <m/>
    <m/>
    <m/>
    <m/>
    <m/>
    <m/>
    <m/>
    <m/>
    <s v="RADIO = 4870, BELLY LOOKS FULL, not available for sexing"/>
  </r>
  <r>
    <d v="2005-07-08T00:00:00"/>
    <x v="1"/>
    <n v="2005"/>
    <x v="1"/>
    <s v="Arch Point"/>
    <s v="PM"/>
    <d v="1899-12-30T23:40:00"/>
    <m/>
    <d v="1899-12-30T20:07:00"/>
    <n v="3.5500000000000007"/>
    <x v="0"/>
    <s v="1971-01912"/>
    <s v="N"/>
    <s v="N"/>
    <x v="9"/>
    <n v="56"/>
    <n v="20.5"/>
    <n v="35.5"/>
    <n v="13"/>
    <m/>
    <n v="21.6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69"/>
    <s v="N"/>
    <s v="N"/>
    <x v="2"/>
    <n v="58"/>
    <n v="25"/>
    <n v="33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70"/>
    <s v="N"/>
    <s v="N"/>
    <x v="3"/>
    <n v="57"/>
    <n v="24"/>
    <n v="33"/>
    <m/>
    <m/>
    <m/>
    <n v="141"/>
    <m/>
    <x v="0"/>
    <m/>
    <m/>
    <m/>
    <m/>
    <m/>
    <m/>
    <m/>
    <m/>
    <m/>
    <m/>
    <m/>
    <m/>
    <m/>
    <m/>
    <m/>
    <m/>
    <s v="PUKED IN NET CONSTRICTRED CLOACA"/>
  </r>
  <r>
    <d v="2005-07-08T00:00:00"/>
    <x v="1"/>
    <n v="2005"/>
    <x v="1"/>
    <s v="Arch Point"/>
    <s v="PM"/>
    <d v="1899-12-30T23:58:00"/>
    <m/>
    <d v="1899-12-30T20:07:00"/>
    <n v="3.849999999999997"/>
    <x v="0"/>
    <s v="1971-01913"/>
    <s v="N"/>
    <s v="N"/>
    <x v="9"/>
    <n v="57"/>
    <n v="21"/>
    <n v="36"/>
    <n v="13.4"/>
    <m/>
    <n v="23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59:00"/>
    <m/>
    <d v="1899-12-30T20:07:00"/>
    <n v="3.8666666666666663"/>
    <x v="0"/>
    <s v="1971-01973"/>
    <s v="N"/>
    <s v="N"/>
    <x v="1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00:00"/>
    <m/>
    <d v="1899-12-30T20:07:00"/>
    <n v="3.8833333333333329"/>
    <x v="0"/>
    <s v="1971-01914"/>
    <s v="N"/>
    <s v="N"/>
    <x v="7"/>
    <n v="49.5"/>
    <n v="15.5"/>
    <n v="34"/>
    <n v="13.9"/>
    <m/>
    <n v="22.7"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6:00"/>
    <m/>
    <d v="1899-12-30T20:07:00"/>
    <n v="3.9833333333333343"/>
    <x v="0"/>
    <s v="1971-01974"/>
    <s v="N"/>
    <s v="N"/>
    <x v="5"/>
    <n v="52"/>
    <n v="15"/>
    <n v="37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5"/>
    <s v="N"/>
    <s v="N"/>
    <x v="1"/>
    <n v="52"/>
    <n v="20"/>
    <n v="32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6"/>
    <s v="N"/>
    <s v="N"/>
    <x v="1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5:00"/>
    <m/>
    <d v="1899-12-30T20:07:00"/>
    <n v="4.1333333333333329"/>
    <x v="0"/>
    <s v="1971-01915"/>
    <s v="N"/>
    <s v="N"/>
    <x v="9"/>
    <n v="55.5"/>
    <n v="21"/>
    <n v="34.5"/>
    <n v="13"/>
    <m/>
    <n v="22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7"/>
    <s v="N"/>
    <s v="N"/>
    <x v="5"/>
    <n v="60"/>
    <n v="20"/>
    <n v="40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8"/>
    <s v="N"/>
    <s v="N"/>
    <x v="7"/>
    <n v="53"/>
    <n v="20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9"/>
    <s v="N"/>
    <s v="N"/>
    <x v="1"/>
    <n v="52"/>
    <n v="16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0"/>
    <s v="N"/>
    <s v="N"/>
    <x v="1"/>
    <n v="44"/>
    <n v="9"/>
    <n v="35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1"/>
    <s v="N"/>
    <s v="N"/>
    <x v="5"/>
    <n v="56"/>
    <n v="21"/>
    <n v="35"/>
    <m/>
    <m/>
    <m/>
    <n v="13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9:00"/>
    <m/>
    <d v="1899-12-30T20:07:00"/>
    <n v="4.1999999999999993"/>
    <x v="0"/>
    <s v="1401-59665"/>
    <s v="Y"/>
    <s v="N"/>
    <x v="1"/>
    <s v="NA"/>
    <s v="NA"/>
    <s v="na"/>
    <n v="15.7"/>
    <m/>
    <n v="23.5"/>
    <n v="128"/>
    <m/>
    <x v="0"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7-08T00:00:00"/>
    <x v="0"/>
    <n v="2005"/>
    <x v="1"/>
    <n v="1"/>
    <s v="JA"/>
    <d v="1899-12-30T00:20:00"/>
    <d v="1899-12-30T00:34:00"/>
    <d v="1899-12-30T20:07:00"/>
    <n v="4.216666666666665"/>
    <x v="0"/>
    <s v="1971-0166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; RADIO = 4170"/>
  </r>
  <r>
    <d v="2005-07-08T00:00:00"/>
    <x v="1"/>
    <n v="2005"/>
    <x v="1"/>
    <s v="Arch Point"/>
    <s v="PM"/>
    <d v="1899-12-30T00:26:00"/>
    <m/>
    <d v="1899-12-30T20:07:00"/>
    <n v="4.3166666666666664"/>
    <x v="0"/>
    <s v="1971-01916"/>
    <s v="N"/>
    <s v="N"/>
    <x v="1"/>
    <n v="53.5"/>
    <n v="21"/>
    <n v="32.5"/>
    <n v="14.2"/>
    <m/>
    <n v="22.2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30:00"/>
    <d v="1899-12-30T01:08:00"/>
    <d v="1899-12-30T20:07:00"/>
    <n v="4.3833333333333329"/>
    <x v="0"/>
    <s v="1971-01671"/>
    <s v="N"/>
    <s v="N"/>
    <x v="5"/>
    <n v="62"/>
    <n v="26"/>
    <n v="36"/>
    <m/>
    <m/>
    <m/>
    <n v="143"/>
    <m/>
    <x v="3"/>
    <m/>
    <m/>
    <m/>
    <m/>
    <m/>
    <m/>
    <m/>
    <m/>
    <m/>
    <m/>
    <m/>
    <m/>
    <m/>
    <m/>
    <m/>
    <m/>
    <s v="RADIO = 4382; PUKED IN NET, not available for sexing"/>
  </r>
  <r>
    <d v="2005-07-08T00:00:00"/>
    <x v="0"/>
    <n v="2005"/>
    <x v="1"/>
    <n v="1"/>
    <s v="JA"/>
    <d v="1899-12-30T00:33:00"/>
    <m/>
    <d v="1899-12-30T20:07:00"/>
    <n v="4.4333333333333336"/>
    <x v="0"/>
    <s v="1971-01672"/>
    <s v="N"/>
    <s v="N"/>
    <x v="7"/>
    <n v="57"/>
    <n v="24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40:00"/>
    <d v="1899-12-30T02:02:00"/>
    <d v="1899-12-30T20:07:00"/>
    <n v="4.5500000000000007"/>
    <x v="0"/>
    <s v="1971-01673"/>
    <s v="N"/>
    <s v="N"/>
    <x v="7"/>
    <n v="63"/>
    <n v="26"/>
    <n v="37"/>
    <m/>
    <m/>
    <m/>
    <n v="142"/>
    <m/>
    <x v="1"/>
    <m/>
    <m/>
    <m/>
    <m/>
    <m/>
    <m/>
    <m/>
    <m/>
    <m/>
    <m/>
    <m/>
    <m/>
    <m/>
    <m/>
    <m/>
    <m/>
    <s v="RADIO = 5520"/>
  </r>
  <r>
    <d v="2005-07-08T00:00:00"/>
    <x v="0"/>
    <n v="2005"/>
    <x v="1"/>
    <n v="1"/>
    <s v="JA"/>
    <d v="1899-12-30T00:46:00"/>
    <m/>
    <d v="1899-12-30T20:07:00"/>
    <n v="4.6499999999999986"/>
    <x v="0"/>
    <s v="1971-01674"/>
    <s v="N"/>
    <s v="N"/>
    <x v="2"/>
    <n v="57"/>
    <n v="24"/>
    <n v="33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47:00"/>
    <m/>
    <d v="1899-12-30T20:07:00"/>
    <n v="4.6666666666666643"/>
    <x v="0"/>
    <s v="1971-01917"/>
    <s v="N"/>
    <s v="N"/>
    <x v="5"/>
    <n v="55.5"/>
    <n v="21.5"/>
    <n v="34"/>
    <n v="13.2"/>
    <m/>
    <n v="23.6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53:00"/>
    <m/>
    <d v="1899-12-30T20:07:00"/>
    <n v="4.7666666666666657"/>
    <x v="0"/>
    <s v="1971-01675"/>
    <s v="N"/>
    <s v="N"/>
    <x v="2"/>
    <n v="64"/>
    <n v="30"/>
    <n v="34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07:00"/>
    <d v="1899-12-30T01:41:00"/>
    <d v="1899-12-30T20:07:00"/>
    <n v="5"/>
    <x v="0"/>
    <s v="1971-01676"/>
    <s v="N"/>
    <s v="N"/>
    <x v="7"/>
    <n v="66"/>
    <n v="30"/>
    <n v="36"/>
    <m/>
    <m/>
    <m/>
    <s v="NA"/>
    <m/>
    <x v="1"/>
    <m/>
    <m/>
    <m/>
    <m/>
    <m/>
    <m/>
    <m/>
    <m/>
    <m/>
    <m/>
    <m/>
    <m/>
    <m/>
    <m/>
    <m/>
    <m/>
    <s v="RADIO = 4831"/>
  </r>
  <r>
    <d v="2005-07-08T00:00:00"/>
    <x v="0"/>
    <n v="2005"/>
    <x v="1"/>
    <n v="1"/>
    <s v="JA"/>
    <d v="1899-12-30T01:07:00"/>
    <m/>
    <d v="1899-12-30T20:07:00"/>
    <n v="5"/>
    <x v="0"/>
    <s v="1971-01677"/>
    <s v="N"/>
    <s v="N"/>
    <x v="2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08:00"/>
    <m/>
    <d v="1899-12-30T20:07:00"/>
    <n v="5.0166666666666657"/>
    <x v="0"/>
    <s v="1971-01984"/>
    <s v="N"/>
    <s v="N"/>
    <x v="7"/>
    <n v="54"/>
    <n v="20"/>
    <n v="34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15:00"/>
    <m/>
    <d v="1899-12-30T20:07:00"/>
    <n v="5.1333333333333329"/>
    <x v="0"/>
    <s v="1971-01985"/>
    <s v="N"/>
    <s v="N"/>
    <x v="1"/>
    <n v="56"/>
    <n v="21"/>
    <n v="35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2:00"/>
    <m/>
    <d v="1899-12-30T20:07:00"/>
    <n v="5.25"/>
    <x v="0"/>
    <s v="1971-01986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5:00"/>
    <m/>
    <d v="1899-12-30T20:07:00"/>
    <n v="5.3000000000000007"/>
    <x v="0"/>
    <s v="1971-01987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1:31:00"/>
    <m/>
    <d v="1899-12-30T20:07:00"/>
    <n v="5.3999999999999986"/>
    <x v="0"/>
    <s v="1971-01918"/>
    <s v="N"/>
    <s v="N"/>
    <x v="9"/>
    <n v="55.5"/>
    <n v="23.5"/>
    <n v="32"/>
    <n v="13.6"/>
    <m/>
    <n v="22.4"/>
    <n v="138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33:00"/>
    <d v="1899-12-30T02:26:00"/>
    <d v="1899-12-30T20:07:00"/>
    <n v="5.4333333333333336"/>
    <x v="0"/>
    <s v="1971-01678"/>
    <s v="N"/>
    <s v="N"/>
    <x v="5"/>
    <n v="66"/>
    <n v="30"/>
    <n v="36"/>
    <m/>
    <m/>
    <m/>
    <n v="144"/>
    <m/>
    <x v="3"/>
    <m/>
    <m/>
    <m/>
    <m/>
    <m/>
    <m/>
    <m/>
    <m/>
    <m/>
    <m/>
    <m/>
    <m/>
    <m/>
    <m/>
    <m/>
    <m/>
    <s v="RADIO = 4257, Not available for sexing"/>
  </r>
  <r>
    <d v="2005-07-08T00:00:00"/>
    <x v="1"/>
    <n v="2005"/>
    <x v="1"/>
    <s v="Eseal Point"/>
    <s v="HMN"/>
    <d v="1899-12-30T01:42:00"/>
    <m/>
    <d v="1899-12-30T20:07:00"/>
    <n v="5.5833333333333321"/>
    <x v="0"/>
    <s v="1971-01988"/>
    <s v="N"/>
    <s v="N"/>
    <x v="1"/>
    <n v="57"/>
    <n v="20"/>
    <n v="37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45:00"/>
    <m/>
    <d v="1899-12-30T20:07:00"/>
    <n v="5.6333333333333329"/>
    <x v="0"/>
    <s v="1971-01989"/>
    <s v="N"/>
    <s v="N"/>
    <x v="2"/>
    <n v="50"/>
    <n v="15"/>
    <n v="35"/>
    <m/>
    <m/>
    <m/>
    <s v="NA"/>
    <m/>
    <x v="0"/>
    <m/>
    <m/>
    <m/>
    <m/>
    <m/>
    <m/>
    <m/>
    <m/>
    <m/>
    <m/>
    <m/>
    <m/>
    <m/>
    <m/>
    <m/>
    <m/>
    <s v="PRIMARIES BROKEN AT TIP"/>
  </r>
  <r>
    <d v="2005-07-08T00:00:00"/>
    <x v="1"/>
    <n v="2005"/>
    <x v="1"/>
    <s v="Eseal Point"/>
    <s v="HMN"/>
    <d v="1899-12-30T01:45:00"/>
    <m/>
    <d v="1899-12-30T20:07:00"/>
    <n v="5.6333333333333329"/>
    <x v="0"/>
    <s v="1971-01990"/>
    <s v="N"/>
    <s v="N"/>
    <x v="1"/>
    <n v="54"/>
    <n v="22"/>
    <n v="32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55:00"/>
    <m/>
    <d v="1899-12-30T20:07:00"/>
    <n v="5.8000000000000007"/>
    <x v="0"/>
    <s v="1971-01991"/>
    <s v="N"/>
    <s v="N"/>
    <x v="1"/>
    <n v="49"/>
    <n v="15"/>
    <n v="34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2:00"/>
    <m/>
    <d v="1899-12-30T20:07:00"/>
    <n v="5.9166666666666679"/>
    <x v="0"/>
    <s v="1971-01992"/>
    <s v="N"/>
    <s v="N"/>
    <x v="2"/>
    <n v="57"/>
    <n v="21"/>
    <n v="36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8:00"/>
    <m/>
    <d v="1899-12-30T20:07:00"/>
    <n v="6.0166666666666657"/>
    <x v="0"/>
    <s v="1971-01993"/>
    <s v="N"/>
    <s v="N"/>
    <x v="5"/>
    <n v="60"/>
    <n v="20"/>
    <n v="40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5"/>
    <s v="N"/>
    <s v="N"/>
    <x v="5"/>
    <n v="57"/>
    <n v="15"/>
    <n v="42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6"/>
    <s v="N"/>
    <s v="N"/>
    <x v="1"/>
    <n v="55"/>
    <n v="21"/>
    <n v="34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9:00"/>
    <m/>
    <d v="1899-12-30T20:07:00"/>
    <n v="6.1999999999999993"/>
    <x v="0"/>
    <s v="1971-01997"/>
    <s v="N"/>
    <s v="N"/>
    <x v="1"/>
    <n v="57"/>
    <n v="20"/>
    <n v="37"/>
    <m/>
    <m/>
    <m/>
    <n v="13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23:00"/>
    <m/>
    <d v="1899-12-30T20:07:00"/>
    <n v="6.2666666666666657"/>
    <x v="0"/>
    <s v="1971-01679"/>
    <s v="N"/>
    <s v="N"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4:00"/>
    <m/>
    <d v="1899-12-30T20:07:00"/>
    <n v="6.2833333333333314"/>
    <x v="0"/>
    <s v="1971-01920"/>
    <s v="N"/>
    <s v="N"/>
    <x v="5"/>
    <n v="58.5"/>
    <n v="23.5"/>
    <n v="35"/>
    <n v="14"/>
    <m/>
    <n v="24.4"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5:00"/>
    <m/>
    <d v="1899-12-30T20:07:00"/>
    <n v="6.2999999999999972"/>
    <x v="0"/>
    <s v="1901-38313"/>
    <s v="Y"/>
    <s v="N"/>
    <x v="5"/>
    <n v="61.5"/>
    <n v="23.5"/>
    <n v="38"/>
    <n v="14.8"/>
    <m/>
    <n v="25.2"/>
    <n v="136"/>
    <m/>
    <x v="0"/>
    <m/>
    <m/>
    <m/>
    <m/>
    <m/>
    <m/>
    <m/>
    <m/>
    <m/>
    <m/>
    <m/>
    <m/>
    <m/>
    <m/>
    <m/>
    <m/>
    <s v="RECAPTURE - BANDED 7/17/04 ARCH POINT SBI - APPLIED SECOND BAND = 1971-01919"/>
  </r>
  <r>
    <d v="2005-07-08T00:00:00"/>
    <x v="1"/>
    <n v="2005"/>
    <x v="1"/>
    <s v="Arch Point"/>
    <s v="PM"/>
    <d v="1899-12-30T02:25:00"/>
    <m/>
    <d v="1899-12-30T20:07:00"/>
    <n v="6.2999999999999972"/>
    <x v="0"/>
    <s v="1971-0191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ECOND BAND - PRIMARY BAND IS WORN = 1901-38313"/>
  </r>
  <r>
    <d v="2005-07-08T00:00:00"/>
    <x v="0"/>
    <n v="2005"/>
    <x v="1"/>
    <n v="1"/>
    <s v="JA"/>
    <d v="1899-12-30T02:28:00"/>
    <d v="1899-12-30T02:51:00"/>
    <d v="1899-12-30T20:07:00"/>
    <n v="6.3499999999999979"/>
    <x v="0"/>
    <s v="1971-01680"/>
    <s v="N"/>
    <s v="N"/>
    <x v="2"/>
    <n v="63"/>
    <n v="26"/>
    <n v="37"/>
    <m/>
    <m/>
    <m/>
    <n v="140"/>
    <m/>
    <x v="3"/>
    <m/>
    <m/>
    <m/>
    <m/>
    <m/>
    <m/>
    <m/>
    <m/>
    <m/>
    <m/>
    <m/>
    <m/>
    <m/>
    <m/>
    <m/>
    <m/>
    <s v="RADIO = 4083, not available for sexing"/>
  </r>
  <r>
    <d v="2005-07-08T00:00:00"/>
    <x v="1"/>
    <n v="2005"/>
    <x v="1"/>
    <s v="Eseal Point"/>
    <s v="HMN"/>
    <d v="1899-12-30T02:29:00"/>
    <m/>
    <d v="1899-12-30T20:07:00"/>
    <n v="6.3666666666666671"/>
    <x v="0"/>
    <s v="1971-01998"/>
    <s v="N"/>
    <s v="N"/>
    <x v="9"/>
    <n v="55"/>
    <n v="21"/>
    <n v="34"/>
    <m/>
    <m/>
    <m/>
    <n v="138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2:31:00"/>
    <m/>
    <d v="1899-12-30T20:07:00"/>
    <n v="6.3999999999999986"/>
    <x v="0"/>
    <s v="1971-01999"/>
    <s v="N"/>
    <s v="N"/>
    <x v="5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36:00"/>
    <m/>
    <d v="1899-12-30T20:07:00"/>
    <n v="6.4833333333333343"/>
    <x v="0"/>
    <s v="1971-01921"/>
    <s v="N"/>
    <s v="N"/>
    <x v="9"/>
    <n v="57"/>
    <n v="16"/>
    <n v="41"/>
    <n v="13.1"/>
    <m/>
    <n v="24.9"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46:00"/>
    <m/>
    <d v="1899-12-30T20:07:00"/>
    <n v="6.6499999999999986"/>
    <x v="0"/>
    <s v="1971-02000"/>
    <s v="N"/>
    <s v="N"/>
    <x v="5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0:00"/>
    <m/>
    <d v="1899-12-30T20:07:00"/>
    <n v="6.7166666666666686"/>
    <x v="0"/>
    <s v="1971-01681"/>
    <s v="N"/>
    <s v="N"/>
    <x v="5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50:00"/>
    <m/>
    <d v="1899-12-30T20:07:00"/>
    <n v="6.7166666666666686"/>
    <x v="0"/>
    <s v="1971-01801"/>
    <s v="N"/>
    <s v="N"/>
    <x v="5"/>
    <n v="51"/>
    <n v="16"/>
    <n v="35"/>
    <m/>
    <m/>
    <m/>
    <n v="140"/>
    <m/>
    <x v="0"/>
    <m/>
    <m/>
    <m/>
    <m/>
    <m/>
    <m/>
    <m/>
    <m/>
    <m/>
    <m/>
    <m/>
    <m/>
    <m/>
    <m/>
    <m/>
    <m/>
    <s v="PUKED IN NET"/>
  </r>
  <r>
    <d v="2005-07-08T00:00:00"/>
    <x v="0"/>
    <n v="2005"/>
    <x v="1"/>
    <n v="1"/>
    <s v="JA"/>
    <d v="1899-12-30T02:59:00"/>
    <m/>
    <d v="1899-12-30T20:07:00"/>
    <n v="6.8666666666666671"/>
    <x v="0"/>
    <s v="1971-01682"/>
    <s v="N"/>
    <s v="N"/>
    <x v="2"/>
    <n v="61"/>
    <n v="25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9:00"/>
    <m/>
    <d v="1899-12-30T20:07:00"/>
    <n v="6.8666666666666671"/>
    <x v="0"/>
    <s v="1971-01683"/>
    <s v="N"/>
    <s v="N"/>
    <x v="2"/>
    <n v="65"/>
    <n v="30"/>
    <n v="35"/>
    <m/>
    <m/>
    <m/>
    <n v="148"/>
    <m/>
    <x v="0"/>
    <m/>
    <m/>
    <m/>
    <m/>
    <m/>
    <m/>
    <m/>
    <m/>
    <m/>
    <m/>
    <m/>
    <m/>
    <m/>
    <m/>
    <m/>
    <m/>
    <s v="PUKED OIL"/>
  </r>
  <r>
    <d v="2005-07-08T00:00:00"/>
    <x v="1"/>
    <n v="2005"/>
    <x v="1"/>
    <s v="Eseal Point"/>
    <s v="HMN"/>
    <d v="1899-12-30T03:00:00"/>
    <m/>
    <d v="1899-12-30T20:07:00"/>
    <n v="6.8833333333333329"/>
    <x v="0"/>
    <s v="1971-01803"/>
    <s v="N"/>
    <s v="N"/>
    <x v="1"/>
    <s v="NA"/>
    <s v="NA"/>
    <s v="na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1:00"/>
    <m/>
    <d v="1899-12-30T20:07:00"/>
    <n v="6.8999999999999986"/>
    <x v="0"/>
    <s v="1971-01684"/>
    <s v="N"/>
    <s v="N"/>
    <x v="5"/>
    <n v="62"/>
    <n v="30"/>
    <n v="32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m/>
    <d v="1899-12-30T20:07:00"/>
    <n v="6.966666666666665"/>
    <x v="0"/>
    <s v="1971-01685"/>
    <s v="N"/>
    <s v="Y"/>
    <x v="2"/>
    <n v="60"/>
    <n v="25"/>
    <n v="35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d v="1899-12-30T03:53:00"/>
    <d v="1899-12-30T20:07:00"/>
    <n v="6.966666666666665"/>
    <x v="0"/>
    <s v="1971-01686"/>
    <s v="N"/>
    <s v="N"/>
    <x v="1"/>
    <n v="66"/>
    <n v="26"/>
    <n v="40"/>
    <m/>
    <m/>
    <m/>
    <n v="147"/>
    <m/>
    <x v="3"/>
    <m/>
    <m/>
    <m/>
    <m/>
    <m/>
    <m/>
    <m/>
    <m/>
    <m/>
    <m/>
    <m/>
    <m/>
    <m/>
    <m/>
    <m/>
    <m/>
    <s v="RADIO = 4344, not available for sexing"/>
  </r>
  <r>
    <d v="2005-07-08T00:00:00"/>
    <x v="0"/>
    <n v="2005"/>
    <x v="1"/>
    <n v="1"/>
    <s v="JA"/>
    <d v="1899-12-30T03:08:00"/>
    <m/>
    <d v="1899-12-30T20:07:00"/>
    <n v="7.0166666666666657"/>
    <x v="0"/>
    <s v="1971-01687"/>
    <s v="N"/>
    <s v="N"/>
    <x v="2"/>
    <n v="57"/>
    <n v="24"/>
    <n v="33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19:00"/>
    <m/>
    <d v="1899-12-30T20:07:00"/>
    <n v="7.1999999999999993"/>
    <x v="0"/>
    <s v="1971-01688"/>
    <s v="N"/>
    <s v="N"/>
    <x v="5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6:00"/>
    <s v="NA"/>
    <d v="1899-12-30T20:07:00"/>
    <n v="7.3166666666666664"/>
    <x v="0"/>
    <s v="1971-01689"/>
    <s v="N"/>
    <s v="N"/>
    <x v="1"/>
    <n v="63"/>
    <n v="25"/>
    <n v="38"/>
    <m/>
    <m/>
    <m/>
    <n v="147"/>
    <m/>
    <x v="3"/>
    <m/>
    <m/>
    <m/>
    <m/>
    <m/>
    <m/>
    <m/>
    <m/>
    <m/>
    <m/>
    <m/>
    <m/>
    <m/>
    <m/>
    <m/>
    <m/>
    <s v="RADIO = 4456, not available for sexing"/>
  </r>
  <r>
    <d v="2005-07-08T00:00:00"/>
    <x v="0"/>
    <n v="2005"/>
    <x v="1"/>
    <n v="1"/>
    <s v="JA"/>
    <d v="1899-12-30T03:27:00"/>
    <m/>
    <d v="1899-12-30T20:07:00"/>
    <n v="7.3333333333333357"/>
    <x v="0"/>
    <s v="1971-01691"/>
    <s v="N"/>
    <s v="N"/>
    <x v="5"/>
    <n v="60"/>
    <n v="26"/>
    <n v="34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9:00"/>
    <m/>
    <d v="1899-12-30T20:07:00"/>
    <n v="7.3666666666666671"/>
    <x v="0"/>
    <s v="4501-95514"/>
    <s v="Y"/>
    <s v="N"/>
    <x v="7"/>
    <n v="64"/>
    <n v="30"/>
    <n v="34"/>
    <m/>
    <m/>
    <m/>
    <n v="138"/>
    <m/>
    <x v="0"/>
    <m/>
    <m/>
    <m/>
    <m/>
    <m/>
    <m/>
    <m/>
    <m/>
    <m/>
    <m/>
    <m/>
    <m/>
    <m/>
    <m/>
    <m/>
    <m/>
    <s v="RECAPTURE; PUKED OIL BANDED 5/31/05 SR"/>
  </r>
  <r>
    <d v="2005-07-08T00:00:00"/>
    <x v="0"/>
    <n v="2005"/>
    <x v="1"/>
    <n v="1"/>
    <s v="JA"/>
    <d v="1899-12-30T03:33:00"/>
    <m/>
    <d v="1899-12-30T20:07:00"/>
    <n v="7.4333333333333336"/>
    <x v="0"/>
    <s v="1971-01690"/>
    <s v="N"/>
    <s v="N"/>
    <x v="2"/>
    <n v="62"/>
    <n v="30"/>
    <n v="32"/>
    <m/>
    <m/>
    <m/>
    <n v="14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38:00"/>
    <m/>
    <d v="1899-12-30T20:07:00"/>
    <n v="7.5166666666666657"/>
    <x v="0"/>
    <s v="1971-01692"/>
    <s v="N"/>
    <s v="N"/>
    <x v="5"/>
    <n v="59"/>
    <n v="30"/>
    <n v="29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48:00"/>
    <m/>
    <d v="1899-12-30T20:07:00"/>
    <n v="7.6833333333333336"/>
    <x v="0"/>
    <s v="1971-01693"/>
    <s v="N"/>
    <s v="N"/>
    <x v="5"/>
    <n v="59"/>
    <n v="25"/>
    <n v="34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2:20:00"/>
    <m/>
    <d v="1899-12-30T20:07:00"/>
    <n v="2.2166666666666641"/>
    <x v="0"/>
    <s v="1971-01804"/>
    <s v="N"/>
    <s v="N"/>
    <x v="5"/>
    <n v="55"/>
    <n v="20.5"/>
    <n v="34.5"/>
    <m/>
    <m/>
    <m/>
    <n v="136"/>
    <m/>
    <x v="0"/>
    <m/>
    <m/>
    <m/>
    <m/>
    <m/>
    <m/>
    <m/>
    <m/>
    <m/>
    <m/>
    <m/>
    <m/>
    <m/>
    <m/>
    <m/>
    <m/>
    <s v="WEIRD STRING ON LEG PHOTO"/>
  </r>
  <r>
    <d v="2005-07-09T00:00:00"/>
    <x v="0"/>
    <n v="2005"/>
    <x v="1"/>
    <n v="1"/>
    <s v="JA"/>
    <d v="1899-12-30T22:26:00"/>
    <m/>
    <d v="1899-12-30T20:07:00"/>
    <n v="2.3166666666666664"/>
    <x v="0"/>
    <s v="1971-01694"/>
    <s v="N"/>
    <s v="N"/>
    <x v="5"/>
    <n v="62"/>
    <n v="26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31:00"/>
    <m/>
    <d v="1899-12-30T20:07:00"/>
    <n v="2.3999999999999995"/>
    <x v="0"/>
    <s v="1971-01695"/>
    <s v="N"/>
    <s v="N"/>
    <x v="2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41:00"/>
    <m/>
    <d v="1899-12-30T20:07:00"/>
    <n v="2.5666666666666655"/>
    <x v="0"/>
    <s v="1971-01805"/>
    <s v="N"/>
    <s v="N"/>
    <x v="9"/>
    <n v="53"/>
    <n v="19.5"/>
    <n v="33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48:00"/>
    <m/>
    <d v="1899-12-30T20:07:00"/>
    <n v="2.6833333333333318"/>
    <x v="0"/>
    <s v="1971-01696"/>
    <s v="N"/>
    <s v="N"/>
    <x v="0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55:00"/>
    <m/>
    <d v="1899-12-30T20:07:00"/>
    <n v="2.8000000000000007"/>
    <x v="0"/>
    <s v="1971-01806"/>
    <s v="N"/>
    <s v="N"/>
    <x v="5"/>
    <n v="58"/>
    <n v="19.5"/>
    <n v="38.5"/>
    <m/>
    <m/>
    <m/>
    <n v="145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23:03:00"/>
    <m/>
    <d v="1899-12-30T20:07:00"/>
    <n v="2.9333333333333336"/>
    <x v="0"/>
    <s v="1971-01697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3:09:00"/>
    <m/>
    <d v="1899-12-30T20:07:00"/>
    <n v="3.0333333333333306"/>
    <x v="0"/>
    <s v="1971-01698"/>
    <s v="N"/>
    <s v="N"/>
    <x v="2"/>
    <s v="NA"/>
    <m/>
    <m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7"/>
    <s v="N"/>
    <s v="N"/>
    <x v="9"/>
    <n v="51.5"/>
    <n v="19.5"/>
    <n v="32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8"/>
    <s v="N"/>
    <s v="N"/>
    <x v="1"/>
    <n v="59"/>
    <n v="19.5"/>
    <n v="39.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23:28:00"/>
    <m/>
    <d v="1899-12-30T20:07:00"/>
    <n v="3.3499999999999988"/>
    <x v="0"/>
    <s v="1971-01902"/>
    <s v="N"/>
    <s v="N"/>
    <x v="9"/>
    <n v="47.5"/>
    <n v="15.5"/>
    <n v="32"/>
    <n v="14.5"/>
    <m/>
    <n v="24.3"/>
    <n v="143"/>
    <m/>
    <x v="0"/>
    <m/>
    <m/>
    <m/>
    <m/>
    <m/>
    <m/>
    <m/>
    <m/>
    <m/>
    <m/>
    <m/>
    <m/>
    <m/>
    <m/>
    <m/>
    <m/>
    <s v="CHECK BAND NUMBER???? 01902 IS LOST? 01802?? - 01800 - 01831 GIVEN TO PAIGE??"/>
  </r>
  <r>
    <d v="2005-07-09T00:00:00"/>
    <x v="1"/>
    <n v="2005"/>
    <x v="1"/>
    <s v="Arch Point"/>
    <s v="PM"/>
    <d v="1899-12-30T23:42:00"/>
    <m/>
    <d v="1899-12-30T20:07:00"/>
    <n v="3.5833333333333339"/>
    <x v="0"/>
    <s v="1971-01922"/>
    <s v="N"/>
    <s v="N"/>
    <x v="5"/>
    <n v="58"/>
    <n v="15"/>
    <n v="43"/>
    <n v="14.9"/>
    <m/>
    <n v="22.8"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53:00"/>
    <m/>
    <d v="1899-12-30T20:07:00"/>
    <n v="3.7666666666666666"/>
    <x v="0"/>
    <s v="1971-01810"/>
    <s v="N"/>
    <s v="N"/>
    <x v="5"/>
    <n v="62"/>
    <n v="21"/>
    <n v="41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02:00"/>
    <m/>
    <d v="1899-12-30T20:07:00"/>
    <n v="3.9166666666666643"/>
    <x v="0"/>
    <s v="1971-01812"/>
    <s v="N"/>
    <s v="N"/>
    <x v="1"/>
    <n v="56"/>
    <n v="19.5"/>
    <n v="36.5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12:00"/>
    <m/>
    <d v="1899-12-30T20:07:00"/>
    <n v="4.0833333333333321"/>
    <x v="0"/>
    <s v="1971-01923"/>
    <s v="N"/>
    <s v="N"/>
    <x v="5"/>
    <n v="51"/>
    <n v="15.5"/>
    <n v="35.5"/>
    <n v="14.3"/>
    <m/>
    <n v="24.7"/>
    <n v="141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0:16:00"/>
    <m/>
    <d v="1899-12-30T20:07:00"/>
    <n v="4.1499999999999986"/>
    <x v="0"/>
    <s v="1971-01699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0"/>
    <n v="2005"/>
    <x v="1"/>
    <n v="1"/>
    <s v="JA"/>
    <d v="1899-12-30T00:16:00"/>
    <m/>
    <d v="1899-12-30T20:07:00"/>
    <n v="4.1499999999999986"/>
    <x v="0"/>
    <s v="1971-01700"/>
    <s v="N"/>
    <s v="N"/>
    <x v="5"/>
    <n v="64"/>
    <n v="27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1"/>
    <n v="2005"/>
    <x v="1"/>
    <s v="Eseal Point"/>
    <s v="HMN"/>
    <d v="1899-12-30T00:18:00"/>
    <m/>
    <d v="1899-12-30T20:07:00"/>
    <n v="4.18333333333333"/>
    <x v="0"/>
    <s v="1971-01814"/>
    <s v="N"/>
    <s v="N"/>
    <x v="9"/>
    <n v="54.5"/>
    <n v="21"/>
    <n v="33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30:00"/>
    <m/>
    <d v="1899-12-30T20:07:00"/>
    <n v="4.3833333333333329"/>
    <x v="0"/>
    <s v="1971-01815"/>
    <s v="N"/>
    <s v="N"/>
    <x v="1"/>
    <n v="59"/>
    <n v="20.5"/>
    <n v="38.5"/>
    <m/>
    <m/>
    <m/>
    <n v="149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Arch Point"/>
    <s v="PM"/>
    <d v="1899-12-30T00:32:00"/>
    <m/>
    <d v="1899-12-30T20:07:00"/>
    <n v="4.4166666666666679"/>
    <x v="0"/>
    <s v="1971-01924"/>
    <s v="N"/>
    <s v="N"/>
    <x v="1"/>
    <n v="52"/>
    <n v="16"/>
    <n v="36"/>
    <n v="15.3"/>
    <m/>
    <n v="23.3"/>
    <n v="144"/>
    <m/>
    <x v="0"/>
    <m/>
    <m/>
    <m/>
    <m/>
    <m/>
    <m/>
    <m/>
    <m/>
    <m/>
    <m/>
    <m/>
    <m/>
    <m/>
    <m/>
    <m/>
    <m/>
    <s v="DISTENDED CLOACA"/>
  </r>
  <r>
    <d v="2005-07-09T00:00:00"/>
    <x v="0"/>
    <n v="2005"/>
    <x v="1"/>
    <n v="1"/>
    <s v="JA"/>
    <d v="1899-12-30T00:38:00"/>
    <m/>
    <d v="1899-12-30T20:07:00"/>
    <n v="4.5166666666666657"/>
    <x v="0"/>
    <s v="1971-01701"/>
    <s v="N"/>
    <s v="N"/>
    <x v="7"/>
    <n v="63"/>
    <n v="27"/>
    <n v="36"/>
    <m/>
    <m/>
    <m/>
    <s v="NA"/>
    <m/>
    <x v="0"/>
    <m/>
    <m/>
    <m/>
    <m/>
    <m/>
    <m/>
    <m/>
    <m/>
    <m/>
    <m/>
    <m/>
    <m/>
    <m/>
    <m/>
    <m/>
    <m/>
    <s v="BP NO PINS"/>
  </r>
  <r>
    <d v="2005-07-09T00:00:00"/>
    <x v="0"/>
    <n v="2005"/>
    <x v="1"/>
    <n v="1"/>
    <s v="JA"/>
    <d v="1899-12-30T00:44:00"/>
    <m/>
    <d v="1899-12-30T20:07:00"/>
    <n v="4.6166666666666671"/>
    <x v="0"/>
    <s v="1971-01702"/>
    <s v="N"/>
    <s v="N"/>
    <x v="2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51:00"/>
    <m/>
    <d v="1899-12-30T20:07:00"/>
    <n v="4.7333333333333343"/>
    <x v="0"/>
    <s v="1971-01817"/>
    <s v="N"/>
    <s v="N"/>
    <x v="7"/>
    <n v="58"/>
    <n v="21"/>
    <n v="37"/>
    <m/>
    <m/>
    <m/>
    <n v="138"/>
    <m/>
    <x v="0"/>
    <m/>
    <m/>
    <m/>
    <m/>
    <m/>
    <m/>
    <m/>
    <m/>
    <m/>
    <m/>
    <m/>
    <m/>
    <m/>
    <m/>
    <m/>
    <m/>
    <s v="POS OLD INJURY TO WING - TO BONE"/>
  </r>
  <r>
    <d v="2005-07-09T00:00:00"/>
    <x v="0"/>
    <n v="2005"/>
    <x v="1"/>
    <n v="1"/>
    <s v="JA"/>
    <d v="1899-12-30T00:55:00"/>
    <m/>
    <d v="1899-12-30T20:07:00"/>
    <n v="4.7999999999999972"/>
    <x v="0"/>
    <s v="1971-01703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58:00"/>
    <m/>
    <d v="1899-12-30T20:07:00"/>
    <n v="4.8499999999999979"/>
    <x v="0"/>
    <s v="1971-01925"/>
    <s v="N"/>
    <s v="N"/>
    <x v="9"/>
    <n v="48.5"/>
    <n v="15.5"/>
    <n v="33"/>
    <n v="13.2"/>
    <m/>
    <n v="22.8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05:00"/>
    <m/>
    <d v="1899-12-30T20:07:00"/>
    <n v="4.966666666666665"/>
    <x v="0"/>
    <s v="1971-01818"/>
    <s v="N"/>
    <s v="N"/>
    <x v="1"/>
    <n v="60"/>
    <n v="21.5"/>
    <n v="38.5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15:00"/>
    <m/>
    <d v="1899-12-30T20:07:00"/>
    <n v="5.1333333333333329"/>
    <x v="0"/>
    <s v="1971-01926"/>
    <s v="N"/>
    <s v="N"/>
    <x v="2"/>
    <n v="46"/>
    <n v="11"/>
    <n v="35"/>
    <n v="13.6"/>
    <m/>
    <n v="22.8"/>
    <n v="13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2:00"/>
    <m/>
    <d v="1899-12-30T20:07:00"/>
    <n v="5.25"/>
    <x v="0"/>
    <s v="1971-01819"/>
    <s v="N"/>
    <s v="N"/>
    <x v="1"/>
    <n v="55.5"/>
    <n v="21"/>
    <n v="34.5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6:00"/>
    <m/>
    <d v="1899-12-30T20:07:00"/>
    <n v="5.3166666666666664"/>
    <x v="0"/>
    <s v="1971-01820"/>
    <s v="N"/>
    <s v="N"/>
    <x v="1"/>
    <n v="54"/>
    <n v="21"/>
    <n v="33"/>
    <m/>
    <m/>
    <m/>
    <n v="135"/>
    <m/>
    <x v="0"/>
    <m/>
    <m/>
    <m/>
    <m/>
    <m/>
    <m/>
    <m/>
    <m/>
    <m/>
    <m/>
    <m/>
    <m/>
    <m/>
    <m/>
    <m/>
    <m/>
    <s v="CHECK PHOTOS FOR LHSP?"/>
  </r>
  <r>
    <d v="2005-07-09T00:00:00"/>
    <x v="0"/>
    <n v="2005"/>
    <x v="1"/>
    <n v="1"/>
    <s v="JA"/>
    <d v="1899-12-30T01:28:00"/>
    <m/>
    <d v="1899-12-30T20:07:00"/>
    <n v="5.3500000000000014"/>
    <x v="0"/>
    <s v="1971-01704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33:00"/>
    <m/>
    <d v="1899-12-30T20:07:00"/>
    <n v="5.4333333333333336"/>
    <x v="0"/>
    <s v="1971-01821"/>
    <s v="N"/>
    <s v="N"/>
    <x v="1"/>
    <n v="56.5"/>
    <n v="21"/>
    <n v="35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37:00"/>
    <m/>
    <d v="1899-12-30T20:07:00"/>
    <n v="5.5"/>
    <x v="0"/>
    <s v="1971-0170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47:00"/>
    <m/>
    <d v="1899-12-30T20:07:00"/>
    <n v="5.6666666666666643"/>
    <x v="0"/>
    <s v="1971-01706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7"/>
    <s v="N"/>
    <s v="N"/>
    <x v="9"/>
    <n v="63"/>
    <n v="22.5"/>
    <n v="40.5"/>
    <n v="14.3"/>
    <m/>
    <n v="22.7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8"/>
    <s v="N"/>
    <s v="N"/>
    <x v="1"/>
    <n v="55"/>
    <n v="16"/>
    <n v="39"/>
    <n v="14.3"/>
    <m/>
    <n v="24"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0:00"/>
    <m/>
    <d v="1899-12-30T20:07:00"/>
    <n v="5.716666666666665"/>
    <x v="0"/>
    <s v="1971-01822"/>
    <s v="N"/>
    <s v="N"/>
    <x v="1"/>
    <n v="56"/>
    <n v="21"/>
    <n v="35"/>
    <m/>
    <m/>
    <m/>
    <n v="141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1:00"/>
    <m/>
    <d v="1899-12-30T20:07:00"/>
    <n v="5.7333333333333343"/>
    <x v="0"/>
    <s v="1971-01823"/>
    <s v="N"/>
    <s v="N"/>
    <x v="1"/>
    <n v="51.5"/>
    <n v="15.5"/>
    <n v="36"/>
    <m/>
    <m/>
    <m/>
    <n v="147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52:00"/>
    <m/>
    <d v="1899-12-30T20:07:00"/>
    <n v="5.75"/>
    <x v="0"/>
    <s v="1971-01707"/>
    <s v="N"/>
    <s v="N"/>
    <x v="7"/>
    <n v="65"/>
    <n v="27"/>
    <n v="38"/>
    <m/>
    <m/>
    <m/>
    <s v="NA"/>
    <m/>
    <x v="0"/>
    <m/>
    <m/>
    <m/>
    <m/>
    <m/>
    <m/>
    <m/>
    <m/>
    <m/>
    <m/>
    <m/>
    <m/>
    <m/>
    <m/>
    <m/>
    <m/>
    <s v="NO PINS ALL DARK THICK BP"/>
  </r>
  <r>
    <d v="2005-07-09T00:00:00"/>
    <x v="1"/>
    <n v="2005"/>
    <x v="1"/>
    <s v="Arch Point"/>
    <s v="PM"/>
    <d v="1899-12-30T01:54:00"/>
    <m/>
    <d v="1899-12-30T20:07:00"/>
    <n v="5.7833333333333314"/>
    <x v="0"/>
    <s v="1971-01929"/>
    <s v="N"/>
    <s v="N"/>
    <x v="5"/>
    <n v="55.5"/>
    <n v="22.5"/>
    <n v="33"/>
    <n v="14.8"/>
    <m/>
    <n v="23"/>
    <n v="140"/>
    <m/>
    <x v="0"/>
    <m/>
    <m/>
    <m/>
    <m/>
    <m/>
    <m/>
    <m/>
    <m/>
    <m/>
    <m/>
    <m/>
    <m/>
    <m/>
    <m/>
    <m/>
    <m/>
    <s v="BAND NOT LOGGED ON DATA SHEET"/>
  </r>
  <r>
    <d v="2005-07-09T00:00:00"/>
    <x v="1"/>
    <n v="2005"/>
    <x v="1"/>
    <s v="Arch Point"/>
    <s v="PM"/>
    <d v="1899-12-30T01:54:00"/>
    <m/>
    <d v="1899-12-30T20:07:00"/>
    <n v="5.7833333333333314"/>
    <x v="0"/>
    <s v="1971-01930"/>
    <s v="N"/>
    <s v="N"/>
    <x v="5"/>
    <n v="51"/>
    <n v="16"/>
    <n v="35"/>
    <n v="14.2"/>
    <m/>
    <n v="22.9"/>
    <n v="138"/>
    <m/>
    <x v="0"/>
    <m/>
    <m/>
    <m/>
    <m/>
    <m/>
    <m/>
    <m/>
    <m/>
    <m/>
    <m/>
    <m/>
    <m/>
    <m/>
    <m/>
    <m/>
    <m/>
    <s v="BAND NOT LOGGED ON DATA SHEET, 3.5 rounded to 4"/>
  </r>
  <r>
    <d v="2005-07-09T00:00:00"/>
    <x v="1"/>
    <n v="2005"/>
    <x v="1"/>
    <s v="Eseal Point"/>
    <s v="HMN"/>
    <d v="1899-12-30T02:00:00"/>
    <m/>
    <d v="1899-12-30T20:07:00"/>
    <n v="5.8833333333333329"/>
    <x v="0"/>
    <s v="1971-01824"/>
    <s v="N"/>
    <s v="N"/>
    <x v="2"/>
    <n v="44.5"/>
    <n v="15"/>
    <n v="29.5"/>
    <m/>
    <m/>
    <m/>
    <n v="137"/>
    <m/>
    <x v="0"/>
    <m/>
    <m/>
    <m/>
    <m/>
    <m/>
    <m/>
    <m/>
    <m/>
    <m/>
    <m/>
    <m/>
    <m/>
    <m/>
    <m/>
    <m/>
    <m/>
    <s v="RETS VERY WORN"/>
  </r>
  <r>
    <d v="2005-07-09T00:00:00"/>
    <x v="0"/>
    <n v="2005"/>
    <x v="1"/>
    <n v="1"/>
    <s v="JA"/>
    <d v="1899-12-30T02:02:00"/>
    <m/>
    <d v="1899-12-30T20:07:00"/>
    <n v="5.9166666666666679"/>
    <x v="0"/>
    <s v="1971-01708"/>
    <s v="N"/>
    <s v="N"/>
    <x v="7"/>
    <n v="66"/>
    <n v="27"/>
    <n v="39"/>
    <m/>
    <m/>
    <m/>
    <s v="NA"/>
    <m/>
    <x v="0"/>
    <m/>
    <m/>
    <m/>
    <m/>
    <m/>
    <m/>
    <m/>
    <m/>
    <m/>
    <m/>
    <m/>
    <m/>
    <m/>
    <m/>
    <m/>
    <m/>
    <s v="PUKED MUCH OIL"/>
  </r>
  <r>
    <d v="2005-07-09T00:00:00"/>
    <x v="1"/>
    <n v="2005"/>
    <x v="1"/>
    <s v="Eseal Point"/>
    <s v="HMN"/>
    <d v="1899-12-30T02:04:00"/>
    <m/>
    <d v="1899-12-30T20:07:00"/>
    <n v="5.9499999999999993"/>
    <x v="0"/>
    <s v="1971-01825"/>
    <s v="N"/>
    <s v="N"/>
    <x v="1"/>
    <n v="46.5"/>
    <n v="16"/>
    <n v="30.5"/>
    <m/>
    <m/>
    <m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05:00"/>
    <m/>
    <d v="1899-12-30T20:07:00"/>
    <n v="5.9666666666666686"/>
    <x v="0"/>
    <s v="1971-01931"/>
    <s v="N"/>
    <s v="N"/>
    <x v="5"/>
    <n v="60"/>
    <n v="23"/>
    <n v="37"/>
    <m/>
    <m/>
    <m/>
    <n v="147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2:08:00"/>
    <m/>
    <d v="1899-12-30T20:07:00"/>
    <n v="6.0166666666666657"/>
    <x v="0"/>
    <s v="1971-01709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14:00"/>
    <m/>
    <d v="1899-12-30T20:07:00"/>
    <n v="6.1166666666666671"/>
    <x v="0"/>
    <s v="1971-01826"/>
    <s v="N"/>
    <s v="N"/>
    <x v="1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16:00"/>
    <m/>
    <d v="1899-12-30T20:07:00"/>
    <n v="6.1499999999999986"/>
    <x v="0"/>
    <s v="1971-01710"/>
    <s v="N"/>
    <s v="N"/>
    <x v="7"/>
    <n v="64"/>
    <n v="27"/>
    <n v="37"/>
    <m/>
    <m/>
    <m/>
    <s v="NA"/>
    <m/>
    <x v="0"/>
    <m/>
    <m/>
    <m/>
    <m/>
    <m/>
    <m/>
    <m/>
    <m/>
    <m/>
    <m/>
    <m/>
    <m/>
    <m/>
    <m/>
    <m/>
    <m/>
    <s v="THICK BP NO PINS"/>
  </r>
  <r>
    <d v="2005-07-09T00:00:00"/>
    <x v="1"/>
    <n v="2005"/>
    <x v="1"/>
    <s v="Arch Point"/>
    <s v="PM"/>
    <d v="1899-12-30T02:18:00"/>
    <m/>
    <d v="1899-12-30T20:07:00"/>
    <n v="6.1833333333333336"/>
    <x v="0"/>
    <s v="1971-01932"/>
    <s v="N"/>
    <s v="N"/>
    <x v="9"/>
    <n v="56"/>
    <n v="24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18:00"/>
    <m/>
    <d v="1899-12-30T20:07:00"/>
    <n v="6.1833333333333336"/>
    <x v="0"/>
    <s v="1971-01933"/>
    <s v="N"/>
    <s v="N"/>
    <x v="9"/>
    <n v="55"/>
    <n v="23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26:00"/>
    <m/>
    <d v="1899-12-30T20:07:00"/>
    <n v="6.3166666666666664"/>
    <x v="0"/>
    <s v="1971-01713"/>
    <s v="N"/>
    <s v="N"/>
    <x v="2"/>
    <n v="60"/>
    <n v="27"/>
    <n v="33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02:27:00"/>
    <m/>
    <d v="1899-12-30T20:07:00"/>
    <n v="6.3333333333333321"/>
    <x v="0"/>
    <s v="1971-01714"/>
    <s v="N"/>
    <s v="N"/>
    <x v="7"/>
    <n v="60"/>
    <n v="27"/>
    <n v="33"/>
    <m/>
    <m/>
    <m/>
    <s v="NA"/>
    <m/>
    <x v="0"/>
    <m/>
    <m/>
    <m/>
    <m/>
    <m/>
    <m/>
    <m/>
    <m/>
    <m/>
    <m/>
    <m/>
    <m/>
    <m/>
    <m/>
    <m/>
    <m/>
    <s v="NO PINS SEEN"/>
  </r>
  <r>
    <d v="2005-07-09T00:00:00"/>
    <x v="1"/>
    <n v="2005"/>
    <x v="1"/>
    <s v="Arch Point"/>
    <s v="PM"/>
    <d v="1899-12-30T02:36:00"/>
    <m/>
    <d v="1899-12-30T20:07:00"/>
    <n v="6.4833333333333343"/>
    <x v="0"/>
    <s v="1971-01934"/>
    <s v="N"/>
    <s v="N"/>
    <x v="5"/>
    <n v="56"/>
    <s v="NA"/>
    <s v="NA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39:00"/>
    <m/>
    <d v="1899-12-30T20:07:00"/>
    <n v="6.5333333333333314"/>
    <x v="0"/>
    <s v="1971-0171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43:00"/>
    <m/>
    <d v="1899-12-30T20:07:00"/>
    <n v="6.6000000000000014"/>
    <x v="0"/>
    <s v="1971-01716"/>
    <s v="N"/>
    <s v="N"/>
    <x v="9"/>
    <n v="65"/>
    <n v="27"/>
    <n v="38"/>
    <m/>
    <m/>
    <m/>
    <s v="NA"/>
    <m/>
    <x v="0"/>
    <m/>
    <m/>
    <m/>
    <m/>
    <m/>
    <m/>
    <m/>
    <m/>
    <m/>
    <m/>
    <m/>
    <m/>
    <m/>
    <m/>
    <m/>
    <m/>
    <s v="PUKED CHUNKS"/>
  </r>
  <r>
    <d v="2005-07-09T00:00:00"/>
    <x v="0"/>
    <n v="2005"/>
    <x v="1"/>
    <n v="1"/>
    <s v="JA"/>
    <d v="1899-12-30T02:43:00"/>
    <m/>
    <d v="1899-12-30T20:07:00"/>
    <n v="6.6000000000000014"/>
    <x v="0"/>
    <s v="1971-01717"/>
    <s v="N"/>
    <s v="N"/>
    <x v="7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5"/>
    <s v="N"/>
    <s v="N"/>
    <x v="9"/>
    <n v="60"/>
    <n v="24"/>
    <n v="36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6"/>
    <s v="N"/>
    <s v="N"/>
    <x v="7"/>
    <n v="59"/>
    <n v="23"/>
    <n v="36"/>
    <n v="15.3"/>
    <m/>
    <n v="23.9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45:00"/>
    <m/>
    <d v="1899-12-30T20:07:00"/>
    <n v="6.6333333333333329"/>
    <x v="0"/>
    <s v="1971-01828"/>
    <s v="N"/>
    <s v="N"/>
    <x v="7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29"/>
    <s v="N"/>
    <s v="N"/>
    <x v="7"/>
    <n v="50"/>
    <n v="16"/>
    <n v="34"/>
    <m/>
    <m/>
    <m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30"/>
    <s v="N"/>
    <s v="N"/>
    <x v="1"/>
    <n v="58"/>
    <n v="20"/>
    <n v="38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56:00"/>
    <m/>
    <d v="1899-12-30T20:07:00"/>
    <n v="6.8166666666666664"/>
    <x v="0"/>
    <s v="1971-01718"/>
    <s v="N"/>
    <s v="N"/>
    <x v="1"/>
    <n v="58"/>
    <n v="27"/>
    <n v="3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7"/>
    <s v="N"/>
    <s v="N"/>
    <x v="1"/>
    <n v="54"/>
    <n v="16"/>
    <n v="38"/>
    <n v="14.8"/>
    <m/>
    <n v="24.1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8"/>
    <s v="N"/>
    <s v="N"/>
    <x v="7"/>
    <n v="55"/>
    <n v="22.5"/>
    <n v="32.5"/>
    <m/>
    <m/>
    <m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3:01:00"/>
    <m/>
    <d v="1899-12-30T20:07:00"/>
    <n v="6.8999999999999986"/>
    <x v="0"/>
    <s v="1971-01831"/>
    <s v="N"/>
    <s v="N"/>
    <x v="1"/>
    <n v="55"/>
    <n v="21"/>
    <n v="34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0"/>
    <s v="1971-01939"/>
    <s v="N"/>
    <s v="N"/>
    <x v="5"/>
    <n v="56.5"/>
    <n v="22.5"/>
    <n v="34"/>
    <n v="15"/>
    <m/>
    <n v="22.9"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15:00"/>
    <m/>
    <d v="1899-12-30T20:07:00"/>
    <n v="7.1333333333333329"/>
    <x v="0"/>
    <s v="1971-01941"/>
    <s v="N"/>
    <s v="N"/>
    <x v="5"/>
    <n v="57.5"/>
    <n v="22.3"/>
    <n v="35.200000000000003"/>
    <n v="14.4"/>
    <m/>
    <n v="22.6"/>
    <n v="142"/>
    <m/>
    <x v="0"/>
    <m/>
    <m/>
    <m/>
    <m/>
    <m/>
    <m/>
    <m/>
    <m/>
    <m/>
    <m/>
    <m/>
    <m/>
    <m/>
    <m/>
    <m/>
    <m/>
    <s v="3.5 rounded to 4"/>
  </r>
  <r>
    <d v="2005-07-09T00:00:00"/>
    <x v="1"/>
    <n v="2005"/>
    <x v="1"/>
    <s v="Arch Point"/>
    <s v="PM"/>
    <d v="1899-12-30T03:20:00"/>
    <m/>
    <d v="1899-12-30T20:07:00"/>
    <n v="7.216666666666665"/>
    <x v="0"/>
    <s v="1971-01942"/>
    <s v="N"/>
    <s v="N"/>
    <x v="5"/>
    <n v="59.5"/>
    <n v="22"/>
    <n v="37.5"/>
    <n v="14.8"/>
    <m/>
    <n v="24"/>
    <n v="140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1:19:00"/>
    <m/>
    <d v="1899-12-30T19:54:00"/>
    <n v="1.416666666666667"/>
    <x v="0"/>
    <s v="1971-01719"/>
    <s v="N"/>
    <s v="N"/>
    <x v="1"/>
    <n v="50"/>
    <n v="15"/>
    <n v="35"/>
    <m/>
    <m/>
    <m/>
    <n v="14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5:00"/>
    <m/>
    <d v="1899-12-30T19:54:00"/>
    <n v="2.1833333333333336"/>
    <x v="0"/>
    <s v="1971-01720"/>
    <s v="N"/>
    <s v="N"/>
    <x v="7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0"/>
    <s v="1971-01721"/>
    <s v="N"/>
    <s v="N"/>
    <x v="9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50:00"/>
    <m/>
    <d v="1899-12-30T19:54:00"/>
    <n v="2.9333333333333336"/>
    <x v="0"/>
    <s v="1971-01724"/>
    <s v="N"/>
    <s v="N"/>
    <x v="5"/>
    <n v="48"/>
    <n v="15"/>
    <n v="33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01:00"/>
    <m/>
    <d v="1899-12-30T19:54:00"/>
    <n v="3.1166666666666663"/>
    <x v="0"/>
    <s v="1971-01725"/>
    <s v="N"/>
    <s v="N"/>
    <x v="5"/>
    <n v="53"/>
    <n v="15"/>
    <n v="38"/>
    <m/>
    <m/>
    <m/>
    <n v="146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23:06:00"/>
    <m/>
    <d v="1899-12-30T19:54:00"/>
    <n v="3.200000000000002"/>
    <x v="0"/>
    <s v="1971-01726"/>
    <s v="N"/>
    <s v="N"/>
    <x v="6"/>
    <n v="49"/>
    <n v="15"/>
    <n v="34"/>
    <m/>
    <m/>
    <m/>
    <n v="147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0"/>
    <s v="1971-01727"/>
    <s v="N"/>
    <s v="N"/>
    <x v="1"/>
    <n v="54"/>
    <n v="19"/>
    <n v="35"/>
    <m/>
    <m/>
    <m/>
    <n v="149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26:00"/>
    <m/>
    <d v="1899-12-30T19:54:00"/>
    <n v="3.5333333333333341"/>
    <x v="0"/>
    <s v="1971-01729"/>
    <s v="N"/>
    <s v="N"/>
    <x v="0"/>
    <n v="48"/>
    <n v="15"/>
    <n v="33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40:00"/>
    <m/>
    <d v="1899-12-30T19:54:00"/>
    <n v="3.7666666666666693"/>
    <x v="0"/>
    <s v="1971-01730"/>
    <s v="N"/>
    <s v="N"/>
    <x v="1"/>
    <n v="48"/>
    <n v="15"/>
    <n v="33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51:00"/>
    <m/>
    <d v="1899-12-30T19:54:00"/>
    <n v="3.950000000000002"/>
    <x v="0"/>
    <s v="1971-01721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7-31T00:00:00"/>
    <x v="1"/>
    <n v="2005"/>
    <x v="1"/>
    <s v="Arch Point"/>
    <s v="JA"/>
    <d v="1899-12-30T23:58:00"/>
    <m/>
    <d v="1899-12-30T19:54:00"/>
    <n v="4.0666666666666655"/>
    <x v="0"/>
    <s v="1971-01731"/>
    <s v="N"/>
    <s v="N"/>
    <x v="1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19:00"/>
    <m/>
    <d v="1899-12-30T19:54:00"/>
    <n v="4.4166666666666679"/>
    <x v="0"/>
    <s v="1971-01732"/>
    <s v="N"/>
    <s v="N"/>
    <x v="5"/>
    <n v="52"/>
    <n v="15"/>
    <n v="37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22:00"/>
    <m/>
    <d v="1899-12-30T19:54:00"/>
    <n v="4.4666666666666686"/>
    <x v="0"/>
    <s v="1971-01937"/>
    <s v="Y"/>
    <s v="N"/>
    <x v="5"/>
    <n v="53"/>
    <n v="15"/>
    <n v="38"/>
    <m/>
    <m/>
    <m/>
    <m/>
    <m/>
    <x v="0"/>
    <m/>
    <m/>
    <m/>
    <m/>
    <m/>
    <m/>
    <m/>
    <m/>
    <m/>
    <m/>
    <m/>
    <m/>
    <m/>
    <m/>
    <m/>
    <m/>
    <s v="RECAPTURE BANDED 7/9/05 ARCH POINT"/>
  </r>
  <r>
    <d v="2005-07-31T00:00:00"/>
    <x v="1"/>
    <n v="2005"/>
    <x v="1"/>
    <s v="Arch Point"/>
    <s v="JA"/>
    <d v="1899-12-30T00:42:00"/>
    <m/>
    <d v="1899-12-30T19:54:00"/>
    <n v="4.8000000000000007"/>
    <x v="0"/>
    <s v="1971-01733"/>
    <s v="N"/>
    <s v="N"/>
    <x v="1"/>
    <n v="55"/>
    <n v="19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2:00"/>
    <m/>
    <d v="1899-12-30T19:54:00"/>
    <n v="4.8000000000000007"/>
    <x v="0"/>
    <s v="1971-01734"/>
    <s v="N"/>
    <s v="N"/>
    <x v="1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8:00"/>
    <m/>
    <d v="1899-12-30T19:54:00"/>
    <n v="4.9000000000000021"/>
    <x v="0"/>
    <s v="1001-21244"/>
    <s v="Y"/>
    <s v="N"/>
    <x v="1"/>
    <n v="57"/>
    <n v="19"/>
    <n v="38"/>
    <m/>
    <m/>
    <m/>
    <s v="NA"/>
    <m/>
    <x v="0"/>
    <m/>
    <m/>
    <m/>
    <m/>
    <m/>
    <m/>
    <m/>
    <m/>
    <m/>
    <m/>
    <m/>
    <m/>
    <m/>
    <m/>
    <m/>
    <m/>
    <s v="RECAPTURE BANDED 7/18/04 ARCH POINT"/>
  </r>
  <r>
    <d v="2005-07-31T00:00:00"/>
    <x v="1"/>
    <n v="2005"/>
    <x v="1"/>
    <s v="Arch Point"/>
    <s v="JA"/>
    <d v="1899-12-30T00:57:00"/>
    <m/>
    <d v="1899-12-30T19:54:00"/>
    <n v="5.0500000000000007"/>
    <x v="0"/>
    <s v="1971-01735"/>
    <s v="N"/>
    <s v="N"/>
    <x v="2"/>
    <n v="55"/>
    <n v="19"/>
    <n v="36"/>
    <m/>
    <m/>
    <m/>
    <n v="140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01:15:00"/>
    <m/>
    <d v="1899-12-30T19:54:00"/>
    <n v="5.3500000000000014"/>
    <x v="0"/>
    <s v="1971-01736"/>
    <s v="N"/>
    <s v="N"/>
    <x v="5"/>
    <n v="57"/>
    <n v="19"/>
    <n v="38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18:00"/>
    <m/>
    <d v="1899-12-30T19:54:00"/>
    <n v="5.4000000000000021"/>
    <x v="0"/>
    <s v="1971-01737"/>
    <s v="N"/>
    <s v="N"/>
    <x v="0"/>
    <n v="50"/>
    <n v="19"/>
    <n v="31"/>
    <m/>
    <m/>
    <m/>
    <n v="13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48:00"/>
    <m/>
    <d v="1899-12-30T19:54:00"/>
    <n v="5.8999999999999986"/>
    <x v="0"/>
    <s v="1971-01739"/>
    <s v="N"/>
    <s v="N"/>
    <x v="1"/>
    <n v="51"/>
    <n v="15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50:00"/>
    <m/>
    <d v="1899-12-30T19:54:00"/>
    <n v="5.9333333333333336"/>
    <x v="0"/>
    <s v="1971-01740"/>
    <s v="N"/>
    <s v="N"/>
    <x v="7"/>
    <n v="58"/>
    <n v="19"/>
    <n v="39"/>
    <m/>
    <m/>
    <m/>
    <n v="130"/>
    <m/>
    <x v="0"/>
    <m/>
    <m/>
    <m/>
    <m/>
    <m/>
    <m/>
    <m/>
    <m/>
    <m/>
    <m/>
    <m/>
    <m/>
    <m/>
    <m/>
    <m/>
    <m/>
    <s v="WORN PRIMARY/RETS BELLY FULL"/>
  </r>
  <r>
    <d v="2005-08-01T00:00:00"/>
    <x v="1"/>
    <n v="2005"/>
    <x v="1"/>
    <s v="Arch Point"/>
    <s v="JA"/>
    <d v="1899-12-30T21:09:00"/>
    <m/>
    <d v="1899-12-30T19:54:00"/>
    <n v="1.2500000000000009"/>
    <x v="0"/>
    <s v="1971-01741"/>
    <s v="N"/>
    <s v="N"/>
    <x v="9"/>
    <n v="53"/>
    <n v="20"/>
    <n v="33"/>
    <m/>
    <m/>
    <m/>
    <n v="128"/>
    <m/>
    <x v="0"/>
    <m/>
    <m/>
    <m/>
    <m/>
    <m/>
    <m/>
    <m/>
    <m/>
    <m/>
    <m/>
    <m/>
    <m/>
    <m/>
    <m/>
    <m/>
    <m/>
    <s v="PUKED OIL, WORN RETS"/>
  </r>
  <r>
    <d v="2005-08-01T00:00:00"/>
    <x v="1"/>
    <n v="2005"/>
    <x v="2"/>
    <s v="Arch Point"/>
    <s v="JA"/>
    <d v="1899-12-30T21:25:00"/>
    <m/>
    <d v="1899-12-30T19:54:00"/>
    <n v="1.5166666666666693"/>
    <x v="0"/>
    <s v="1971-01742"/>
    <s v="N"/>
    <s v="N"/>
    <x v="1"/>
    <n v="54"/>
    <n v="20"/>
    <n v="34"/>
    <m/>
    <m/>
    <m/>
    <n v="138"/>
    <m/>
    <x v="0"/>
    <m/>
    <m/>
    <m/>
    <m/>
    <m/>
    <m/>
    <m/>
    <m/>
    <m/>
    <m/>
    <m/>
    <m/>
    <m/>
    <m/>
    <m/>
    <m/>
    <s v="BELLY LOOKS FULL, SLTLY WORN RETS OUTER PRIMARIES"/>
  </r>
  <r>
    <d v="2005-08-01T00:00:00"/>
    <x v="1"/>
    <n v="2005"/>
    <x v="2"/>
    <s v="Arch Point"/>
    <s v="JA"/>
    <d v="1899-12-30T22:03:00"/>
    <m/>
    <d v="1899-12-30T19:54:00"/>
    <n v="2.1500000000000004"/>
    <x v="0"/>
    <s v="1971-01743"/>
    <s v="N"/>
    <s v="N"/>
    <x v="9"/>
    <n v="55"/>
    <n v="20"/>
    <n v="35"/>
    <m/>
    <m/>
    <m/>
    <n v="140"/>
    <m/>
    <x v="0"/>
    <m/>
    <m/>
    <m/>
    <m/>
    <m/>
    <m/>
    <m/>
    <m/>
    <m/>
    <m/>
    <m/>
    <m/>
    <m/>
    <m/>
    <m/>
    <m/>
    <s v="BP THICK AND BLACK"/>
  </r>
  <r>
    <d v="2005-08-01T00:00:00"/>
    <x v="1"/>
    <n v="2005"/>
    <x v="2"/>
    <s v="Arch Point"/>
    <s v="JA"/>
    <d v="1899-12-30T22:24:00"/>
    <m/>
    <d v="1899-12-30T19:54:00"/>
    <n v="2.4999999999999991"/>
    <x v="0"/>
    <s v="1971-01744"/>
    <s v="N"/>
    <s v="N"/>
    <x v="7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2:34:00"/>
    <m/>
    <d v="1899-12-30T19:54:00"/>
    <n v="2.6666666666666679"/>
    <x v="0"/>
    <s v="1971-01745"/>
    <s v="N"/>
    <s v="N"/>
    <x v="3"/>
    <n v="53"/>
    <n v="20"/>
    <n v="33"/>
    <m/>
    <m/>
    <m/>
    <s v="NA"/>
    <m/>
    <x v="0"/>
    <m/>
    <m/>
    <m/>
    <m/>
    <m/>
    <m/>
    <m/>
    <m/>
    <m/>
    <m/>
    <m/>
    <m/>
    <m/>
    <m/>
    <m/>
    <m/>
    <s v="BP NO PINS LIGHT GREY NOT THICK AND BLACK"/>
  </r>
  <r>
    <d v="2005-08-01T00:00:00"/>
    <x v="1"/>
    <n v="2005"/>
    <x v="2"/>
    <s v="Arch Point"/>
    <s v="JA"/>
    <d v="1899-12-30T22:41:00"/>
    <m/>
    <d v="1899-12-30T19:54:00"/>
    <n v="2.7833333333333341"/>
    <x v="0"/>
    <s v="1971-01746"/>
    <s v="N"/>
    <s v="N"/>
    <x v="1"/>
    <n v="55"/>
    <n v="20"/>
    <n v="35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2:47:00"/>
    <m/>
    <d v="1899-12-30T19:54:00"/>
    <n v="2.8833333333333364"/>
    <x v="0"/>
    <s v="1971-01747"/>
    <s v="N"/>
    <s v="N"/>
    <x v="5"/>
    <n v="59"/>
    <n v="20"/>
    <n v="39"/>
    <m/>
    <m/>
    <m/>
    <n v="147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07:00"/>
    <m/>
    <d v="1899-12-30T19:54:00"/>
    <n v="3.2166666666666686"/>
    <x v="0"/>
    <s v="4501-95565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6/1/05 SCORPION ROCK"/>
  </r>
  <r>
    <d v="2005-08-01T00:00:00"/>
    <x v="1"/>
    <n v="2005"/>
    <x v="2"/>
    <s v="Arch Point"/>
    <s v="JA"/>
    <d v="1899-12-30T23:32:00"/>
    <m/>
    <d v="1899-12-30T19:54:00"/>
    <n v="3.6333333333333364"/>
    <x v="0"/>
    <s v="1971-01748"/>
    <s v="N"/>
    <s v="N"/>
    <x v="5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3:37:00"/>
    <m/>
    <d v="1899-12-30T19:54:00"/>
    <n v="3.7166666666666694"/>
    <x v="0"/>
    <s v="1401-50789"/>
    <s v="Y"/>
    <s v="N"/>
    <x v="1"/>
    <n v="58"/>
    <n v="20"/>
    <n v="38"/>
    <m/>
    <m/>
    <m/>
    <n v="145"/>
    <m/>
    <x v="0"/>
    <m/>
    <m/>
    <m/>
    <m/>
    <m/>
    <m/>
    <m/>
    <m/>
    <m/>
    <m/>
    <m/>
    <m/>
    <m/>
    <m/>
    <m/>
    <m/>
    <s v="RECAPTURE BANDED PRIOR TO 2004"/>
  </r>
  <r>
    <d v="2005-08-01T00:00:00"/>
    <x v="1"/>
    <n v="2005"/>
    <x v="2"/>
    <s v="Arch Point"/>
    <s v="JA"/>
    <d v="1899-12-30T23:43:00"/>
    <m/>
    <d v="1899-12-30T19:54:00"/>
    <n v="3.8166666666666664"/>
    <x v="0"/>
    <s v="1971-01749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s v="BELLY LOOKS FULL; INNER 3 PRIMARIES ARE NEW"/>
  </r>
  <r>
    <d v="2005-08-01T00:00:00"/>
    <x v="1"/>
    <n v="2005"/>
    <x v="2"/>
    <s v="Arch Point"/>
    <s v="JA"/>
    <d v="1899-12-30T23:48:00"/>
    <m/>
    <d v="1899-12-30T19:54:00"/>
    <n v="3.9000000000000021"/>
    <x v="0"/>
    <s v="1971-01750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52:00"/>
    <m/>
    <d v="1899-12-30T19:54:00"/>
    <n v="3.9666666666666686"/>
    <x v="0"/>
    <s v="1971-01751"/>
    <s v="N"/>
    <s v="N"/>
    <x v="9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04:00"/>
    <m/>
    <d v="1899-12-30T19:54:00"/>
    <n v="4.1666666666666679"/>
    <x v="0"/>
    <s v="1971-01752"/>
    <s v="N"/>
    <s v="N"/>
    <x v="7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14:00"/>
    <m/>
    <d v="1899-12-30T19:54:00"/>
    <n v="4.3333333333333357"/>
    <x v="0"/>
    <s v="1971-01753"/>
    <s v="N"/>
    <s v="N"/>
    <x v="1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0:21:00"/>
    <m/>
    <d v="1899-12-30T19:54:00"/>
    <n v="4.4499999999999993"/>
    <x v="0"/>
    <s v="1971-01754"/>
    <s v="N"/>
    <s v="N"/>
    <x v="5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37:00"/>
    <m/>
    <d v="1899-12-30T19:54:00"/>
    <n v="4.7166666666666686"/>
    <x v="0"/>
    <s v="1971-01608"/>
    <s v="Y"/>
    <s v="N"/>
    <x v="9"/>
    <n v="53"/>
    <n v="20"/>
    <n v="33"/>
    <m/>
    <m/>
    <m/>
    <s v="NA"/>
    <m/>
    <x v="0"/>
    <m/>
    <m/>
    <m/>
    <m/>
    <m/>
    <m/>
    <m/>
    <m/>
    <m/>
    <m/>
    <m/>
    <m/>
    <m/>
    <m/>
    <m/>
    <m/>
    <s v="RECAPTURE BANDED 7/1/05 ON PRINCE ISLAND"/>
  </r>
  <r>
    <d v="2005-08-01T00:00:00"/>
    <x v="1"/>
    <n v="2005"/>
    <x v="2"/>
    <s v="Arch Point"/>
    <s v="JA"/>
    <d v="1899-12-30T00:40:00"/>
    <m/>
    <d v="1899-12-30T19:54:00"/>
    <n v="4.7666666666666693"/>
    <x v="0"/>
    <s v="1971-01755"/>
    <s v="N"/>
    <s v="N"/>
    <x v="1"/>
    <n v="55"/>
    <n v="21"/>
    <n v="34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40:00"/>
    <m/>
    <d v="1899-12-30T19:54:00"/>
    <n v="4.7666666666666693"/>
    <x v="0"/>
    <s v="1971-01756"/>
    <s v="N"/>
    <s v="N"/>
    <x v="5"/>
    <n v="57"/>
    <n v="16"/>
    <n v="41"/>
    <m/>
    <m/>
    <m/>
    <n v="146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07:00"/>
    <m/>
    <d v="1899-12-30T19:54:00"/>
    <n v="5.2166666666666686"/>
    <x v="0"/>
    <s v="1971-01758"/>
    <s v="N"/>
    <s v="N"/>
    <x v="5"/>
    <n v="52"/>
    <n v="15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07:00"/>
    <m/>
    <d v="1899-12-30T19:54:00"/>
    <n v="5.2166666666666686"/>
    <x v="0"/>
    <s v="1971-01759"/>
    <s v="N"/>
    <s v="N"/>
    <x v="1"/>
    <n v="50"/>
    <n v="15"/>
    <n v="35"/>
    <m/>
    <m/>
    <m/>
    <n v="134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35:00"/>
    <m/>
    <d v="1899-12-30T19:54:00"/>
    <n v="5.6833333333333336"/>
    <x v="0"/>
    <s v="1971-01760"/>
    <s v="N"/>
    <s v="N"/>
    <x v="5"/>
    <n v="45"/>
    <n v="15"/>
    <n v="30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1:00"/>
    <m/>
    <d v="1899-12-30T19:54:00"/>
    <n v="5.783333333333335"/>
    <x v="0"/>
    <s v="1971-01761"/>
    <s v="N"/>
    <s v="N"/>
    <x v="1"/>
    <n v="49"/>
    <n v="15"/>
    <n v="34"/>
    <m/>
    <m/>
    <m/>
    <n v="134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41:00"/>
    <m/>
    <d v="1899-12-30T19:54:00"/>
    <n v="5.783333333333335"/>
    <x v="0"/>
    <s v="1971-01762"/>
    <s v="N"/>
    <s v="N"/>
    <x v="5"/>
    <n v="54"/>
    <n v="15"/>
    <n v="39"/>
    <m/>
    <m/>
    <m/>
    <n v="145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3"/>
    <s v="N"/>
    <s v="N"/>
    <x v="7"/>
    <n v="51"/>
    <n v="15"/>
    <n v="36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4"/>
    <s v="N"/>
    <s v="N"/>
    <x v="5"/>
    <n v="51"/>
    <n v="15"/>
    <n v="36"/>
    <m/>
    <m/>
    <m/>
    <n v="140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53:00"/>
    <m/>
    <d v="1899-12-30T19:54:00"/>
    <n v="5.9833333333333343"/>
    <x v="0"/>
    <s v="1971-01765"/>
    <s v="N"/>
    <s v="N"/>
    <x v="4"/>
    <n v="47"/>
    <n v="15"/>
    <n v="32"/>
    <m/>
    <m/>
    <m/>
    <n v="136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21:05:00"/>
    <m/>
    <d v="1899-12-30T19:53:00"/>
    <n v="1.2000000000000011"/>
    <x v="0"/>
    <s v="1971-01766"/>
    <s v="N"/>
    <s v="N"/>
    <x v="7"/>
    <n v="56"/>
    <n v="20"/>
    <n v="36"/>
    <n v="14.93"/>
    <n v="39.1"/>
    <n v="23.55"/>
    <n v="146"/>
    <m/>
    <x v="1"/>
    <m/>
    <m/>
    <m/>
    <m/>
    <m/>
    <m/>
    <m/>
    <m/>
    <m/>
    <m/>
    <m/>
    <m/>
    <m/>
    <m/>
    <m/>
    <m/>
    <s v="NO PINS, DARK DOWN"/>
  </r>
  <r>
    <d v="2005-08-02T00:00:00"/>
    <x v="1"/>
    <n v="2005"/>
    <x v="2"/>
    <s v="Eseal Point"/>
    <s v="JA"/>
    <d v="1899-12-30T21:09:00"/>
    <m/>
    <d v="1899-12-30T19:53:00"/>
    <n v="1.2666666666666675"/>
    <x v="0"/>
    <s v="1971-01768"/>
    <s v="N"/>
    <s v="N"/>
    <x v="5"/>
    <n v="50"/>
    <n v="15"/>
    <n v="35"/>
    <m/>
    <m/>
    <m/>
    <n v="142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31:00"/>
    <m/>
    <d v="1899-12-30T19:53:00"/>
    <n v="1.6333333333333329"/>
    <x v="0"/>
    <s v="1971-01769"/>
    <s v="N"/>
    <s v="N"/>
    <x v="5"/>
    <n v="54"/>
    <n v="20"/>
    <n v="34"/>
    <n v="14.51"/>
    <n v="38.72"/>
    <n v="24.37"/>
    <n v="143"/>
    <m/>
    <x v="1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11:00"/>
    <m/>
    <d v="1899-12-30T19:53:00"/>
    <n v="2.3000000000000025"/>
    <x v="0"/>
    <s v="1971-01770"/>
    <s v="N"/>
    <s v="N"/>
    <x v="7"/>
    <n v="55"/>
    <n v="20"/>
    <n v="35"/>
    <n v="14.72"/>
    <n v="38.53"/>
    <n v="22.89"/>
    <n v="141"/>
    <m/>
    <x v="2"/>
    <m/>
    <m/>
    <m/>
    <m/>
    <m/>
    <m/>
    <m/>
    <m/>
    <m/>
    <m/>
    <m/>
    <m/>
    <m/>
    <m/>
    <m/>
    <m/>
    <s v="NO PINS THINK SKIN"/>
  </r>
  <r>
    <d v="2005-08-02T00:00:00"/>
    <x v="1"/>
    <n v="2005"/>
    <x v="2"/>
    <s v="Eseal Point"/>
    <s v="JA"/>
    <d v="1899-12-30T22:35:00"/>
    <m/>
    <d v="1899-12-30T19:53:00"/>
    <n v="2.7000000000000011"/>
    <x v="0"/>
    <s v="1971-01771"/>
    <s v="N"/>
    <s v="N"/>
    <x v="9"/>
    <n v="55"/>
    <n v="20"/>
    <n v="35"/>
    <n v="15.2"/>
    <n v="39.57"/>
    <n v="23.63"/>
    <n v="146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55:00"/>
    <m/>
    <d v="1899-12-30T19:53:00"/>
    <n v="3.0333333333333359"/>
    <x v="0"/>
    <s v="1971-01773"/>
    <s v="N"/>
    <s v="N"/>
    <x v="9"/>
    <n v="52"/>
    <n v="20"/>
    <n v="32"/>
    <n v="14.25"/>
    <n v="37.89"/>
    <n v="23.88"/>
    <n v="142"/>
    <m/>
    <x v="1"/>
    <m/>
    <m/>
    <m/>
    <m/>
    <m/>
    <m/>
    <m/>
    <m/>
    <m/>
    <m/>
    <m/>
    <m/>
    <m/>
    <m/>
    <m/>
    <m/>
    <s v="ALL DARK BP DOWN"/>
  </r>
  <r>
    <d v="2005-08-02T00:00:00"/>
    <x v="1"/>
    <n v="2005"/>
    <x v="2"/>
    <s v="Eseal Point"/>
    <s v="JA"/>
    <d v="1899-12-30T23:33:00"/>
    <m/>
    <d v="1899-12-30T19:53:00"/>
    <n v="3.666666666666667"/>
    <x v="0"/>
    <s v="1971-01776"/>
    <s v="N"/>
    <s v="N"/>
    <x v="5"/>
    <n v="51"/>
    <n v="20"/>
    <n v="31"/>
    <n v="14.71"/>
    <n v="37.82"/>
    <n v="23.28"/>
    <n v="137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35:00"/>
    <m/>
    <d v="1899-12-30T19:53:00"/>
    <n v="3.7"/>
    <x v="0"/>
    <s v="1971-01777"/>
    <s v="N"/>
    <s v="N"/>
    <x v="5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45:00"/>
    <m/>
    <d v="1899-12-30T19:53:00"/>
    <n v="3.8666666666666689"/>
    <x v="0"/>
    <s v="1971-01778"/>
    <s v="N"/>
    <s v="N"/>
    <x v="9"/>
    <n v="47"/>
    <n v="15"/>
    <n v="32"/>
    <m/>
    <m/>
    <m/>
    <n v="139"/>
    <m/>
    <x v="0"/>
    <m/>
    <m/>
    <m/>
    <m/>
    <m/>
    <m/>
    <m/>
    <m/>
    <m/>
    <m/>
    <m/>
    <m/>
    <m/>
    <m/>
    <m/>
    <m/>
    <s v="THICK DARK BP DOWN"/>
  </r>
  <r>
    <d v="2005-08-02T00:00:00"/>
    <x v="1"/>
    <n v="2005"/>
    <x v="2"/>
    <s v="Eseal Point"/>
    <s v="JA"/>
    <d v="1899-12-30T00:37:00"/>
    <m/>
    <d v="1899-12-30T19:53:00"/>
    <n v="4.7333333333333343"/>
    <x v="0"/>
    <s v="1971-01781"/>
    <s v="N"/>
    <s v="N"/>
    <x v="1"/>
    <n v="57"/>
    <n v="15"/>
    <n v="42"/>
    <n v="15.45"/>
    <n v="39.729999999999997"/>
    <n v="39.340000000000003"/>
    <n v="145"/>
    <m/>
    <x v="2"/>
    <m/>
    <m/>
    <m/>
    <m/>
    <m/>
    <m/>
    <m/>
    <m/>
    <m/>
    <m/>
    <m/>
    <m/>
    <m/>
    <m/>
    <m/>
    <m/>
    <s v="LOOKS LEACHY BUT IS ASSP, LONG TARSUS?"/>
  </r>
  <r>
    <d v="2005-08-02T00:00:00"/>
    <x v="1"/>
    <n v="2005"/>
    <x v="2"/>
    <s v="Eseal Point"/>
    <s v="JA"/>
    <d v="1899-12-30T00:42:00"/>
    <m/>
    <d v="1899-12-30T19:53:00"/>
    <n v="4.81666666666667"/>
    <x v="0"/>
    <s v="1971-01782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00:56:00"/>
    <m/>
    <d v="1899-12-30T19:53:00"/>
    <n v="5.0500000000000007"/>
    <x v="0"/>
    <s v="1971-01783"/>
    <s v="N"/>
    <s v="N"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03:00"/>
    <m/>
    <d v="1899-12-30T19:53:00"/>
    <n v="5.1666666666666679"/>
    <x v="0"/>
    <s v="1971-01784"/>
    <s v="N"/>
    <s v="N"/>
    <x v="1"/>
    <n v="54"/>
    <n v="20"/>
    <n v="34"/>
    <m/>
    <m/>
    <m/>
    <n v="137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5:00"/>
    <m/>
    <d v="1899-12-30T19:53:00"/>
    <n v="5.3666666666666671"/>
    <x v="0"/>
    <s v="1971-01786"/>
    <s v="N"/>
    <s v="N"/>
    <x v="5"/>
    <n v="51"/>
    <n v="15"/>
    <n v="36"/>
    <m/>
    <m/>
    <m/>
    <n v="141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7:00"/>
    <m/>
    <d v="1899-12-30T19:53:00"/>
    <n v="5.4000000000000021"/>
    <x v="0"/>
    <s v="1971-01787"/>
    <s v="N"/>
    <s v="N"/>
    <x v="1"/>
    <n v="59"/>
    <n v="20"/>
    <n v="39"/>
    <m/>
    <m/>
    <m/>
    <n v="139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38:00"/>
    <m/>
    <d v="1899-12-30T19:53:00"/>
    <n v="5.75"/>
    <x v="0"/>
    <s v="1971-01789"/>
    <s v="N"/>
    <s v="N"/>
    <x v="1"/>
    <n v="48"/>
    <n v="15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27:00"/>
    <m/>
    <d v="1899-12-30T19:49:00"/>
    <n v="1.6333333333333355"/>
    <x v="0"/>
    <s v="1971-01790"/>
    <s v="N"/>
    <s v="N"/>
    <x v="9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34:00"/>
    <m/>
    <d v="1899-12-30T19:49:00"/>
    <n v="1.7500000000000018"/>
    <x v="0"/>
    <s v="1971-01791"/>
    <s v="N"/>
    <s v="N"/>
    <x v="5"/>
    <n v="58"/>
    <n v="20"/>
    <n v="38"/>
    <m/>
    <m/>
    <m/>
    <n v="150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45:00"/>
    <m/>
    <d v="1899-12-30T19:49:00"/>
    <n v="1.9333333333333345"/>
    <x v="0"/>
    <s v="1971-01792"/>
    <s v="N"/>
    <s v="N"/>
    <x v="5"/>
    <n v="56"/>
    <n v="20"/>
    <n v="36"/>
    <m/>
    <m/>
    <m/>
    <n v="140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15:00"/>
    <m/>
    <d v="1899-12-30T19:49:00"/>
    <n v="2.4333333333333353"/>
    <x v="0"/>
    <s v="1971-01793"/>
    <s v="N"/>
    <s v="N"/>
    <x v="5"/>
    <n v="54"/>
    <n v="20"/>
    <n v="34"/>
    <m/>
    <m/>
    <m/>
    <n v="141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30:00"/>
    <m/>
    <d v="1899-12-30T19:49:00"/>
    <n v="2.6833333333333345"/>
    <x v="0"/>
    <s v="1971-01794"/>
    <s v="N"/>
    <s v="N"/>
    <x v="1"/>
    <n v="55"/>
    <n v="20"/>
    <n v="35"/>
    <m/>
    <m/>
    <m/>
    <n v="141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03:00"/>
    <m/>
    <d v="1899-12-30T19:49:00"/>
    <n v="3.2333333333333352"/>
    <x v="0"/>
    <s v="1971-01795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06:00"/>
    <m/>
    <d v="1899-12-30T19:49:00"/>
    <n v="3.283333333333335"/>
    <x v="0"/>
    <s v="1971-01796"/>
    <s v="N"/>
    <s v="N"/>
    <x v="5"/>
    <n v="53"/>
    <n v="20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16:00"/>
    <m/>
    <d v="1899-12-30T19:49:00"/>
    <n v="3.4500000000000011"/>
    <x v="0"/>
    <s v="1971-01797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39:00"/>
    <m/>
    <d v="1899-12-30T19:49:00"/>
    <n v="3.833333333333333"/>
    <x v="0"/>
    <s v="1971-01798"/>
    <s v="N"/>
    <s v="N"/>
    <x v="5"/>
    <n v="59"/>
    <n v="20"/>
    <n v="39"/>
    <m/>
    <m/>
    <m/>
    <n v="143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08:00"/>
    <m/>
    <d v="1899-12-30T19:49:00"/>
    <n v="4.3166666666666664"/>
    <x v="0"/>
    <s v="1971-01799"/>
    <s v="N"/>
    <s v="N"/>
    <x v="9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24:00"/>
    <m/>
    <d v="1899-12-30T19:49:00"/>
    <n v="4.5833333333333357"/>
    <x v="0"/>
    <s v="4501-95466"/>
    <s v="Y"/>
    <s v="N"/>
    <x v="1"/>
    <n v="59"/>
    <n v="20"/>
    <n v="39"/>
    <m/>
    <m/>
    <m/>
    <n v="142"/>
    <m/>
    <x v="0"/>
    <m/>
    <m/>
    <m/>
    <m/>
    <m/>
    <m/>
    <m/>
    <m/>
    <m/>
    <m/>
    <m/>
    <m/>
    <m/>
    <m/>
    <m/>
    <m/>
    <s v="RECAPTURE BANDED 5/29/05 PRINCE"/>
  </r>
  <r>
    <d v="2005-08-06T00:00:00"/>
    <x v="2"/>
    <n v="2005"/>
    <x v="2"/>
    <m/>
    <s v="JA"/>
    <d v="1899-12-30T01:40:00"/>
    <m/>
    <d v="1899-12-30T19:49:00"/>
    <n v="5.8500000000000014"/>
    <x v="0"/>
    <s v="1971-01800"/>
    <s v="N"/>
    <s v="N"/>
    <x v="5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0:00"/>
    <m/>
    <d v="1899-12-30T19:48:00"/>
    <n v="1.1999999999999984"/>
    <x v="0"/>
    <s v="1971-01832"/>
    <s v="N"/>
    <s v="N"/>
    <x v="5"/>
    <n v="55"/>
    <n v="19"/>
    <n v="36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6:00"/>
    <m/>
    <d v="1899-12-30T19:48:00"/>
    <n v="1.3000000000000007"/>
    <x v="0"/>
    <s v="1971-01833"/>
    <s v="N"/>
    <s v="N"/>
    <x v="9"/>
    <n v="50"/>
    <n v="19"/>
    <n v="31"/>
    <m/>
    <m/>
    <m/>
    <n v="13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4:00"/>
    <m/>
    <d v="1899-12-30T19:48:00"/>
    <n v="1.4333333333333336"/>
    <x v="0"/>
    <s v="1971-01834"/>
    <s v="N"/>
    <s v="N"/>
    <x v="2"/>
    <n v="51"/>
    <n v="19"/>
    <n v="32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9:00"/>
    <m/>
    <d v="1899-12-30T19:48:00"/>
    <n v="1.5166666666666639"/>
    <x v="0"/>
    <s v="1971-01835"/>
    <s v="N"/>
    <s v="N"/>
    <x v="9"/>
    <n v="55"/>
    <n v="19"/>
    <n v="36"/>
    <m/>
    <m/>
    <m/>
    <n v="140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4:00"/>
    <m/>
    <d v="1899-12-30T19:48:00"/>
    <n v="1.599999999999997"/>
    <x v="0"/>
    <s v="1971-01836"/>
    <s v="N"/>
    <s v="N"/>
    <x v="7"/>
    <n v="52"/>
    <n v="19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7"/>
    <s v="N"/>
    <s v="N"/>
    <x v="9"/>
    <n v="51"/>
    <n v="15"/>
    <n v="36"/>
    <m/>
    <m/>
    <m/>
    <n v="139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8"/>
    <s v="N"/>
    <s v="N"/>
    <x v="5"/>
    <n v="53"/>
    <n v="19"/>
    <n v="34"/>
    <m/>
    <m/>
    <m/>
    <n v="141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21:35:00"/>
    <m/>
    <d v="1899-12-30T19:48:00"/>
    <n v="1.7833333333333297"/>
    <x v="0"/>
    <s v="1971-01839"/>
    <s v="N"/>
    <s v="N"/>
    <x v="5"/>
    <n v="51"/>
    <n v="15"/>
    <n v="36"/>
    <m/>
    <m/>
    <m/>
    <n v="143"/>
    <m/>
    <x v="0"/>
    <m/>
    <m/>
    <m/>
    <m/>
    <m/>
    <m/>
    <m/>
    <m/>
    <m/>
    <m/>
    <m/>
    <m/>
    <m/>
    <m/>
    <m/>
    <m/>
    <s v="PUKED IN NET"/>
  </r>
  <r>
    <d v="2005-08-07T00:00:00"/>
    <x v="2"/>
    <n v="2005"/>
    <x v="2"/>
    <m/>
    <s v="JA"/>
    <d v="1899-12-30T21:43:00"/>
    <m/>
    <d v="1899-12-30T19:48:00"/>
    <n v="1.9166666666666625"/>
    <x v="0"/>
    <s v="1971-01840"/>
    <s v="N"/>
    <s v="N"/>
    <x v="9"/>
    <n v="48"/>
    <n v="15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57:00"/>
    <m/>
    <d v="1899-12-30T19:48:00"/>
    <n v="2.1499999999999977"/>
    <x v="0"/>
    <s v="1971-01841"/>
    <s v="N"/>
    <s v="N"/>
    <x v="9"/>
    <n v="49"/>
    <n v="15"/>
    <n v="34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0:00"/>
    <m/>
    <d v="1899-12-30T19:48:00"/>
    <n v="2.8666666666666671"/>
    <x v="0"/>
    <s v="1971-01842"/>
    <s v="N"/>
    <s v="N"/>
    <x v="5"/>
    <n v="48"/>
    <n v="15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1971-01843"/>
    <s v="N"/>
    <s v="N"/>
    <x v="5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4501-95468"/>
    <s v="Y"/>
    <s v="N"/>
    <x v="5"/>
    <n v="57"/>
    <n v="19"/>
    <n v="38"/>
    <m/>
    <m/>
    <m/>
    <n v="140"/>
    <m/>
    <x v="0"/>
    <m/>
    <m/>
    <m/>
    <m/>
    <m/>
    <m/>
    <m/>
    <m/>
    <m/>
    <m/>
    <m/>
    <m/>
    <m/>
    <m/>
    <m/>
    <m/>
    <s v="RECAPTURE BANDED 5/29/05 PRINCE"/>
  </r>
  <r>
    <d v="2005-08-07T00:00:00"/>
    <x v="2"/>
    <n v="2005"/>
    <x v="2"/>
    <m/>
    <s v="JA"/>
    <d v="1899-12-30T23:21:00"/>
    <m/>
    <d v="1899-12-30T19:48:00"/>
    <n v="3.5500000000000007"/>
    <x v="0"/>
    <s v="1971-01844"/>
    <s v="N"/>
    <s v="N"/>
    <x v="7"/>
    <n v="53"/>
    <n v="15"/>
    <n v="38"/>
    <m/>
    <m/>
    <m/>
    <n v="138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00:07:00"/>
    <m/>
    <d v="1899-12-30T19:48:00"/>
    <n v="4.3166666666666629"/>
    <x v="0"/>
    <s v="1971-01845"/>
    <s v="N"/>
    <s v="N"/>
    <x v="5"/>
    <n v="49"/>
    <n v="15"/>
    <n v="34"/>
    <m/>
    <m/>
    <m/>
    <n v="137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42:00"/>
    <m/>
    <d v="1899-12-30T19:46:00"/>
    <n v="1.9333333333333345"/>
    <x v="0"/>
    <s v="1971-01846"/>
    <s v="N"/>
    <s v="N"/>
    <x v="5"/>
    <n v="53"/>
    <n v="16"/>
    <n v="37"/>
    <m/>
    <m/>
    <m/>
    <n v="142"/>
    <m/>
    <x v="0"/>
    <m/>
    <m/>
    <m/>
    <m/>
    <m/>
    <m/>
    <m/>
    <m/>
    <m/>
    <m/>
    <m/>
    <m/>
    <m/>
    <m/>
    <m/>
    <m/>
    <s v="PUKED OIL"/>
  </r>
  <r>
    <d v="2005-08-09T00:00:00"/>
    <x v="0"/>
    <n v="2005"/>
    <x v="2"/>
    <n v="1"/>
    <s v="JA"/>
    <d v="1899-12-30T21:48:00"/>
    <m/>
    <d v="1899-12-30T19:46:00"/>
    <n v="2.0333333333333341"/>
    <x v="0"/>
    <s v="1971-01847"/>
    <s v="N"/>
    <s v="N"/>
    <x v="2"/>
    <n v="50"/>
    <n v="20"/>
    <n v="30"/>
    <m/>
    <m/>
    <m/>
    <n v="13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58:00"/>
    <m/>
    <d v="1899-12-30T19:46:00"/>
    <n v="2.2000000000000002"/>
    <x v="0"/>
    <s v="1971-01848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21:00"/>
    <m/>
    <d v="1899-12-30T19:46:00"/>
    <n v="2.5833333333333348"/>
    <x v="0"/>
    <s v="1971-01849"/>
    <s v="N"/>
    <s v="N"/>
    <x v="1"/>
    <n v="56"/>
    <n v="20"/>
    <n v="36"/>
    <m/>
    <m/>
    <m/>
    <n v="144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2:24:00"/>
    <m/>
    <d v="1899-12-30T19:46:00"/>
    <n v="2.633333333333332"/>
    <x v="0"/>
    <s v="1971-01850"/>
    <s v="N"/>
    <s v="N"/>
    <x v="5"/>
    <n v="57"/>
    <n v="20"/>
    <n v="37"/>
    <m/>
    <m/>
    <m/>
    <n v="14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34:00"/>
    <m/>
    <d v="1899-12-30T19:46:00"/>
    <n v="2.8000000000000007"/>
    <x v="0"/>
    <s v="1971-01851"/>
    <s v="N"/>
    <s v="N"/>
    <x v="7"/>
    <n v="54"/>
    <n v="20"/>
    <n v="34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4:00"/>
    <m/>
    <d v="1899-12-30T19:46:00"/>
    <n v="3.4666666666666677"/>
    <x v="0"/>
    <s v="1971-01852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7:00"/>
    <m/>
    <d v="1899-12-30T19:46:00"/>
    <n v="3.5166666666666702"/>
    <x v="0"/>
    <s v="1971-01853"/>
    <s v="N"/>
    <s v="N"/>
    <x v="9"/>
    <n v="58"/>
    <n v="20"/>
    <n v="38"/>
    <m/>
    <m/>
    <m/>
    <n v="143"/>
    <m/>
    <x v="0"/>
    <m/>
    <m/>
    <m/>
    <m/>
    <m/>
    <m/>
    <m/>
    <m/>
    <m/>
    <m/>
    <m/>
    <m/>
    <m/>
    <m/>
    <m/>
    <m/>
    <s v="PUKED OIL - SLIGHTLY WORN RETS"/>
  </r>
  <r>
    <d v="2005-08-09T00:00:00"/>
    <x v="0"/>
    <n v="2005"/>
    <x v="2"/>
    <n v="1"/>
    <s v="JA"/>
    <d v="1899-12-30T23:25:00"/>
    <m/>
    <d v="1899-12-30T19:46:00"/>
    <n v="3.650000000000003"/>
    <x v="0"/>
    <s v="1971-01854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P IS BURGUNDY ROUGH AND REFEATHERING"/>
  </r>
  <r>
    <d v="2005-08-09T00:00:00"/>
    <x v="0"/>
    <n v="2005"/>
    <x v="2"/>
    <n v="1"/>
    <s v="JA"/>
    <d v="1899-12-30T23:41:00"/>
    <m/>
    <d v="1899-12-30T19:46:00"/>
    <n v="3.9166666666666687"/>
    <x v="0"/>
    <s v="1971-01855"/>
    <s v="N"/>
    <s v="N"/>
    <x v="2"/>
    <n v="56"/>
    <n v="20"/>
    <n v="36"/>
    <m/>
    <m/>
    <m/>
    <s v="NA"/>
    <m/>
    <x v="0"/>
    <m/>
    <m/>
    <m/>
    <m/>
    <m/>
    <m/>
    <m/>
    <m/>
    <m/>
    <m/>
    <m/>
    <m/>
    <m/>
    <m/>
    <m/>
    <m/>
    <s v="PUKED OIL - BELLY LOOKS FULL"/>
  </r>
  <r>
    <d v="2005-08-09T00:00:00"/>
    <x v="0"/>
    <n v="2005"/>
    <x v="2"/>
    <n v="1"/>
    <s v="JA"/>
    <d v="1899-12-30T23:50:00"/>
    <m/>
    <d v="1899-12-30T19:46:00"/>
    <n v="4.0666666666666655"/>
    <x v="0"/>
    <s v="1971-01677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7/8/05 SCORPION"/>
  </r>
  <r>
    <d v="2005-08-09T00:00:00"/>
    <x v="0"/>
    <n v="2005"/>
    <x v="2"/>
    <n v="1"/>
    <s v="JA"/>
    <d v="1899-12-30T00:26:00"/>
    <m/>
    <d v="1899-12-30T19:46:00"/>
    <n v="4.6666666666666679"/>
    <x v="0"/>
    <s v="1971-01648"/>
    <s v="Y"/>
    <s v="N"/>
    <x v="7"/>
    <n v="58"/>
    <n v="20"/>
    <n v="38"/>
    <m/>
    <m/>
    <m/>
    <n v="144"/>
    <m/>
    <x v="0"/>
    <m/>
    <m/>
    <m/>
    <m/>
    <m/>
    <m/>
    <m/>
    <m/>
    <m/>
    <m/>
    <m/>
    <m/>
    <m/>
    <m/>
    <m/>
    <m/>
    <s v="RECAPTURE BANDED 7/7/05 SCORPION"/>
  </r>
  <r>
    <d v="2005-08-09T00:00:00"/>
    <x v="0"/>
    <n v="2005"/>
    <x v="2"/>
    <n v="1"/>
    <s v="JA"/>
    <d v="1899-12-30T00:52:00"/>
    <m/>
    <d v="1899-12-30T19:46:00"/>
    <n v="5.1000000000000014"/>
    <x v="0"/>
    <s v="1971-01856"/>
    <s v="N"/>
    <s v="N"/>
    <x v="5"/>
    <n v="53"/>
    <n v="20"/>
    <n v="33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00:00"/>
    <m/>
    <d v="1899-12-30T19:46:00"/>
    <n v="5.2333333333333343"/>
    <x v="0"/>
    <s v="1971-01857"/>
    <s v="N"/>
    <s v="N"/>
    <x v="5"/>
    <n v="54"/>
    <n v="20"/>
    <n v="34"/>
    <m/>
    <m/>
    <m/>
    <n v="13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08:00"/>
    <m/>
    <d v="1899-12-30T19:46:00"/>
    <n v="5.3666666666666671"/>
    <x v="0"/>
    <s v="1971-01858"/>
    <s v="N"/>
    <s v="N"/>
    <x v="9"/>
    <n v="52"/>
    <n v="20"/>
    <n v="32"/>
    <m/>
    <m/>
    <m/>
    <n v="13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0:00"/>
    <m/>
    <d v="1899-12-30T19:46:00"/>
    <n v="5.4000000000000021"/>
    <x v="0"/>
    <s v="1971-01859"/>
    <s v="N"/>
    <s v="N"/>
    <x v="1"/>
    <n v="50"/>
    <n v="16"/>
    <n v="34"/>
    <m/>
    <m/>
    <m/>
    <n v="14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3:00"/>
    <m/>
    <d v="1899-12-30T19:46:00"/>
    <n v="5.4500000000000028"/>
    <x v="0"/>
    <s v="1971-01860"/>
    <s v="N"/>
    <s v="N"/>
    <x v="5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5:00"/>
    <m/>
    <d v="1899-12-30T19:46:00"/>
    <n v="5.4833333333333343"/>
    <x v="0"/>
    <s v="1971-01861"/>
    <s v="N"/>
    <s v="N"/>
    <x v="5"/>
    <n v="57"/>
    <n v="21"/>
    <n v="36"/>
    <m/>
    <m/>
    <m/>
    <n v="142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31:00"/>
    <m/>
    <d v="1899-12-30T19:46:00"/>
    <n v="5.75"/>
    <x v="0"/>
    <s v="1971-01862"/>
    <s v="N"/>
    <s v="N"/>
    <x v="5"/>
    <n v="54"/>
    <n v="16"/>
    <n v="38"/>
    <m/>
    <m/>
    <m/>
    <n v="144"/>
    <m/>
    <x v="0"/>
    <m/>
    <m/>
    <m/>
    <m/>
    <m/>
    <m/>
    <m/>
    <m/>
    <m/>
    <m/>
    <m/>
    <m/>
    <m/>
    <m/>
    <m/>
    <m/>
    <s v="PRIMARIES RETS WORN SLTLY"/>
  </r>
  <r>
    <d v="2005-08-09T00:00:00"/>
    <x v="0"/>
    <n v="2005"/>
    <x v="2"/>
    <n v="1"/>
    <s v="JA"/>
    <d v="1899-12-30T01:35:00"/>
    <m/>
    <d v="1899-12-30T19:46:00"/>
    <n v="5.8166666666666664"/>
    <x v="0"/>
    <s v="1971-01863"/>
    <s v="N"/>
    <s v="N"/>
    <x v="7"/>
    <n v="52"/>
    <n v="16"/>
    <n v="36"/>
    <m/>
    <m/>
    <m/>
    <n v="145"/>
    <m/>
    <x v="0"/>
    <m/>
    <m/>
    <m/>
    <m/>
    <m/>
    <m/>
    <m/>
    <m/>
    <m/>
    <m/>
    <m/>
    <m/>
    <m/>
    <m/>
    <m/>
    <m/>
    <s v="PUKED - STRESS MARKS ON OUTER RETS"/>
  </r>
  <r>
    <d v="2005-08-09T00:00:00"/>
    <x v="0"/>
    <n v="2005"/>
    <x v="2"/>
    <n v="1"/>
    <s v="JA"/>
    <d v="1899-12-30T01:40:00"/>
    <m/>
    <d v="1899-12-30T19:46:00"/>
    <n v="5.8999999999999986"/>
    <x v="0"/>
    <s v="1971-01864"/>
    <s v="N"/>
    <s v="N"/>
    <x v="1"/>
    <n v="50"/>
    <n v="16"/>
    <n v="34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57:00"/>
    <m/>
    <d v="1899-12-30T19:46:00"/>
    <n v="6.1833333333333371"/>
    <x v="0"/>
    <s v="1971-01865"/>
    <s v="N"/>
    <s v="N"/>
    <x v="9"/>
    <n v="48"/>
    <n v="16"/>
    <n v="32"/>
    <m/>
    <m/>
    <m/>
    <n v="143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26:00"/>
    <m/>
    <d v="1899-12-30T19:45:00"/>
    <n v="1.6833333333333353"/>
    <x v="0"/>
    <s v="1971-01866"/>
    <s v="N"/>
    <s v="N"/>
    <x v="7"/>
    <n v="53"/>
    <n v="20"/>
    <n v="33"/>
    <n v="14.68"/>
    <n v="36.909999999999997"/>
    <n v="23.18"/>
    <n v="136"/>
    <m/>
    <x v="2"/>
    <m/>
    <m/>
    <m/>
    <m/>
    <m/>
    <m/>
    <m/>
    <m/>
    <m/>
    <m/>
    <m/>
    <m/>
    <m/>
    <m/>
    <m/>
    <m/>
    <s v="NO PINS"/>
  </r>
  <r>
    <d v="2005-08-10T00:00:00"/>
    <x v="0"/>
    <n v="2005"/>
    <x v="2"/>
    <n v="1"/>
    <s v="JA"/>
    <d v="1899-12-30T21:31:00"/>
    <m/>
    <d v="1899-12-30T19:45:00"/>
    <n v="1.7666666666666657"/>
    <x v="0"/>
    <s v="1971-01867"/>
    <s v="N"/>
    <s v="N"/>
    <x v="5"/>
    <n v="47"/>
    <n v="15"/>
    <n v="32"/>
    <n v="14.59"/>
    <n v="36.79"/>
    <n v="23.48"/>
    <n v="14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44:00"/>
    <m/>
    <d v="1899-12-30T19:45:00"/>
    <n v="1.9833333333333343"/>
    <x v="0"/>
    <s v="1971-01866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8-10T00:00:00"/>
    <x v="0"/>
    <n v="2005"/>
    <x v="2"/>
    <n v="1"/>
    <s v="JA"/>
    <d v="1899-12-30T21:47:00"/>
    <m/>
    <d v="1899-12-30T19:45:00"/>
    <n v="2.0333333333333368"/>
    <x v="0"/>
    <s v="1971-01868"/>
    <s v="N"/>
    <s v="N"/>
    <x v="5"/>
    <n v="55"/>
    <n v="20"/>
    <n v="35"/>
    <n v="14.61"/>
    <n v="39.4"/>
    <n v="23.3"/>
    <n v="143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3:00"/>
    <m/>
    <d v="1899-12-30T19:45:00"/>
    <n v="2.1333333333333337"/>
    <x v="0"/>
    <s v="1971-01869"/>
    <s v="N"/>
    <s v="N"/>
    <x v="5"/>
    <n v="54"/>
    <n v="20"/>
    <n v="34"/>
    <n v="14.97"/>
    <n v="38.35"/>
    <n v="22.79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9:00"/>
    <m/>
    <d v="1899-12-30T19:45:00"/>
    <n v="2.2333333333333361"/>
    <x v="0"/>
    <s v="1971-01870"/>
    <s v="N"/>
    <s v="N"/>
    <x v="6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5-08-10T00:00:00"/>
    <x v="0"/>
    <n v="2005"/>
    <x v="2"/>
    <n v="1"/>
    <s v="JA"/>
    <d v="1899-12-30T21:59:00"/>
    <m/>
    <d v="1899-12-30T19:45:00"/>
    <n v="2.2333333333333361"/>
    <x v="0"/>
    <s v="1971-01871"/>
    <s v="N"/>
    <s v="N"/>
    <x v="7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1:00"/>
    <m/>
    <d v="1899-12-30T19:45:00"/>
    <n v="2.6000000000000014"/>
    <x v="0"/>
    <s v="1971-01872"/>
    <s v="N"/>
    <s v="N"/>
    <x v="5"/>
    <n v="49"/>
    <n v="15"/>
    <n v="34"/>
    <n v="14.99"/>
    <n v="38.619999999999997"/>
    <n v="23.9"/>
    <n v="137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7:00"/>
    <m/>
    <d v="1899-12-30T19:45:00"/>
    <n v="2.7000000000000011"/>
    <x v="0"/>
    <s v="1971-01873"/>
    <s v="N"/>
    <s v="N"/>
    <x v="7"/>
    <n v="56"/>
    <n v="20"/>
    <n v="36"/>
    <n v="14.11"/>
    <n v="38.24"/>
    <n v="22.74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50:00"/>
    <m/>
    <d v="1899-12-30T19:45:00"/>
    <n v="3.083333333333333"/>
    <x v="0"/>
    <s v="1971-01874"/>
    <s v="N"/>
    <s v="N"/>
    <x v="5"/>
    <n v="49"/>
    <n v="15"/>
    <n v="34"/>
    <n v="15.43"/>
    <n v="38.46"/>
    <n v="24.19"/>
    <n v="142"/>
    <m/>
    <x v="1"/>
    <m/>
    <m/>
    <m/>
    <m/>
    <m/>
    <m/>
    <m/>
    <m/>
    <m/>
    <m/>
    <m/>
    <m/>
    <m/>
    <m/>
    <m/>
    <m/>
    <s v="WT FLANKS ASSP"/>
  </r>
  <r>
    <d v="2005-08-10T00:00:00"/>
    <x v="0"/>
    <n v="2005"/>
    <x v="2"/>
    <n v="1"/>
    <s v="JA"/>
    <d v="1899-12-30T23:20:00"/>
    <m/>
    <d v="1899-12-30T19:45:00"/>
    <n v="3.5833333333333339"/>
    <x v="0"/>
    <s v="1971-01875"/>
    <s v="N"/>
    <s v="N"/>
    <x v="5"/>
    <n v="53"/>
    <n v="15"/>
    <n v="38"/>
    <n v="14.57"/>
    <n v="38.46"/>
    <n v="24.05"/>
    <n v="144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20:00"/>
    <m/>
    <d v="1899-12-30T19:45:00"/>
    <n v="3.5833333333333339"/>
    <x v="0"/>
    <s v="1971-01876"/>
    <s v="N"/>
    <s v="N"/>
    <x v="1"/>
    <n v="58"/>
    <n v="20"/>
    <n v="38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5:00"/>
    <m/>
    <d v="1899-12-30T19:45:00"/>
    <n v="3.833333333333333"/>
    <x v="0"/>
    <s v="1971-01877"/>
    <s v="N"/>
    <s v="N"/>
    <x v="5"/>
    <n v="51"/>
    <n v="15"/>
    <n v="36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7:00"/>
    <m/>
    <d v="1899-12-30T19:45:00"/>
    <n v="3.8666666666666689"/>
    <x v="0"/>
    <s v="1971-01878"/>
    <s v="N"/>
    <s v="N"/>
    <x v="5"/>
    <n v="61"/>
    <n v="20"/>
    <n v="41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43:00"/>
    <m/>
    <d v="1899-12-30T19:45:00"/>
    <n v="3.9666666666666659"/>
    <x v="0"/>
    <s v="1971-01879"/>
    <s v="N"/>
    <s v="N"/>
    <x v="2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52:00"/>
    <m/>
    <d v="1899-12-30T19:45:00"/>
    <n v="4.116666666666668"/>
    <x v="0"/>
    <s v="1971-01880"/>
    <s v="N"/>
    <s v="N"/>
    <x v="2"/>
    <n v="50"/>
    <n v="15"/>
    <n v="35"/>
    <m/>
    <m/>
    <m/>
    <n v="138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0:02:00"/>
    <m/>
    <d v="1899-12-30T19:45:00"/>
    <n v="4.283333333333335"/>
    <x v="0"/>
    <s v="1971-01881"/>
    <s v="N"/>
    <s v="N"/>
    <x v="2"/>
    <n v="49"/>
    <n v="15"/>
    <n v="34"/>
    <m/>
    <m/>
    <m/>
    <n v="135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30:00"/>
    <m/>
    <d v="1899-12-30T19:45:00"/>
    <n v="5.75"/>
    <x v="0"/>
    <s v="1971-01882"/>
    <s v="N"/>
    <s v="N"/>
    <x v="2"/>
    <n v="56"/>
    <n v="20"/>
    <n v="36"/>
    <m/>
    <m/>
    <m/>
    <n v="136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42:00"/>
    <m/>
    <d v="1899-12-30T19:45:00"/>
    <n v="5.9499999999999993"/>
    <x v="0"/>
    <s v="1971-01883"/>
    <s v="N"/>
    <s v="N"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FULL BELLY RETS WORN"/>
  </r>
  <r>
    <d v="2006-04-29T00:00:00"/>
    <x v="0"/>
    <n v="2006"/>
    <x v="4"/>
    <n v="1"/>
    <s v="JA"/>
    <d v="1899-12-30T22:46:00"/>
    <m/>
    <d v="1899-12-30T19:35:00"/>
    <n v="3.1833333333333327"/>
    <x v="0"/>
    <s v="1971-01884"/>
    <s v="N"/>
    <m/>
    <x v="2"/>
    <n v="49"/>
    <n v="16"/>
    <n v="33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23:30:00"/>
    <m/>
    <d v="1899-12-30T19:35:00"/>
    <n v="3.9166666666666661"/>
    <x v="0"/>
    <s v="1971-01885"/>
    <s v="N"/>
    <m/>
    <x v="3"/>
    <n v="52"/>
    <n v="16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6"/>
    <s v="N"/>
    <m/>
    <x v="4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7"/>
    <s v="N"/>
    <m/>
    <x v="2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8"/>
    <s v="N"/>
    <m/>
    <x v="2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9"/>
    <s v="N"/>
    <m/>
    <x v="3"/>
    <n v="65"/>
    <n v="26"/>
    <n v="39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0"/>
    <s v="N"/>
    <m/>
    <x v="4"/>
    <n v="63"/>
    <n v="26"/>
    <n v="37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1"/>
    <s v="N"/>
    <m/>
    <x v="4"/>
    <n v="55"/>
    <n v="18"/>
    <n v="37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8:00"/>
    <m/>
    <d v="1899-12-30T19:35:00"/>
    <n v="5.7166666666666686"/>
    <x v="0"/>
    <s v="1971-01892"/>
    <s v="N"/>
    <m/>
    <x v="0"/>
    <n v="56"/>
    <n v="18"/>
    <n v="38"/>
    <m/>
    <m/>
    <m/>
    <n v="149"/>
    <m/>
    <x v="0"/>
    <m/>
    <m/>
    <m/>
    <m/>
    <m/>
    <m/>
    <m/>
    <m/>
    <m/>
    <m/>
    <m/>
    <m/>
    <m/>
    <m/>
    <m/>
    <m/>
    <s v="PUKED"/>
  </r>
  <r>
    <d v="2006-04-29T00:00:00"/>
    <x v="0"/>
    <n v="2006"/>
    <x v="4"/>
    <n v="1"/>
    <s v="JA"/>
    <d v="1899-12-30T01:32:00"/>
    <m/>
    <d v="1899-12-30T19:35:00"/>
    <n v="5.9499999999999993"/>
    <x v="0"/>
    <s v="1971-01893"/>
    <s v="N"/>
    <m/>
    <x v="2"/>
    <n v="57"/>
    <n v="18"/>
    <n v="39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4"/>
    <s v="N"/>
    <m/>
    <x v="2"/>
    <n v="61"/>
    <n v="20"/>
    <n v="41"/>
    <m/>
    <m/>
    <m/>
    <n v="148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5"/>
    <s v="N"/>
    <m/>
    <x v="2"/>
    <n v="57"/>
    <n v="18"/>
    <n v="39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56:00"/>
    <m/>
    <d v="1899-12-30T19:35:00"/>
    <n v="6.3500000000000014"/>
    <x v="0"/>
    <s v="1971-01896"/>
    <s v="N"/>
    <m/>
    <x v="1"/>
    <n v="63"/>
    <n v="26"/>
    <n v="37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12:00"/>
    <m/>
    <d v="1899-12-30T19:36:00"/>
    <n v="1.599999999999997"/>
    <x v="0"/>
    <s v="1971-01897"/>
    <s v="N"/>
    <m/>
    <x v="0"/>
    <n v="63"/>
    <n v="26"/>
    <n v="37"/>
    <m/>
    <m/>
    <m/>
    <n v="145"/>
    <m/>
    <x v="0"/>
    <m/>
    <m/>
    <m/>
    <m/>
    <m/>
    <m/>
    <m/>
    <m/>
    <m/>
    <m/>
    <m/>
    <m/>
    <m/>
    <m/>
    <m/>
    <m/>
    <s v="PRIMARIES/SECONDARIES LOOK CLEAN"/>
  </r>
  <r>
    <d v="2006-04-30T00:00:00"/>
    <x v="0"/>
    <n v="2006"/>
    <x v="4"/>
    <n v="1"/>
    <s v="JA"/>
    <d v="1899-12-30T21:20:00"/>
    <m/>
    <d v="1899-12-30T19:36:00"/>
    <n v="1.7333333333333298"/>
    <x v="0"/>
    <s v="1971-01898"/>
    <s v="N"/>
    <m/>
    <x v="3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20:00"/>
    <m/>
    <d v="1899-12-30T19:36:00"/>
    <n v="1.7333333333333298"/>
    <x v="0"/>
    <s v="1971-01899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40:00"/>
    <m/>
    <d v="1899-12-30T19:36:00"/>
    <n v="2.0666666666666647"/>
    <x v="0"/>
    <s v="1971-01900"/>
    <s v="N"/>
    <m/>
    <x v="5"/>
    <n v="62"/>
    <n v="20"/>
    <n v="42"/>
    <m/>
    <m/>
    <m/>
    <n v="149"/>
    <m/>
    <x v="0"/>
    <m/>
    <m/>
    <m/>
    <m/>
    <m/>
    <m/>
    <m/>
    <m/>
    <m/>
    <m/>
    <m/>
    <m/>
    <m/>
    <m/>
    <m/>
    <m/>
    <s v="BELLY FULL, PINS"/>
  </r>
  <r>
    <d v="2006-04-30T00:00:00"/>
    <x v="0"/>
    <n v="2006"/>
    <x v="4"/>
    <n v="1"/>
    <s v="JA"/>
    <d v="1899-12-30T21:47:00"/>
    <m/>
    <d v="1899-12-30T19:36:00"/>
    <n v="2.1833333333333336"/>
    <x v="0"/>
    <s v="1971-01943"/>
    <s v="N"/>
    <m/>
    <x v="0"/>
    <n v="57"/>
    <n v="20"/>
    <n v="37"/>
    <m/>
    <m/>
    <m/>
    <n v="144"/>
    <m/>
    <x v="0"/>
    <m/>
    <m/>
    <m/>
    <m/>
    <m/>
    <m/>
    <m/>
    <m/>
    <m/>
    <m/>
    <m/>
    <m/>
    <m/>
    <m/>
    <m/>
    <m/>
    <s v="PUKED; BARN OWL HIT NET"/>
  </r>
  <r>
    <d v="2006-04-30T00:00:00"/>
    <x v="0"/>
    <n v="2006"/>
    <x v="4"/>
    <n v="1"/>
    <s v="JA"/>
    <d v="1899-12-30T21:55:00"/>
    <m/>
    <d v="1899-12-30T19:36:00"/>
    <n v="2.3166666666666664"/>
    <x v="0"/>
    <s v="1971-01944"/>
    <s v="N"/>
    <m/>
    <x v="4"/>
    <n v="56"/>
    <n v="20"/>
    <n v="36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2:30:00"/>
    <m/>
    <d v="1899-12-30T19:36:00"/>
    <n v="2.8999999999999977"/>
    <x v="0"/>
    <s v="1971-01945"/>
    <s v="N"/>
    <m/>
    <x v="2"/>
    <n v="64"/>
    <n v="26"/>
    <n v="38"/>
    <m/>
    <m/>
    <m/>
    <n v="141"/>
    <m/>
    <x v="0"/>
    <m/>
    <m/>
    <m/>
    <m/>
    <m/>
    <m/>
    <m/>
    <m/>
    <m/>
    <m/>
    <m/>
    <m/>
    <m/>
    <m/>
    <m/>
    <m/>
    <s v="CAPTURED BARN OWL"/>
  </r>
  <r>
    <d v="2006-04-30T00:00:00"/>
    <x v="0"/>
    <n v="2006"/>
    <x v="4"/>
    <n v="1"/>
    <s v="JA"/>
    <d v="1899-12-30T22:48:00"/>
    <m/>
    <d v="1899-12-30T19:36:00"/>
    <n v="3.1999999999999966"/>
    <x v="0"/>
    <s v="1971-01946"/>
    <s v="N"/>
    <m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03:00"/>
    <m/>
    <d v="1899-12-30T19:36:00"/>
    <n v="3.4499999999999984"/>
    <x v="0"/>
    <s v="1971-01947"/>
    <s v="N"/>
    <m/>
    <x v="2"/>
    <n v="66"/>
    <n v="26"/>
    <n v="40"/>
    <m/>
    <m/>
    <m/>
    <n v="144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13:00"/>
    <m/>
    <d v="1899-12-30T19:36:00"/>
    <n v="3.6166666666666618"/>
    <x v="0"/>
    <s v="1971-01948"/>
    <s v="N"/>
    <m/>
    <x v="4"/>
    <n v="58"/>
    <n v="20"/>
    <n v="38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43:00"/>
    <m/>
    <d v="1899-12-30T19:36:00"/>
    <n v="4.1166666666666627"/>
    <x v="0"/>
    <s v="1971-01949"/>
    <s v="N"/>
    <m/>
    <x v="4"/>
    <n v="57"/>
    <n v="21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0"/>
    <s v="N"/>
    <m/>
    <x v="0"/>
    <n v="52"/>
    <n v="15"/>
    <n v="37"/>
    <m/>
    <m/>
    <m/>
    <n v="138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1"/>
    <s v="N"/>
    <m/>
    <x v="0"/>
    <n v="59"/>
    <n v="20"/>
    <n v="39"/>
    <m/>
    <m/>
    <m/>
    <n v="147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2:00"/>
    <m/>
    <d v="1899-12-30T19:36:00"/>
    <n v="4.5999999999999979"/>
    <x v="0"/>
    <s v="1971-01952"/>
    <s v="N"/>
    <m/>
    <x v="0"/>
    <n v="62"/>
    <n v="20"/>
    <n v="42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8:00"/>
    <m/>
    <d v="1899-12-30T19:36:00"/>
    <n v="4.6999999999999957"/>
    <x v="0"/>
    <s v="1971-01953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23:00"/>
    <m/>
    <d v="1899-12-30T19:36:00"/>
    <n v="4.7833333333333314"/>
    <x v="0"/>
    <s v="1971-01954"/>
    <s v="N"/>
    <m/>
    <x v="2"/>
    <n v="59"/>
    <n v="20"/>
    <n v="39"/>
    <m/>
    <m/>
    <m/>
    <n v="145"/>
    <m/>
    <x v="0"/>
    <m/>
    <m/>
    <m/>
    <m/>
    <m/>
    <m/>
    <m/>
    <m/>
    <m/>
    <m/>
    <m/>
    <m/>
    <m/>
    <m/>
    <m/>
    <m/>
    <s v="WT FEATERS ON ABDOMEN"/>
  </r>
  <r>
    <d v="2006-04-30T00:00:00"/>
    <x v="0"/>
    <n v="2006"/>
    <x v="4"/>
    <n v="1"/>
    <s v="JA"/>
    <d v="1899-12-30T00:49:00"/>
    <m/>
    <d v="1899-12-30T19:36:00"/>
    <n v="5.216666666666665"/>
    <x v="0"/>
    <s v="1971-01955"/>
    <s v="N"/>
    <m/>
    <x v="4"/>
    <n v="59"/>
    <n v="20"/>
    <n v="39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59:00"/>
    <m/>
    <d v="1899-12-30T19:36:00"/>
    <n v="5.3833333333333293"/>
    <x v="0"/>
    <s v="1971-01956"/>
    <s v="N"/>
    <m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PINS"/>
  </r>
  <r>
    <d v="2006-04-30T00:00:00"/>
    <x v="0"/>
    <n v="2006"/>
    <x v="4"/>
    <n v="1"/>
    <s v="JA"/>
    <d v="1899-12-30T01:06:00"/>
    <m/>
    <d v="1899-12-30T19:36:00"/>
    <n v="5.4999999999999964"/>
    <x v="0"/>
    <s v="1971-01957"/>
    <s v="N"/>
    <m/>
    <x v="3"/>
    <n v="58"/>
    <n v="20"/>
    <n v="38"/>
    <m/>
    <m/>
    <m/>
    <n v="145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13:00"/>
    <m/>
    <d v="1899-12-30T19:36:00"/>
    <n v="5.6166666666666671"/>
    <x v="0"/>
    <s v="1971-01958"/>
    <s v="N"/>
    <m/>
    <x v="4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22:00"/>
    <m/>
    <d v="1899-12-30T19:36:00"/>
    <n v="5.7666666666666657"/>
    <x v="0"/>
    <s v="1971-01959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34:00"/>
    <m/>
    <d v="1899-12-30T19:36:00"/>
    <n v="5.966666666666665"/>
    <x v="0"/>
    <s v="1971-02001"/>
    <s v="N"/>
    <m/>
    <x v="0"/>
    <n v="60"/>
    <n v="20"/>
    <n v="40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41:00"/>
    <m/>
    <d v="1899-12-30T19:36:00"/>
    <n v="6.0833333333333286"/>
    <x v="0"/>
    <s v="1971-02002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43:00"/>
    <m/>
    <d v="1899-12-30T19:36:00"/>
    <n v="6.1166666666666636"/>
    <x v="0"/>
    <s v="1971-02003"/>
    <s v="N"/>
    <m/>
    <x v="0"/>
    <n v="55"/>
    <n v="20"/>
    <n v="35"/>
    <m/>
    <m/>
    <m/>
    <n v="139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23:54:00"/>
    <m/>
    <d v="1899-12-30T20:00:00"/>
    <n v="3.8999999999999968"/>
    <x v="0"/>
    <s v="1971-02004"/>
    <s v="N"/>
    <m/>
    <x v="4"/>
    <n v="58"/>
    <n v="20"/>
    <n v="38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0:12:00"/>
    <m/>
    <d v="1899-12-30T20:00:00"/>
    <n v="4.1999999999999993"/>
    <x v="0"/>
    <s v="1971-02005"/>
    <s v="N"/>
    <m/>
    <x v="2"/>
    <n v="55"/>
    <n v="20"/>
    <n v="35"/>
    <m/>
    <m/>
    <m/>
    <n v="141"/>
    <m/>
    <x v="0"/>
    <m/>
    <m/>
    <m/>
    <m/>
    <m/>
    <m/>
    <m/>
    <m/>
    <m/>
    <m/>
    <m/>
    <m/>
    <m/>
    <m/>
    <m/>
    <m/>
    <s v="STRESS MARKS ON OUTER RETS"/>
  </r>
  <r>
    <d v="2006-06-02T00:00:00"/>
    <x v="0"/>
    <n v="2006"/>
    <x v="0"/>
    <n v="1"/>
    <s v="JA"/>
    <d v="1899-12-30T01:10:00"/>
    <m/>
    <d v="1899-12-30T20:00:00"/>
    <n v="5.1666666666666679"/>
    <x v="0"/>
    <s v="1971-01682"/>
    <s v="Y"/>
    <m/>
    <x v="1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23:00"/>
    <m/>
    <d v="1899-12-30T20:00:00"/>
    <n v="5.3833333333333329"/>
    <x v="0"/>
    <s v="1971-02006"/>
    <s v="N"/>
    <m/>
    <x v="2"/>
    <n v="53"/>
    <n v="20"/>
    <n v="33"/>
    <m/>
    <m/>
    <m/>
    <n v="135"/>
    <m/>
    <x v="0"/>
    <m/>
    <m/>
    <m/>
    <m/>
    <m/>
    <m/>
    <m/>
    <m/>
    <m/>
    <m/>
    <m/>
    <m/>
    <m/>
    <m/>
    <m/>
    <m/>
    <s v="LUXURIOUS BP"/>
  </r>
  <r>
    <d v="2006-06-02T00:00:00"/>
    <x v="0"/>
    <n v="2006"/>
    <x v="0"/>
    <n v="1"/>
    <s v="JA"/>
    <d v="1899-12-30T01:38:00"/>
    <m/>
    <d v="1899-12-30T20:00:00"/>
    <n v="5.6333333333333329"/>
    <x v="0"/>
    <s v="1971-02007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41:00"/>
    <m/>
    <d v="1899-12-30T20:00:00"/>
    <n v="5.68333333333333"/>
    <x v="0"/>
    <s v="1971-02008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s v="PUKED IN NET"/>
  </r>
  <r>
    <d v="2006-06-02T00:00:00"/>
    <x v="0"/>
    <n v="2006"/>
    <x v="0"/>
    <n v="1"/>
    <s v="JA"/>
    <d v="1899-12-30T01:50:00"/>
    <m/>
    <d v="1899-12-30T20:00:00"/>
    <n v="5.8333333333333357"/>
    <x v="0"/>
    <s v="1901-XXXXX"/>
    <s v="Y"/>
    <m/>
    <x v="4"/>
    <n v="55"/>
    <n v="20"/>
    <n v="35"/>
    <m/>
    <m/>
    <m/>
    <n v="141"/>
    <m/>
    <x v="0"/>
    <m/>
    <m/>
    <m/>
    <m/>
    <m/>
    <m/>
    <m/>
    <m/>
    <m/>
    <m/>
    <m/>
    <m/>
    <m/>
    <m/>
    <m/>
    <m/>
    <s v="REMOVED BAND - REPLACED WITH 1971-02009"/>
  </r>
  <r>
    <d v="2006-06-02T00:00:00"/>
    <x v="0"/>
    <n v="2006"/>
    <x v="0"/>
    <n v="1"/>
    <s v="JA"/>
    <d v="1899-12-30T01:50:00"/>
    <m/>
    <d v="1899-12-30T20:00:00"/>
    <n v="5.8333333333333357"/>
    <x v="0"/>
    <s v="1971-02009"/>
    <s v="Y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1901-XXXXX"/>
  </r>
  <r>
    <d v="2006-06-02T00:00:00"/>
    <x v="0"/>
    <n v="2006"/>
    <x v="0"/>
    <n v="1"/>
    <s v="JA"/>
    <d v="1899-12-30T01:53:00"/>
    <m/>
    <d v="1899-12-30T20:00:00"/>
    <n v="5.8833333333333329"/>
    <x v="0"/>
    <s v="1971-02010"/>
    <s v="N"/>
    <m/>
    <x v="2"/>
    <n v="58"/>
    <n v="25"/>
    <n v="33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58:00"/>
    <m/>
    <d v="1899-12-30T20:00:00"/>
    <n v="5.9666666666666686"/>
    <x v="0"/>
    <s v="1971-02011"/>
    <s v="N"/>
    <m/>
    <x v="1"/>
    <n v="55"/>
    <n v="20"/>
    <n v="35"/>
    <m/>
    <m/>
    <m/>
    <n v="148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01:00"/>
    <m/>
    <d v="1899-12-30T20:00:00"/>
    <n v="6.0166666666666657"/>
    <x v="0"/>
    <s v="1971-02012"/>
    <s v="N"/>
    <m/>
    <x v="2"/>
    <n v="63"/>
    <n v="25"/>
    <n v="38"/>
    <m/>
    <m/>
    <m/>
    <n v="134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15:00"/>
    <m/>
    <d v="1899-12-30T20:00:00"/>
    <n v="6.25"/>
    <x v="0"/>
    <s v="1971-02013"/>
    <s v="N"/>
    <m/>
    <x v="2"/>
    <n v="51"/>
    <n v="20"/>
    <n v="31"/>
    <m/>
    <m/>
    <m/>
    <n v="136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26:00"/>
    <m/>
    <d v="1899-12-30T20:00:00"/>
    <n v="6.43333333333333"/>
    <x v="0"/>
    <s v="1971-01895"/>
    <s v="Y"/>
    <m/>
    <x v="2"/>
    <n v="54"/>
    <n v="20"/>
    <n v="34"/>
    <m/>
    <m/>
    <m/>
    <n v="138"/>
    <m/>
    <x v="0"/>
    <m/>
    <m/>
    <m/>
    <m/>
    <m/>
    <m/>
    <m/>
    <m/>
    <m/>
    <m/>
    <m/>
    <m/>
    <m/>
    <m/>
    <m/>
    <m/>
    <s v="WORN OUTER RETS"/>
  </r>
  <r>
    <d v="2006-06-03T00:00:00"/>
    <x v="0"/>
    <n v="2006"/>
    <x v="0"/>
    <n v="1"/>
    <s v="JA"/>
    <d v="1899-12-30T23:26:00"/>
    <m/>
    <d v="1899-12-30T20:00:00"/>
    <n v="3.4333333333333318"/>
    <x v="0"/>
    <s v="1971-02014"/>
    <s v="N"/>
    <m/>
    <x v="2"/>
    <n v="55"/>
    <n v="20"/>
    <n v="35"/>
    <m/>
    <m/>
    <m/>
    <n v="135"/>
    <m/>
    <x v="0"/>
    <m/>
    <m/>
    <m/>
    <m/>
    <m/>
    <m/>
    <m/>
    <m/>
    <m/>
    <m/>
    <m/>
    <m/>
    <m/>
    <m/>
    <m/>
    <m/>
    <s v="FRESH LOOKING PLUMAGE"/>
  </r>
  <r>
    <d v="2006-06-03T00:00:00"/>
    <x v="0"/>
    <n v="2006"/>
    <x v="0"/>
    <n v="1"/>
    <s v="JA"/>
    <d v="1899-12-30T23:45:00"/>
    <m/>
    <d v="1899-12-30T20:00:00"/>
    <n v="3.75"/>
    <x v="0"/>
    <s v="1971-02015"/>
    <s v="N"/>
    <m/>
    <x v="2"/>
    <n v="50"/>
    <n v="20"/>
    <n v="30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23:53:00"/>
    <m/>
    <d v="1899-12-30T20:00:00"/>
    <n v="3.8833333333333329"/>
    <x v="0"/>
    <s v="1971-02016"/>
    <s v="N"/>
    <m/>
    <x v="4"/>
    <n v="55"/>
    <n v="20"/>
    <n v="35"/>
    <m/>
    <m/>
    <m/>
    <n v="140"/>
    <m/>
    <x v="0"/>
    <m/>
    <m/>
    <m/>
    <m/>
    <m/>
    <m/>
    <m/>
    <m/>
    <m/>
    <m/>
    <m/>
    <m/>
    <m/>
    <m/>
    <m/>
    <m/>
    <s v="WORN PRIMARIES AND RETS"/>
  </r>
  <r>
    <d v="2006-06-03T00:00:00"/>
    <x v="0"/>
    <n v="2006"/>
    <x v="0"/>
    <n v="1"/>
    <s v="JA"/>
    <d v="1899-12-30T00:54:00"/>
    <m/>
    <d v="1899-12-30T20:00:00"/>
    <n v="4.8999999999999986"/>
    <x v="0"/>
    <s v="1971-02017"/>
    <s v="N"/>
    <m/>
    <x v="1"/>
    <n v="57"/>
    <n v="20"/>
    <n v="37"/>
    <m/>
    <m/>
    <m/>
    <n v="142"/>
    <m/>
    <x v="0"/>
    <m/>
    <m/>
    <m/>
    <m/>
    <m/>
    <m/>
    <m/>
    <m/>
    <m/>
    <m/>
    <m/>
    <m/>
    <m/>
    <m/>
    <m/>
    <m/>
    <s v="FEATHERS LOOK NEW"/>
  </r>
  <r>
    <d v="2006-06-03T00:00:00"/>
    <x v="0"/>
    <n v="2006"/>
    <x v="0"/>
    <n v="1"/>
    <s v="JA"/>
    <d v="1899-12-30T01:02:00"/>
    <m/>
    <d v="1899-12-30T20:00:00"/>
    <n v="5.0333333333333314"/>
    <x v="0"/>
    <s v="1971-02018"/>
    <s v="N"/>
    <m/>
    <x v="1"/>
    <n v="56"/>
    <n v="20"/>
    <n v="36"/>
    <m/>
    <m/>
    <m/>
    <n v="142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27:00"/>
    <m/>
    <d v="1899-12-30T20:00:00"/>
    <n v="5.4499999999999993"/>
    <x v="0"/>
    <s v="1971-02019"/>
    <s v="N"/>
    <m/>
    <x v="1"/>
    <n v="54"/>
    <n v="20"/>
    <n v="34"/>
    <m/>
    <m/>
    <m/>
    <n v="13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33:00"/>
    <m/>
    <d v="1899-12-30T20:00:00"/>
    <n v="5.5499999999999972"/>
    <x v="0"/>
    <s v="1971-02020"/>
    <s v="N"/>
    <m/>
    <x v="2"/>
    <n v="57"/>
    <n v="20"/>
    <n v="37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1:49:00"/>
    <m/>
    <d v="1899-12-30T20:00:00"/>
    <n v="5.8166666666666629"/>
    <x v="0"/>
    <s v="1971-02021"/>
    <s v="N"/>
    <m/>
    <x v="2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0:00"/>
    <m/>
    <d v="1899-12-30T20:00:00"/>
    <n v="6"/>
    <x v="0"/>
    <s v="1971-02022"/>
    <s v="N"/>
    <m/>
    <x v="0"/>
    <n v="56"/>
    <n v="20"/>
    <n v="36"/>
    <m/>
    <m/>
    <m/>
    <n v="145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3:00"/>
    <m/>
    <d v="1899-12-30T20:00:00"/>
    <n v="6.0500000000000007"/>
    <x v="0"/>
    <s v="1971-02023"/>
    <s v="N"/>
    <m/>
    <x v="2"/>
    <n v="54"/>
    <n v="20"/>
    <n v="34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2:05:00"/>
    <m/>
    <d v="1899-12-30T20:00:00"/>
    <n v="6.0833333333333321"/>
    <x v="0"/>
    <s v="1971-02024"/>
    <s v="N"/>
    <m/>
    <x v="1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 IN NET"/>
  </r>
  <r>
    <d v="2006-06-03T00:00:00"/>
    <x v="0"/>
    <n v="2006"/>
    <x v="0"/>
    <n v="1"/>
    <s v="JA"/>
    <d v="1899-12-30T02:23:00"/>
    <m/>
    <d v="1899-12-30T20:00:00"/>
    <n v="6.3833333333333329"/>
    <x v="0"/>
    <s v="1971-02026"/>
    <s v="N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4501-95519"/>
  </r>
  <r>
    <d v="2006-06-03T00:00:00"/>
    <x v="0"/>
    <n v="2006"/>
    <x v="0"/>
    <n v="1"/>
    <s v="JA"/>
    <d v="1899-12-30T02:23:00"/>
    <m/>
    <d v="1899-12-30T20:00:00"/>
    <n v="6.3833333333333329"/>
    <x v="0"/>
    <s v="4501-95519"/>
    <s v="YSN"/>
    <m/>
    <x v="1"/>
    <n v="58"/>
    <n v="20"/>
    <n v="38"/>
    <m/>
    <m/>
    <m/>
    <n v="138"/>
    <m/>
    <x v="0"/>
    <m/>
    <m/>
    <m/>
    <m/>
    <m/>
    <m/>
    <m/>
    <m/>
    <m/>
    <m/>
    <m/>
    <m/>
    <m/>
    <m/>
    <m/>
    <m/>
    <s v="REMOVED BAND - REPLACED 1971-02026"/>
  </r>
  <r>
    <d v="2006-06-03T00:00:00"/>
    <x v="0"/>
    <n v="2006"/>
    <x v="0"/>
    <n v="1"/>
    <s v="JA"/>
    <d v="1899-12-30T02:25:00"/>
    <m/>
    <d v="1899-12-30T20:00:00"/>
    <n v="6.4166666666666643"/>
    <x v="0"/>
    <s v="1971-02025"/>
    <s v="N"/>
    <m/>
    <x v="9"/>
    <n v="61"/>
    <n v="25"/>
    <n v="36"/>
    <m/>
    <m/>
    <m/>
    <n v="144"/>
    <m/>
    <x v="0"/>
    <m/>
    <m/>
    <m/>
    <m/>
    <m/>
    <m/>
    <m/>
    <m/>
    <m/>
    <m/>
    <m/>
    <m/>
    <m/>
    <m/>
    <m/>
    <m/>
    <s v="PIN FEATHERS OUTSIDE BP"/>
  </r>
  <r>
    <d v="2006-06-03T00:00:00"/>
    <x v="0"/>
    <n v="2006"/>
    <x v="0"/>
    <n v="1"/>
    <s v="JA"/>
    <d v="1899-12-30T02:43:00"/>
    <m/>
    <d v="1899-12-30T20:00:00"/>
    <n v="6.7166666666666686"/>
    <x v="0"/>
    <s v="1971-02027"/>
    <s v="N"/>
    <m/>
    <x v="1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45:00"/>
    <m/>
    <d v="1899-12-30T20:00:00"/>
    <n v="6.75"/>
    <x v="0"/>
    <s v="1971-02028"/>
    <s v="N"/>
    <m/>
    <x v="2"/>
    <n v="61"/>
    <n v="25"/>
    <n v="36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57:00"/>
    <m/>
    <d v="1899-12-30T20:00:00"/>
    <n v="6.9499999999999993"/>
    <x v="0"/>
    <s v="1971-02029"/>
    <s v="N"/>
    <m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PINS COMING IN ON BP"/>
  </r>
  <r>
    <d v="2006-06-28T00:00:00"/>
    <x v="0"/>
    <n v="2006"/>
    <x v="0"/>
    <n v="1"/>
    <s v="JA"/>
    <d v="1899-12-30T21:46:00"/>
    <m/>
    <d v="1899-12-30T20:08:00"/>
    <n v="1.6333333333333329"/>
    <x v="0"/>
    <s v="1971-02030"/>
    <s v="N"/>
    <m/>
    <x v="1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1:00"/>
    <m/>
    <d v="1899-12-30T20:08:00"/>
    <n v="1.7166666666666686"/>
    <x v="0"/>
    <s v="1971-02031"/>
    <s v="N"/>
    <m/>
    <x v="2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7:00"/>
    <m/>
    <d v="1899-12-30T20:08:00"/>
    <n v="1.8166666666666655"/>
    <x v="0"/>
    <s v="1971-02032"/>
    <s v="N"/>
    <m/>
    <x v="2"/>
    <n v="61"/>
    <n v="25"/>
    <n v="36"/>
    <m/>
    <m/>
    <m/>
    <n v="13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2:22:00"/>
    <m/>
    <d v="1899-12-30T20:08:00"/>
    <n v="2.2333333333333334"/>
    <x v="0"/>
    <s v="1971-02033"/>
    <s v="N"/>
    <m/>
    <x v="1"/>
    <n v="65"/>
    <n v="25"/>
    <n v="40"/>
    <m/>
    <m/>
    <m/>
    <n v="147"/>
    <m/>
    <x v="0"/>
    <m/>
    <m/>
    <m/>
    <m/>
    <m/>
    <m/>
    <m/>
    <m/>
    <m/>
    <m/>
    <m/>
    <m/>
    <m/>
    <m/>
    <m/>
    <m/>
    <s v="BELLY FULL"/>
  </r>
  <r>
    <d v="2006-06-28T00:00:00"/>
    <x v="0"/>
    <n v="2006"/>
    <x v="0"/>
    <n v="1"/>
    <s v="JA"/>
    <d v="1899-12-30T22:34:00"/>
    <m/>
    <d v="1899-12-30T20:08:00"/>
    <n v="2.4333333333333327"/>
    <x v="0"/>
    <s v="1971-02034"/>
    <s v="N"/>
    <m/>
    <x v="4"/>
    <n v="61"/>
    <n v="25"/>
    <n v="36"/>
    <m/>
    <m/>
    <m/>
    <n v="136"/>
    <m/>
    <x v="0"/>
    <m/>
    <m/>
    <m/>
    <m/>
    <m/>
    <m/>
    <m/>
    <m/>
    <m/>
    <m/>
    <m/>
    <m/>
    <m/>
    <m/>
    <m/>
    <m/>
    <s v="PALE FLANKS; FEATHER LOUSE"/>
  </r>
  <r>
    <d v="2006-06-28T00:00:00"/>
    <x v="0"/>
    <n v="2006"/>
    <x v="0"/>
    <n v="1"/>
    <s v="JA"/>
    <d v="1899-12-30T22:54:00"/>
    <m/>
    <d v="1899-12-30T20:08:00"/>
    <n v="2.7666666666666648"/>
    <x v="0"/>
    <s v="1971-02035"/>
    <s v="N"/>
    <m/>
    <x v="2"/>
    <n v="59"/>
    <n v="25"/>
    <n v="34"/>
    <m/>
    <m/>
    <m/>
    <n v="139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18:00"/>
    <m/>
    <d v="1899-12-30T20:08:00"/>
    <n v="3.1666666666666661"/>
    <x v="0"/>
    <s v="1971-02036"/>
    <s v="N"/>
    <m/>
    <x v="2"/>
    <n v="67"/>
    <n v="25"/>
    <n v="42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21:00"/>
    <m/>
    <d v="1899-12-30T20:08:00"/>
    <n v="3.2166666666666686"/>
    <x v="0"/>
    <s v="1971-02037"/>
    <s v="N"/>
    <m/>
    <x v="7"/>
    <n v="59"/>
    <n v="25"/>
    <n v="34"/>
    <m/>
    <m/>
    <m/>
    <n v="142"/>
    <m/>
    <x v="0"/>
    <m/>
    <m/>
    <m/>
    <m/>
    <m/>
    <m/>
    <m/>
    <m/>
    <m/>
    <m/>
    <m/>
    <m/>
    <m/>
    <m/>
    <m/>
    <m/>
    <s v="PUKED OIL IN NET; THICK SKIN NO PINS"/>
  </r>
  <r>
    <d v="2006-06-28T00:00:00"/>
    <x v="0"/>
    <n v="2006"/>
    <x v="0"/>
    <n v="1"/>
    <s v="JA"/>
    <d v="1899-12-30T23:30:00"/>
    <m/>
    <d v="1899-12-30T20:08:00"/>
    <n v="3.3666666666666654"/>
    <x v="0"/>
    <s v="1971-02038"/>
    <s v="N"/>
    <m/>
    <x v="2"/>
    <n v="63"/>
    <n v="25"/>
    <n v="38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4:00"/>
    <m/>
    <d v="1899-12-30T20:08:00"/>
    <n v="3.4333333333333318"/>
    <x v="0"/>
    <s v="1971-02039"/>
    <s v="N"/>
    <m/>
    <x v="2"/>
    <n v="56"/>
    <n v="25"/>
    <n v="31"/>
    <m/>
    <m/>
    <m/>
    <n v="141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8:00"/>
    <m/>
    <d v="1899-12-30T20:08:00"/>
    <n v="3.4999999999999982"/>
    <x v="0"/>
    <s v="1971-02040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1"/>
    <s v="N"/>
    <m/>
    <x v="2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2"/>
    <s v="N"/>
    <m/>
    <x v="2"/>
    <n v="56"/>
    <n v="20"/>
    <n v="36"/>
    <m/>
    <m/>
    <m/>
    <n v="142"/>
    <m/>
    <x v="0"/>
    <m/>
    <m/>
    <m/>
    <m/>
    <m/>
    <m/>
    <m/>
    <m/>
    <m/>
    <m/>
    <m/>
    <m/>
    <m/>
    <m/>
    <m/>
    <m/>
    <s v="BROWN MOTTLING"/>
  </r>
  <r>
    <d v="2006-06-28T00:00:00"/>
    <x v="0"/>
    <n v="2006"/>
    <x v="0"/>
    <n v="1"/>
    <s v="JA"/>
    <d v="1899-12-30T23:51:00"/>
    <m/>
    <d v="1899-12-30T20:08:00"/>
    <n v="3.7166666666666668"/>
    <x v="0"/>
    <s v="1971-02043"/>
    <s v="N"/>
    <m/>
    <x v="2"/>
    <n v="49"/>
    <n v="14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1:00"/>
    <m/>
    <d v="1899-12-30T20:08:00"/>
    <n v="4.0499999999999972"/>
    <x v="0"/>
    <s v="1971-02044"/>
    <s v="N"/>
    <m/>
    <x v="2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6:00"/>
    <m/>
    <d v="1899-12-30T20:08:00"/>
    <n v="4.1333333333333329"/>
    <x v="0"/>
    <s v="1971-02045"/>
    <s v="N"/>
    <m/>
    <x v="2"/>
    <n v="60"/>
    <n v="25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20:00"/>
    <m/>
    <d v="1899-12-30T20:08:00"/>
    <n v="4.1999999999999993"/>
    <x v="0"/>
    <s v="1971-02046"/>
    <s v="N"/>
    <m/>
    <x v="7"/>
    <n v="55"/>
    <n v="25"/>
    <n v="30"/>
    <m/>
    <m/>
    <m/>
    <n v="139"/>
    <m/>
    <x v="0"/>
    <m/>
    <m/>
    <m/>
    <m/>
    <m/>
    <m/>
    <m/>
    <m/>
    <m/>
    <m/>
    <m/>
    <m/>
    <m/>
    <m/>
    <m/>
    <m/>
    <s v="0 PINS, THICK SKIN"/>
  </r>
  <r>
    <d v="2006-06-28T00:00:00"/>
    <x v="0"/>
    <n v="2006"/>
    <x v="0"/>
    <n v="1"/>
    <s v="JA"/>
    <d v="1899-12-30T00:37:00"/>
    <m/>
    <d v="1899-12-30T20:08:00"/>
    <n v="4.4833333333333343"/>
    <x v="0"/>
    <s v="1971-0203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"/>
  </r>
  <r>
    <d v="2006-06-28T00:00:00"/>
    <x v="0"/>
    <n v="2006"/>
    <x v="0"/>
    <n v="1"/>
    <s v="JA"/>
    <d v="1899-12-30T01:05:00"/>
    <m/>
    <d v="1899-12-30T20:08:00"/>
    <n v="4.9499999999999993"/>
    <x v="0"/>
    <s v="1971-02047"/>
    <s v="N"/>
    <m/>
    <x v="2"/>
    <n v="59"/>
    <n v="25"/>
    <n v="34"/>
    <m/>
    <m/>
    <m/>
    <n v="13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09:00"/>
    <m/>
    <d v="1899-12-30T20:08:00"/>
    <n v="5.0166666666666657"/>
    <x v="0"/>
    <s v="1971-02048"/>
    <s v="N"/>
    <m/>
    <x v="2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19:00"/>
    <m/>
    <d v="1899-12-30T20:08:00"/>
    <n v="5.1833333333333336"/>
    <x v="0"/>
    <s v="1971-02049"/>
    <s v="N"/>
    <m/>
    <x v="7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44:00"/>
    <m/>
    <d v="1899-12-30T20:08:00"/>
    <n v="5.5999999999999979"/>
    <x v="0"/>
    <s v="1971-02050"/>
    <s v="N"/>
    <m/>
    <x v="5"/>
    <n v="61"/>
    <n v="25"/>
    <n v="36"/>
    <m/>
    <m/>
    <m/>
    <n v="143"/>
    <m/>
    <x v="0"/>
    <m/>
    <m/>
    <m/>
    <m/>
    <m/>
    <m/>
    <m/>
    <m/>
    <m/>
    <m/>
    <m/>
    <m/>
    <m/>
    <m/>
    <m/>
    <m/>
    <s v="BP WITH PINS"/>
  </r>
  <r>
    <d v="2006-06-28T00:00:00"/>
    <x v="0"/>
    <n v="2006"/>
    <x v="0"/>
    <n v="1"/>
    <s v="JA"/>
    <d v="1899-12-30T01:50:00"/>
    <m/>
    <d v="1899-12-30T20:08:00"/>
    <n v="5.7000000000000028"/>
    <x v="0"/>
    <s v="1971-02051"/>
    <s v="N"/>
    <m/>
    <x v="1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12:00"/>
    <m/>
    <d v="1899-12-30T20:08:00"/>
    <n v="2.0666666666666673"/>
    <x v="0"/>
    <s v="1971-02052"/>
    <s v="N"/>
    <m/>
    <x v="2"/>
    <n v="55"/>
    <n v="25"/>
    <n v="30"/>
    <m/>
    <m/>
    <m/>
    <n v="140"/>
    <m/>
    <x v="0"/>
    <m/>
    <m/>
    <m/>
    <m/>
    <m/>
    <m/>
    <m/>
    <m/>
    <m/>
    <m/>
    <m/>
    <m/>
    <m/>
    <m/>
    <m/>
    <m/>
    <s v="WORN RETS; FRAYED AT END - POORLY DEVELOPED WITH STRESS MARKS"/>
  </r>
  <r>
    <d v="2006-06-29T00:00:00"/>
    <x v="0"/>
    <n v="2006"/>
    <x v="0"/>
    <n v="1"/>
    <s v="JA"/>
    <d v="1899-12-30T22:38:00"/>
    <m/>
    <d v="1899-12-30T20:08:00"/>
    <n v="2.4999999999999991"/>
    <x v="0"/>
    <s v="1971-02053"/>
    <s v="N"/>
    <m/>
    <x v="1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54:00"/>
    <m/>
    <d v="1899-12-30T20:08:00"/>
    <n v="2.7666666666666648"/>
    <x v="0"/>
    <s v="1971-02054"/>
    <s v="N"/>
    <m/>
    <x v="1"/>
    <n v="61"/>
    <n v="25"/>
    <n v="36"/>
    <m/>
    <m/>
    <m/>
    <n v="142"/>
    <m/>
    <x v="0"/>
    <m/>
    <m/>
    <m/>
    <m/>
    <m/>
    <m/>
    <m/>
    <m/>
    <m/>
    <m/>
    <m/>
    <m/>
    <m/>
    <m/>
    <m/>
    <m/>
    <s v="FRAYED RETS; PUKED IN NET"/>
  </r>
  <r>
    <d v="2006-07-26T00:00:00"/>
    <x v="0"/>
    <n v="2006"/>
    <x v="1"/>
    <n v="1"/>
    <s v="JA"/>
    <d v="1899-12-30T21:14:00"/>
    <m/>
    <d v="1899-12-30T19:58:00"/>
    <n v="1.2666666666666702"/>
    <x v="0"/>
    <s v="1971-02055"/>
    <s v="N"/>
    <m/>
    <x v="5"/>
    <n v="48"/>
    <n v="15"/>
    <n v="33"/>
    <n v="14.15"/>
    <n v="38.5"/>
    <n v="24.1"/>
    <n v="140"/>
    <m/>
    <x v="2"/>
    <m/>
    <m/>
    <m/>
    <m/>
    <m/>
    <m/>
    <m/>
    <m/>
    <m/>
    <m/>
    <m/>
    <m/>
    <m/>
    <m/>
    <m/>
    <m/>
    <s v="OUTER PRIM WORN; BP NO PINS"/>
  </r>
  <r>
    <d v="2006-07-26T00:00:00"/>
    <x v="0"/>
    <n v="2006"/>
    <x v="1"/>
    <n v="1"/>
    <s v="JA"/>
    <d v="1899-12-30T21:15:00"/>
    <m/>
    <d v="1899-12-30T19:58:00"/>
    <n v="1.2833333333333341"/>
    <x v="0"/>
    <s v="1971-02056"/>
    <s v="N"/>
    <m/>
    <x v="3"/>
    <n v="50"/>
    <n v="15"/>
    <n v="35"/>
    <n v="14.8"/>
    <n v="39.4"/>
    <n v="25"/>
    <n v="138"/>
    <m/>
    <x v="2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1:28:00"/>
    <m/>
    <d v="1899-12-30T19:58:00"/>
    <n v="1.5"/>
    <x v="0"/>
    <s v="1971-02057"/>
    <s v="N"/>
    <m/>
    <x v="3"/>
    <n v="53"/>
    <n v="20"/>
    <n v="33"/>
    <n v="16.25"/>
    <n v="32"/>
    <n v="23.55"/>
    <n v="141"/>
    <m/>
    <x v="1"/>
    <m/>
    <m/>
    <m/>
    <m/>
    <m/>
    <m/>
    <m/>
    <m/>
    <m/>
    <m/>
    <m/>
    <m/>
    <m/>
    <m/>
    <m/>
    <m/>
    <s v="VERY VOCAL"/>
  </r>
  <r>
    <d v="2006-07-26T00:00:00"/>
    <x v="0"/>
    <n v="2006"/>
    <x v="1"/>
    <n v="1"/>
    <s v="JA"/>
    <d v="1899-12-30T21:48:00"/>
    <m/>
    <d v="1899-12-30T19:58:00"/>
    <n v="1.8333333333333348"/>
    <x v="0"/>
    <s v="1971-02058"/>
    <s v="N"/>
    <m/>
    <x v="7"/>
    <n v="54"/>
    <n v="20"/>
    <n v="34"/>
    <n v="15.35"/>
    <n v="36.450000000000003"/>
    <n v="24"/>
    <n v="142"/>
    <m/>
    <x v="1"/>
    <m/>
    <m/>
    <m/>
    <m/>
    <m/>
    <m/>
    <m/>
    <m/>
    <m/>
    <m/>
    <m/>
    <m/>
    <m/>
    <m/>
    <m/>
    <m/>
    <s v="RETS WORN; BP NO PINS"/>
  </r>
  <r>
    <d v="2006-07-26T00:00:00"/>
    <x v="0"/>
    <n v="2006"/>
    <x v="1"/>
    <n v="1"/>
    <s v="JA"/>
    <d v="1899-12-30T21:56:00"/>
    <m/>
    <d v="1899-12-30T19:58:00"/>
    <n v="1.9666666666666677"/>
    <x v="0"/>
    <s v="1971-02059"/>
    <s v="N"/>
    <m/>
    <x v="1"/>
    <n v="54"/>
    <n v="20"/>
    <n v="34"/>
    <n v="15.2"/>
    <n v="38.299999999999997"/>
    <n v="24.1"/>
    <n v="142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4:00"/>
    <m/>
    <d v="1899-12-30T19:58:00"/>
    <n v="2.1000000000000005"/>
    <x v="0"/>
    <s v="1971-02060"/>
    <s v="N"/>
    <m/>
    <x v="2"/>
    <n v="58"/>
    <n v="20"/>
    <n v="38"/>
    <n v="16"/>
    <n v="40.200000000000003"/>
    <n v="22.55"/>
    <n v="146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8:00"/>
    <m/>
    <d v="1899-12-30T19:58:00"/>
    <n v="2.166666666666667"/>
    <x v="0"/>
    <s v="1971-02061"/>
    <s v="N"/>
    <m/>
    <x v="2"/>
    <n v="46"/>
    <n v="15"/>
    <n v="31"/>
    <m/>
    <m/>
    <m/>
    <n v="136"/>
    <m/>
    <x v="3"/>
    <m/>
    <m/>
    <m/>
    <m/>
    <m/>
    <m/>
    <m/>
    <m/>
    <m/>
    <m/>
    <m/>
    <m/>
    <m/>
    <m/>
    <m/>
    <m/>
    <s v="NO BLOOD"/>
  </r>
  <r>
    <d v="2006-07-26T00:00:00"/>
    <x v="0"/>
    <n v="2006"/>
    <x v="1"/>
    <n v="1"/>
    <s v="JA"/>
    <d v="1899-12-30T22:14:00"/>
    <m/>
    <d v="1899-12-30T19:58:00"/>
    <n v="2.2666666666666693"/>
    <x v="0"/>
    <s v="1971-02062"/>
    <s v="N"/>
    <m/>
    <x v="2"/>
    <n v="46"/>
    <n v="15"/>
    <n v="31"/>
    <n v="15.5"/>
    <n v="38"/>
    <n v="23.8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26:00"/>
    <m/>
    <d v="1899-12-30T19:58:00"/>
    <n v="2.4666666666666686"/>
    <x v="0"/>
    <s v="1971-02063"/>
    <s v="N"/>
    <m/>
    <x v="5"/>
    <n v="53"/>
    <n v="15"/>
    <n v="38"/>
    <m/>
    <m/>
    <m/>
    <s v="NA"/>
    <m/>
    <x v="3"/>
    <m/>
    <m/>
    <m/>
    <m/>
    <m/>
    <m/>
    <m/>
    <m/>
    <m/>
    <m/>
    <m/>
    <m/>
    <m/>
    <m/>
    <m/>
    <m/>
    <s v="BELLY FULL; BP HAS PINS"/>
  </r>
  <r>
    <d v="2006-07-26T00:00:00"/>
    <x v="0"/>
    <n v="2006"/>
    <x v="1"/>
    <n v="1"/>
    <s v="JA"/>
    <d v="1899-12-30T22:28:00"/>
    <m/>
    <d v="1899-12-30T19:58:00"/>
    <n v="2.4999999999999991"/>
    <x v="0"/>
    <s v="1971-02064"/>
    <s v="N"/>
    <m/>
    <x v="2"/>
    <n v="48"/>
    <n v="15"/>
    <n v="33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30:00"/>
    <m/>
    <d v="1899-12-30T19:58:00"/>
    <n v="2.533333333333335"/>
    <x v="0"/>
    <s v="1971-02065"/>
    <s v="N"/>
    <m/>
    <x v="5"/>
    <n v="54"/>
    <n v="20"/>
    <n v="34"/>
    <n v="14.6"/>
    <n v="37.6"/>
    <n v="22.5"/>
    <n v="140"/>
    <m/>
    <x v="1"/>
    <m/>
    <m/>
    <m/>
    <m/>
    <m/>
    <m/>
    <m/>
    <m/>
    <m/>
    <m/>
    <m/>
    <m/>
    <m/>
    <m/>
    <m/>
    <m/>
    <s v="BP HAS PINS"/>
  </r>
  <r>
    <d v="2006-07-26T00:00:00"/>
    <x v="0"/>
    <n v="2006"/>
    <x v="1"/>
    <n v="1"/>
    <s v="JA"/>
    <d v="1899-12-30T22:36:00"/>
    <m/>
    <d v="1899-12-30T19:58:00"/>
    <n v="2.6333333333333373"/>
    <x v="0"/>
    <s v="1971-02066"/>
    <s v="N"/>
    <m/>
    <x v="2"/>
    <n v="48"/>
    <n v="15"/>
    <n v="33"/>
    <n v="14.1"/>
    <n v="36.700000000000003"/>
    <n v="22.3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40:00"/>
    <m/>
    <d v="1899-12-30T19:58:00"/>
    <n v="2.7000000000000037"/>
    <x v="0"/>
    <s v="1971-02067"/>
    <s v="N"/>
    <m/>
    <x v="5"/>
    <n v="55"/>
    <n v="20"/>
    <n v="35"/>
    <m/>
    <m/>
    <m/>
    <n v="142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2:40:00"/>
    <m/>
    <d v="1899-12-30T19:58:00"/>
    <n v="2.7000000000000037"/>
    <x v="0"/>
    <s v="1971-02068"/>
    <s v="N"/>
    <m/>
    <x v="5"/>
    <n v="64"/>
    <n v="23"/>
    <n v="41"/>
    <m/>
    <m/>
    <m/>
    <n v="141"/>
    <m/>
    <x v="3"/>
    <m/>
    <m/>
    <m/>
    <m/>
    <m/>
    <m/>
    <m/>
    <m/>
    <m/>
    <m/>
    <m/>
    <m/>
    <m/>
    <m/>
    <m/>
    <m/>
    <s v="PINS; BELLY FULL"/>
  </r>
  <r>
    <d v="2006-07-26T00:00:00"/>
    <x v="0"/>
    <n v="2006"/>
    <x v="1"/>
    <n v="1"/>
    <s v="JA"/>
    <d v="1899-12-30T22:47:00"/>
    <m/>
    <d v="1899-12-30T19:58:00"/>
    <n v="2.81666666666667"/>
    <x v="0"/>
    <s v="1971-02069"/>
    <s v="N"/>
    <m/>
    <x v="2"/>
    <n v="50"/>
    <n v="15"/>
    <n v="35"/>
    <m/>
    <m/>
    <m/>
    <n v="141"/>
    <m/>
    <x v="3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2:55:00"/>
    <m/>
    <d v="1899-12-30T19:58:00"/>
    <n v="2.9500000000000028"/>
    <x v="0"/>
    <s v="1971-02070"/>
    <s v="N"/>
    <m/>
    <x v="5"/>
    <n v="64"/>
    <n v="23"/>
    <n v="41"/>
    <n v="14.95"/>
    <n v="37.35"/>
    <n v="23.15"/>
    <n v="141"/>
    <m/>
    <x v="1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01:00"/>
    <m/>
    <d v="1899-12-30T19:58:00"/>
    <n v="3.05"/>
    <x v="0"/>
    <s v="1971-02071"/>
    <s v="N"/>
    <m/>
    <x v="1"/>
    <n v="64"/>
    <n v="23"/>
    <n v="41"/>
    <m/>
    <m/>
    <m/>
    <n v="136"/>
    <m/>
    <x v="3"/>
    <m/>
    <m/>
    <m/>
    <m/>
    <m/>
    <m/>
    <m/>
    <m/>
    <m/>
    <m/>
    <m/>
    <m/>
    <m/>
    <m/>
    <m/>
    <m/>
    <s v="RETS WORN; BELLY FULL"/>
  </r>
  <r>
    <d v="2006-07-26T00:00:00"/>
    <x v="0"/>
    <n v="2006"/>
    <x v="1"/>
    <n v="1"/>
    <s v="JA"/>
    <d v="1899-12-30T23:03:00"/>
    <m/>
    <d v="1899-12-30T19:58:00"/>
    <n v="3.0833333333333357"/>
    <x v="0"/>
    <s v="1971-02072"/>
    <s v="N"/>
    <m/>
    <x v="7"/>
    <n v="57"/>
    <n v="20"/>
    <n v="37"/>
    <n v="14.8"/>
    <n v="37.35"/>
    <n v="23.65"/>
    <n v="137"/>
    <m/>
    <x v="1"/>
    <m/>
    <m/>
    <m/>
    <m/>
    <m/>
    <m/>
    <m/>
    <m/>
    <m/>
    <m/>
    <m/>
    <m/>
    <m/>
    <m/>
    <m/>
    <m/>
    <s v="NO PINS; RETS WORN"/>
  </r>
  <r>
    <d v="2006-07-26T00:00:00"/>
    <x v="0"/>
    <n v="2006"/>
    <x v="1"/>
    <n v="1"/>
    <s v="JA"/>
    <d v="1899-12-30T23:18:00"/>
    <m/>
    <d v="1899-12-30T19:58:00"/>
    <n v="3.3333333333333348"/>
    <x v="0"/>
    <s v="1971-02073"/>
    <s v="N"/>
    <m/>
    <x v="2"/>
    <n v="58"/>
    <n v="20"/>
    <n v="38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28:00"/>
    <m/>
    <d v="1899-12-30T19:58:00"/>
    <n v="3.5000000000000009"/>
    <x v="0"/>
    <s v="1971-02074"/>
    <s v="N"/>
    <m/>
    <x v="2"/>
    <n v="61"/>
    <n v="25"/>
    <n v="36"/>
    <m/>
    <m/>
    <m/>
    <n v="142"/>
    <m/>
    <x v="3"/>
    <m/>
    <m/>
    <m/>
    <m/>
    <m/>
    <m/>
    <m/>
    <m/>
    <m/>
    <m/>
    <m/>
    <m/>
    <m/>
    <m/>
    <m/>
    <m/>
    <s v="STUCK IN NET AFTER RELEASE"/>
  </r>
  <r>
    <d v="2006-07-26T00:00:00"/>
    <x v="0"/>
    <n v="2006"/>
    <x v="1"/>
    <n v="1"/>
    <s v="JA"/>
    <d v="1899-12-30T23:34:00"/>
    <m/>
    <d v="1899-12-30T19:58:00"/>
    <n v="3.6000000000000005"/>
    <x v="0"/>
    <s v="1971-02075"/>
    <s v="N"/>
    <m/>
    <x v="5"/>
    <n v="56"/>
    <n v="20"/>
    <n v="36"/>
    <m/>
    <m/>
    <m/>
    <n v="139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38:00"/>
    <m/>
    <d v="1899-12-30T19:58:00"/>
    <n v="3.666666666666667"/>
    <x v="0"/>
    <s v="1971-02076"/>
    <s v="N"/>
    <m/>
    <x v="2"/>
    <n v="58"/>
    <n v="20"/>
    <n v="38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0:00"/>
    <m/>
    <d v="1899-12-30T19:58:00"/>
    <n v="3.7000000000000028"/>
    <x v="0"/>
    <s v="1971-02077"/>
    <s v="N"/>
    <m/>
    <x v="2"/>
    <n v="59"/>
    <n v="25"/>
    <n v="34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8"/>
    <s v="N"/>
    <m/>
    <x v="2"/>
    <n v="57"/>
    <n v="20"/>
    <n v="37"/>
    <m/>
    <m/>
    <m/>
    <n v="14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9"/>
    <s v="N"/>
    <m/>
    <x v="5"/>
    <n v="60"/>
    <n v="25"/>
    <n v="35"/>
    <m/>
    <m/>
    <m/>
    <n v="141"/>
    <m/>
    <x v="3"/>
    <m/>
    <m/>
    <m/>
    <m/>
    <m/>
    <m/>
    <m/>
    <m/>
    <m/>
    <m/>
    <m/>
    <m/>
    <m/>
    <m/>
    <m/>
    <m/>
    <s v="RECAUGHT AT 23:50"/>
  </r>
  <r>
    <d v="2006-07-26T00:00:00"/>
    <x v="0"/>
    <n v="2006"/>
    <x v="1"/>
    <n v="1"/>
    <s v="JA"/>
    <d v="1899-12-30T23:43:00"/>
    <m/>
    <d v="1899-12-30T19:58:00"/>
    <n v="3.75"/>
    <x v="0"/>
    <s v="1971-02080"/>
    <s v="N"/>
    <m/>
    <x v="2"/>
    <n v="50"/>
    <n v="15"/>
    <n v="35"/>
    <m/>
    <m/>
    <m/>
    <n v="144"/>
    <m/>
    <x v="3"/>
    <m/>
    <m/>
    <m/>
    <m/>
    <m/>
    <m/>
    <m/>
    <m/>
    <m/>
    <m/>
    <m/>
    <m/>
    <m/>
    <m/>
    <m/>
    <m/>
    <s v="PUKED CRUSTACEANS AND OIL; RETS PRIMS WORN"/>
  </r>
  <r>
    <d v="2006-07-26T00:00:00"/>
    <x v="0"/>
    <n v="2006"/>
    <x v="1"/>
    <n v="1"/>
    <s v="JA"/>
    <d v="1899-12-30T23:55:00"/>
    <m/>
    <d v="1899-12-30T19:58:00"/>
    <n v="3.950000000000002"/>
    <x v="0"/>
    <s v="1971-02081"/>
    <s v="N"/>
    <m/>
    <x v="2"/>
    <n v="62"/>
    <n v="25"/>
    <n v="37"/>
    <n v="14.3"/>
    <n v="37.65"/>
    <n v="24.9"/>
    <n v="140"/>
    <m/>
    <x v="2"/>
    <m/>
    <m/>
    <m/>
    <m/>
    <m/>
    <m/>
    <m/>
    <m/>
    <m/>
    <m/>
    <m/>
    <m/>
    <m/>
    <m/>
    <m/>
    <m/>
    <s v="RECAUGHT AT 00:03"/>
  </r>
  <r>
    <d v="2006-07-26T00:00:00"/>
    <x v="0"/>
    <n v="2006"/>
    <x v="1"/>
    <n v="1"/>
    <s v="JA"/>
    <d v="1899-12-30T23:55:00"/>
    <m/>
    <d v="1899-12-30T19:58:00"/>
    <n v="3.950000000000002"/>
    <x v="0"/>
    <s v="1971-02085"/>
    <s v="N"/>
    <m/>
    <x v="7"/>
    <n v="59"/>
    <n v="25"/>
    <n v="34"/>
    <m/>
    <m/>
    <m/>
    <n v="137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0:07:00"/>
    <m/>
    <d v="1899-12-30T19:58:00"/>
    <n v="4.1500000000000021"/>
    <x v="0"/>
    <s v="1971-02082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13:00"/>
    <m/>
    <d v="1899-12-30T19:58:00"/>
    <n v="4.25"/>
    <x v="0"/>
    <s v="1971-02083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1:00"/>
    <m/>
    <d v="1899-12-30T19:58:00"/>
    <n v="4.3833333333333329"/>
    <x v="0"/>
    <s v="1971-02084"/>
    <s v="N"/>
    <m/>
    <x v="6"/>
    <n v="59"/>
    <n v="25"/>
    <n v="34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7:00"/>
    <m/>
    <d v="1899-12-30T19:58:00"/>
    <n v="4.4833333333333343"/>
    <x v="0"/>
    <s v="1971-02086"/>
    <s v="N"/>
    <m/>
    <x v="2"/>
    <n v="63"/>
    <n v="25"/>
    <n v="38"/>
    <n v="14.9"/>
    <n v="38.200000000000003"/>
    <n v="24"/>
    <n v="137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36:00"/>
    <m/>
    <d v="1899-12-30T19:58:00"/>
    <n v="4.6333333333333364"/>
    <x v="0"/>
    <s v="1971-02087"/>
    <s v="N"/>
    <m/>
    <x v="2"/>
    <n v="57"/>
    <n v="25"/>
    <n v="32"/>
    <n v="14"/>
    <n v="36.200000000000003"/>
    <n v="22.7"/>
    <n v="139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2:00"/>
    <m/>
    <d v="1899-12-30T19:58:00"/>
    <n v="4.7333333333333343"/>
    <x v="0"/>
    <s v="1971-02088"/>
    <s v="N"/>
    <m/>
    <x v="2"/>
    <n v="58"/>
    <n v="20"/>
    <n v="38"/>
    <m/>
    <m/>
    <m/>
    <n v="145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4:00"/>
    <m/>
    <d v="1899-12-30T19:58:00"/>
    <n v="4.7666666666666693"/>
    <x v="0"/>
    <s v="1971-02089"/>
    <s v="N"/>
    <m/>
    <x v="2"/>
    <n v="60"/>
    <n v="25"/>
    <n v="35"/>
    <m/>
    <m/>
    <m/>
    <n v="142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8:00"/>
    <m/>
    <d v="1899-12-30T19:58:00"/>
    <n v="4.8333333333333357"/>
    <x v="0"/>
    <s v="1971-02090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3:00"/>
    <m/>
    <d v="1899-12-30T19:58:00"/>
    <n v="4.9166666666666679"/>
    <x v="0"/>
    <s v="1971-02091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4:00"/>
    <m/>
    <d v="1899-12-30T19:58:00"/>
    <n v="4.9333333333333336"/>
    <x v="0"/>
    <s v="1971-02092"/>
    <s v="N"/>
    <m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9:00"/>
    <m/>
    <d v="1899-12-30T19:58:00"/>
    <n v="5.0166666666666657"/>
    <x v="0"/>
    <s v="1971-02093"/>
    <s v="N"/>
    <m/>
    <x v="5"/>
    <n v="66"/>
    <n v="25"/>
    <n v="41"/>
    <m/>
    <m/>
    <m/>
    <n v="146"/>
    <m/>
    <x v="3"/>
    <m/>
    <m/>
    <m/>
    <m/>
    <m/>
    <m/>
    <m/>
    <m/>
    <m/>
    <m/>
    <m/>
    <m/>
    <m/>
    <m/>
    <m/>
    <m/>
    <s v="WITH PINS"/>
  </r>
  <r>
    <d v="2006-07-26T00:00:00"/>
    <x v="0"/>
    <n v="2006"/>
    <x v="1"/>
    <n v="1"/>
    <s v="JA"/>
    <d v="1899-12-30T01:02:00"/>
    <m/>
    <d v="1899-12-30T19:58:00"/>
    <n v="5.0666666666666664"/>
    <x v="0"/>
    <s v="1971-02094"/>
    <s v="N"/>
    <m/>
    <x v="7"/>
    <n v="60"/>
    <n v="25"/>
    <n v="35"/>
    <m/>
    <m/>
    <m/>
    <n v="140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1:07:00"/>
    <m/>
    <d v="1899-12-30T19:58:00"/>
    <n v="5.1499999999999986"/>
    <x v="0"/>
    <s v="1971-02095"/>
    <s v="N"/>
    <m/>
    <x v="1"/>
    <n v="66"/>
    <n v="25"/>
    <n v="41"/>
    <m/>
    <m/>
    <m/>
    <n v="140"/>
    <m/>
    <x v="3"/>
    <m/>
    <m/>
    <m/>
    <m/>
    <m/>
    <m/>
    <m/>
    <m/>
    <m/>
    <m/>
    <m/>
    <m/>
    <m/>
    <m/>
    <m/>
    <m/>
    <s v="WORN RETS PRIMS"/>
  </r>
  <r>
    <d v="2006-07-26T00:00:00"/>
    <x v="0"/>
    <n v="2006"/>
    <x v="1"/>
    <n v="1"/>
    <s v="JA"/>
    <d v="1899-12-30T01:15:00"/>
    <m/>
    <d v="1899-12-30T19:58:00"/>
    <n v="5.283333333333335"/>
    <x v="0"/>
    <s v="1971-02096"/>
    <s v="N"/>
    <m/>
    <x v="4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29:00"/>
    <m/>
    <d v="1899-12-30T19:58:00"/>
    <n v="5.5166666666666693"/>
    <x v="0"/>
    <s v="1971-02097"/>
    <s v="N"/>
    <m/>
    <x v="2"/>
    <n v="59"/>
    <n v="25"/>
    <n v="34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45:00"/>
    <m/>
    <d v="1899-12-30T19:58:00"/>
    <n v="5.783333333333335"/>
    <x v="0"/>
    <s v="1971-02098"/>
    <s v="N"/>
    <m/>
    <x v="1"/>
    <n v="62"/>
    <n v="25"/>
    <n v="37"/>
    <n v="13.5"/>
    <n v="37.6"/>
    <n v="24.3"/>
    <n v="140"/>
    <m/>
    <x v="1"/>
    <m/>
    <m/>
    <m/>
    <m/>
    <m/>
    <m/>
    <m/>
    <m/>
    <m/>
    <m/>
    <m/>
    <m/>
    <m/>
    <m/>
    <m/>
    <m/>
    <s v="VOCAL"/>
  </r>
  <r>
    <d v="2006-07-26T00:00:00"/>
    <x v="0"/>
    <n v="2006"/>
    <x v="1"/>
    <n v="1"/>
    <s v="JA"/>
    <d v="1899-12-30T01:52:00"/>
    <m/>
    <d v="1899-12-30T19:58:00"/>
    <n v="5.8999999999999986"/>
    <x v="0"/>
    <s v="1971-02099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57:00"/>
    <m/>
    <d v="1899-12-30T19:58:00"/>
    <n v="5.9833333333333343"/>
    <x v="0"/>
    <s v="1971-02100"/>
    <s v="N"/>
    <m/>
    <x v="1"/>
    <n v="59"/>
    <n v="25"/>
    <n v="34"/>
    <n v="15.15"/>
    <n v="38.799999999999997"/>
    <n v="23.95"/>
    <n v="138"/>
    <m/>
    <x v="1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30:00"/>
    <m/>
    <d v="1899-12-30T19:58:00"/>
    <n v="1.5333333333333359"/>
    <x v="0"/>
    <s v="1971-02101"/>
    <s v="N"/>
    <m/>
    <x v="5"/>
    <n v="58"/>
    <n v="20"/>
    <n v="38"/>
    <n v="15.15"/>
    <n v="38.200000000000003"/>
    <n v="23.1"/>
    <n v="139"/>
    <m/>
    <x v="2"/>
    <m/>
    <m/>
    <m/>
    <m/>
    <m/>
    <m/>
    <m/>
    <m/>
    <m/>
    <m/>
    <m/>
    <m/>
    <m/>
    <m/>
    <m/>
    <m/>
    <s v="PINS; FULL BELLY"/>
  </r>
  <r>
    <d v="2006-07-27T00:00:00"/>
    <x v="0"/>
    <n v="2006"/>
    <x v="1"/>
    <n v="1"/>
    <s v="JA"/>
    <d v="1899-12-30T21:38:00"/>
    <m/>
    <d v="1899-12-30T19:58:00"/>
    <n v="1.6666666666666687"/>
    <x v="0"/>
    <s v="1971-02102"/>
    <s v="N"/>
    <m/>
    <x v="2"/>
    <n v="50"/>
    <n v="15"/>
    <n v="35"/>
    <n v="15"/>
    <n v="37.700000000000003"/>
    <n v="22.4"/>
    <n v="142"/>
    <m/>
    <x v="2"/>
    <m/>
    <m/>
    <m/>
    <m/>
    <m/>
    <m/>
    <m/>
    <m/>
    <m/>
    <m/>
    <m/>
    <m/>
    <m/>
    <m/>
    <m/>
    <m/>
    <s v="RETS WORN"/>
  </r>
  <r>
    <d v="2006-07-27T00:00:00"/>
    <x v="0"/>
    <n v="2006"/>
    <x v="1"/>
    <n v="1"/>
    <s v="JA"/>
    <d v="1899-12-30T21:47:00"/>
    <m/>
    <d v="1899-12-30T19:58:00"/>
    <n v="1.8166666666666709"/>
    <x v="0"/>
    <s v="1971-02103"/>
    <s v="N"/>
    <m/>
    <x v="0"/>
    <n v="51"/>
    <n v="15"/>
    <n v="36"/>
    <n v="14.9"/>
    <n v="39.049999999999997"/>
    <n v="23.2"/>
    <n v="144"/>
    <m/>
    <x v="2"/>
    <m/>
    <m/>
    <m/>
    <m/>
    <m/>
    <m/>
    <m/>
    <m/>
    <m/>
    <m/>
    <m/>
    <m/>
    <m/>
    <m/>
    <m/>
    <m/>
    <s v="BELLY FULL"/>
  </r>
  <r>
    <d v="2006-07-27T00:00:00"/>
    <x v="0"/>
    <n v="2006"/>
    <x v="1"/>
    <n v="1"/>
    <s v="JA"/>
    <d v="1899-12-30T21:53:00"/>
    <m/>
    <d v="1899-12-30T19:58:00"/>
    <n v="1.9166666666666679"/>
    <x v="0"/>
    <s v="1971-02104"/>
    <s v="N"/>
    <m/>
    <x v="2"/>
    <n v="52"/>
    <n v="20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53:00"/>
    <m/>
    <d v="1899-12-30T19:58:00"/>
    <n v="1.9166666666666679"/>
    <x v="0"/>
    <s v="1971-02105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01:00"/>
    <m/>
    <d v="1899-12-30T19:58:00"/>
    <n v="2.0500000000000007"/>
    <x v="0"/>
    <s v="1971-02106"/>
    <s v="N"/>
    <m/>
    <x v="7"/>
    <n v="62"/>
    <n v="25"/>
    <n v="37"/>
    <m/>
    <m/>
    <m/>
    <n v="140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1:00"/>
    <m/>
    <d v="1899-12-30T19:58:00"/>
    <n v="2.2166666666666694"/>
    <x v="0"/>
    <s v="1971-02107"/>
    <s v="N"/>
    <m/>
    <x v="2"/>
    <n v="58"/>
    <n v="15"/>
    <n v="43"/>
    <m/>
    <m/>
    <m/>
    <n v="144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16:00"/>
    <m/>
    <d v="1899-12-30T19:58:00"/>
    <n v="2.2999999999999998"/>
    <x v="0"/>
    <s v="1971-02108"/>
    <s v="N"/>
    <m/>
    <x v="3"/>
    <n v="51"/>
    <n v="15"/>
    <n v="36"/>
    <m/>
    <m/>
    <m/>
    <n v="137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9:00"/>
    <m/>
    <d v="1899-12-30T19:58:00"/>
    <n v="2.3500000000000023"/>
    <x v="0"/>
    <s v="1971-02109"/>
    <s v="N"/>
    <m/>
    <x v="1"/>
    <n v="51"/>
    <n v="15"/>
    <n v="36"/>
    <m/>
    <m/>
    <m/>
    <n v="146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36:00"/>
    <m/>
    <d v="1899-12-30T19:58:00"/>
    <n v="2.6333333333333373"/>
    <x v="0"/>
    <s v="1971-02110"/>
    <s v="N"/>
    <m/>
    <x v="5"/>
    <n v="50"/>
    <n v="15"/>
    <n v="35"/>
    <m/>
    <m/>
    <m/>
    <n v="139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2:46:00"/>
    <m/>
    <d v="1899-12-30T19:58:00"/>
    <n v="2.8000000000000007"/>
    <x v="0"/>
    <s v="1971-02111"/>
    <s v="N"/>
    <m/>
    <x v="5"/>
    <n v="50"/>
    <n v="15"/>
    <n v="35"/>
    <m/>
    <m/>
    <m/>
    <n v="144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3:10:00"/>
    <m/>
    <d v="1899-12-30T19:58:00"/>
    <n v="3.200000000000002"/>
    <x v="0"/>
    <s v="1971-02112"/>
    <s v="N"/>
    <m/>
    <x v="5"/>
    <n v="55"/>
    <n v="20"/>
    <n v="35"/>
    <m/>
    <m/>
    <m/>
    <n v="143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3:14:00"/>
    <m/>
    <d v="1899-12-30T19:58:00"/>
    <n v="3.2666666666666684"/>
    <x v="0"/>
    <s v="1971-02113"/>
    <s v="N"/>
    <m/>
    <x v="2"/>
    <n v="47"/>
    <n v="15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15:00"/>
    <m/>
    <d v="1899-12-30T19:58:00"/>
    <n v="3.283333333333335"/>
    <x v="0"/>
    <s v="1971-02114"/>
    <s v="N"/>
    <m/>
    <x v="2"/>
    <n v="56"/>
    <n v="20"/>
    <n v="36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40:00"/>
    <m/>
    <d v="1899-12-30T19:58:00"/>
    <n v="3.7000000000000028"/>
    <x v="0"/>
    <s v="1971-02115"/>
    <s v="N"/>
    <m/>
    <x v="5"/>
    <n v="55"/>
    <n v="20"/>
    <n v="35"/>
    <m/>
    <m/>
    <m/>
    <n v="138"/>
    <m/>
    <x v="3"/>
    <m/>
    <m/>
    <m/>
    <m/>
    <m/>
    <m/>
    <m/>
    <m/>
    <m/>
    <m/>
    <m/>
    <m/>
    <m/>
    <m/>
    <m/>
    <m/>
    <s v="BP NO PINS, WORN RETS"/>
  </r>
  <r>
    <d v="2006-07-27T00:00:00"/>
    <x v="0"/>
    <n v="2006"/>
    <x v="1"/>
    <n v="1"/>
    <s v="JA"/>
    <d v="1899-12-30T23:44:00"/>
    <m/>
    <d v="1899-12-30T19:58:00"/>
    <n v="3.7666666666666693"/>
    <x v="0"/>
    <s v="1971-02116"/>
    <s v="N"/>
    <m/>
    <x v="2"/>
    <n v="50"/>
    <n v="20"/>
    <n v="30"/>
    <m/>
    <m/>
    <m/>
    <n v="133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01:00"/>
    <m/>
    <d v="1899-12-30T19:58:00"/>
    <n v="4.0500000000000007"/>
    <x v="0"/>
    <s v="1971-02045"/>
    <s v="Y"/>
    <m/>
    <x v="7"/>
    <n v="53"/>
    <n v="20"/>
    <n v="33"/>
    <m/>
    <m/>
    <m/>
    <n v="144"/>
    <m/>
    <x v="3"/>
    <m/>
    <m/>
    <m/>
    <m/>
    <m/>
    <m/>
    <m/>
    <m/>
    <m/>
    <m/>
    <m/>
    <m/>
    <m/>
    <m/>
    <m/>
    <m/>
    <s v="RECAP; NO PINS"/>
  </r>
  <r>
    <d v="2006-07-27T00:00:00"/>
    <x v="0"/>
    <n v="2006"/>
    <x v="1"/>
    <n v="1"/>
    <s v="JA"/>
    <d v="1899-12-30T00:09:00"/>
    <m/>
    <d v="1899-12-30T19:58:00"/>
    <n v="4.1833333333333336"/>
    <x v="0"/>
    <s v="1971-0210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11:00"/>
    <m/>
    <d v="1899-12-30T19:58:00"/>
    <n v="4.2166666666666686"/>
    <x v="0"/>
    <s v="1971-02117"/>
    <s v="N"/>
    <m/>
    <x v="5"/>
    <n v="57"/>
    <n v="20"/>
    <n v="37"/>
    <m/>
    <m/>
    <m/>
    <n v="146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0:26:00"/>
    <m/>
    <d v="1899-12-30T19:58:00"/>
    <n v="4.4666666666666686"/>
    <x v="0"/>
    <s v="1971-02118"/>
    <s v="N"/>
    <m/>
    <x v="7"/>
    <n v="47"/>
    <n v="15"/>
    <n v="32"/>
    <m/>
    <m/>
    <m/>
    <n v="141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0:00"/>
    <m/>
    <d v="1899-12-30T19:58:00"/>
    <n v="4.533333333333335"/>
    <x v="0"/>
    <s v="1971-02119"/>
    <s v="N"/>
    <m/>
    <x v="7"/>
    <n v="47"/>
    <n v="15"/>
    <n v="32"/>
    <m/>
    <m/>
    <m/>
    <n v="136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4:00"/>
    <m/>
    <d v="1899-12-30T19:58:00"/>
    <n v="4.6000000000000014"/>
    <x v="0"/>
    <s v="1971-02120"/>
    <s v="N"/>
    <m/>
    <x v="5"/>
    <n v="54"/>
    <n v="20"/>
    <n v="34"/>
    <m/>
    <m/>
    <m/>
    <n v="142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14:00"/>
    <m/>
    <d v="1899-12-30T19:58:00"/>
    <n v="5.2666666666666693"/>
    <x v="0"/>
    <s v="1971-02121"/>
    <s v="N"/>
    <m/>
    <x v="1"/>
    <n v="50"/>
    <n v="20"/>
    <n v="30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18:00"/>
    <m/>
    <d v="1899-12-30T19:58:00"/>
    <n v="5.3333333333333357"/>
    <x v="0"/>
    <s v="1971-02122"/>
    <s v="N"/>
    <m/>
    <x v="1"/>
    <n v="54"/>
    <n v="20"/>
    <n v="34"/>
    <m/>
    <m/>
    <m/>
    <n v="141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0:00"/>
    <m/>
    <d v="1899-12-30T19:58:00"/>
    <n v="5.3666666666666671"/>
    <x v="0"/>
    <s v="1971-02123"/>
    <s v="N"/>
    <m/>
    <x v="2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6:00"/>
    <m/>
    <d v="1899-12-30T19:58:00"/>
    <n v="5.4666666666666686"/>
    <x v="0"/>
    <s v="1971-02124"/>
    <s v="N"/>
    <m/>
    <x v="2"/>
    <n v="52"/>
    <n v="15"/>
    <n v="37"/>
    <m/>
    <m/>
    <m/>
    <n v="145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7:00"/>
    <m/>
    <d v="1899-12-30T19:58:00"/>
    <n v="5.4833333333333343"/>
    <x v="0"/>
    <s v="1971-02125"/>
    <s v="N"/>
    <m/>
    <x v="5"/>
    <n v="61"/>
    <n v="25"/>
    <n v="36"/>
    <m/>
    <m/>
    <m/>
    <n v="145"/>
    <m/>
    <x v="3"/>
    <m/>
    <m/>
    <m/>
    <m/>
    <m/>
    <m/>
    <m/>
    <m/>
    <m/>
    <m/>
    <m/>
    <m/>
    <m/>
    <m/>
    <m/>
    <m/>
    <s v="PUKED OIL"/>
  </r>
  <r>
    <d v="2006-07-27T00:00:00"/>
    <x v="0"/>
    <n v="2006"/>
    <x v="1"/>
    <n v="1"/>
    <s v="JA"/>
    <d v="1899-12-30T01:32:00"/>
    <m/>
    <d v="1899-12-30T19:58:00"/>
    <n v="5.56666666666667"/>
    <x v="0"/>
    <s v="1971-02126"/>
    <s v="N"/>
    <m/>
    <x v="7"/>
    <n v="56"/>
    <n v="20"/>
    <n v="36"/>
    <m/>
    <m/>
    <m/>
    <n v="140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46:00"/>
    <m/>
    <d v="1899-12-30T19:58:00"/>
    <n v="5.8000000000000007"/>
    <x v="0"/>
    <s v="1971-0212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s v="RETS WORN, BELLY FULL"/>
  </r>
  <r>
    <d v="2006-07-27T00:00:00"/>
    <x v="0"/>
    <n v="2006"/>
    <x v="1"/>
    <n v="1"/>
    <s v="JA"/>
    <d v="1899-12-30T01:57:00"/>
    <m/>
    <d v="1899-12-30T19:58:00"/>
    <n v="5.9833333333333343"/>
    <x v="0"/>
    <s v="1971-02128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s v="FULL BELLY"/>
  </r>
  <r>
    <d v="2007-06-18T00:00:00"/>
    <x v="2"/>
    <n v="2007"/>
    <x v="0"/>
    <n v="1"/>
    <s v="JA"/>
    <d v="1899-12-30T21:41:00"/>
    <m/>
    <d v="1899-12-30T20:07:00"/>
    <n v="1.5666666666666664"/>
    <x v="0"/>
    <s v="1971-02278"/>
    <s v="N"/>
    <m/>
    <x v="4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79"/>
    <s v="N"/>
    <m/>
    <x v="3"/>
    <n v="63"/>
    <n v="25"/>
    <n v="38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80"/>
    <s v="N"/>
    <m/>
    <x v="2"/>
    <n v="66"/>
    <n v="29"/>
    <n v="37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58:00"/>
    <m/>
    <d v="1899-12-30T20:07:00"/>
    <n v="1.8499999999999988"/>
    <x v="0"/>
    <s v="1971-02281"/>
    <s v="N"/>
    <m/>
    <x v="2"/>
    <n v="65"/>
    <n v="29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07:00"/>
    <m/>
    <d v="1899-12-30T20:07:00"/>
    <n v="2.0000000000000009"/>
    <x v="0"/>
    <s v="1971-02282"/>
    <s v="N"/>
    <m/>
    <x v="2"/>
    <n v="65"/>
    <n v="29"/>
    <n v="36"/>
    <m/>
    <m/>
    <m/>
    <n v="143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2:12:00"/>
    <m/>
    <d v="1899-12-30T20:07:00"/>
    <n v="2.0833333333333339"/>
    <x v="0"/>
    <s v="1971-02283"/>
    <s v="N"/>
    <m/>
    <x v="2"/>
    <n v="66"/>
    <n v="29"/>
    <n v="37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2:00"/>
    <m/>
    <d v="1899-12-30T20:07:00"/>
    <n v="2.0833333333333339"/>
    <x v="0"/>
    <s v="1971-02285"/>
    <s v="N"/>
    <m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9:00"/>
    <m/>
    <d v="1899-12-30T20:07:00"/>
    <n v="2.2000000000000002"/>
    <x v="0"/>
    <s v="1971-02284"/>
    <s v="N"/>
    <m/>
    <x v="2"/>
    <n v="68"/>
    <n v="29"/>
    <n v="39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6"/>
    <s v="N"/>
    <m/>
    <x v="2"/>
    <n v="63"/>
    <n v="29"/>
    <n v="34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7"/>
    <s v="N"/>
    <m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7:00"/>
    <m/>
    <d v="1899-12-30T20:07:00"/>
    <n v="2.333333333333333"/>
    <x v="0"/>
    <s v="1971-02288"/>
    <s v="N"/>
    <m/>
    <x v="0"/>
    <n v="60"/>
    <n v="25"/>
    <n v="35"/>
    <m/>
    <m/>
    <m/>
    <n v="14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0:00"/>
    <m/>
    <d v="1899-12-30T20:07:00"/>
    <n v="2.3833333333333329"/>
    <x v="0"/>
    <s v="1971-02289"/>
    <s v="N"/>
    <m/>
    <x v="2"/>
    <n v="67"/>
    <n v="29"/>
    <n v="38"/>
    <m/>
    <m/>
    <m/>
    <n v="146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6:00"/>
    <m/>
    <d v="1899-12-30T20:07:00"/>
    <n v="2.4833333333333352"/>
    <x v="0"/>
    <s v="1971-02290"/>
    <s v="N"/>
    <m/>
    <x v="2"/>
    <n v="63"/>
    <n v="29"/>
    <n v="34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0:00"/>
    <m/>
    <d v="1899-12-30T20:07:00"/>
    <n v="2.5500000000000016"/>
    <x v="0"/>
    <s v="1971-02291"/>
    <s v="N"/>
    <m/>
    <x v="2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4:00"/>
    <m/>
    <d v="1899-12-30T20:07:00"/>
    <n v="2.616666666666668"/>
    <x v="0"/>
    <s v="1971-02292"/>
    <s v="N"/>
    <m/>
    <x v="2"/>
    <n v="64"/>
    <n v="29"/>
    <n v="35"/>
    <m/>
    <m/>
    <m/>
    <n v="139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3"/>
    <s v="N"/>
    <m/>
    <x v="2"/>
    <n v="65"/>
    <n v="29"/>
    <n v="36"/>
    <m/>
    <m/>
    <m/>
    <n v="137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4"/>
    <s v="N"/>
    <m/>
    <x v="2"/>
    <n v="60"/>
    <n v="25"/>
    <n v="35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57:00"/>
    <m/>
    <d v="1899-12-30T20:07:00"/>
    <n v="2.8333333333333339"/>
    <x v="0"/>
    <s v="1971-02295"/>
    <s v="N"/>
    <m/>
    <x v="2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17:00"/>
    <m/>
    <d v="1899-12-30T20:07:00"/>
    <n v="3.1666666666666687"/>
    <x v="0"/>
    <s v="1971-02296"/>
    <s v="N"/>
    <m/>
    <x v="2"/>
    <n v="61"/>
    <n v="25"/>
    <n v="36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22:00"/>
    <m/>
    <d v="1899-12-30T20:07:00"/>
    <n v="3.2499999999999991"/>
    <x v="0"/>
    <s v="1971-02297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3:30:00"/>
    <m/>
    <d v="1899-12-30T20:07:00"/>
    <n v="3.383333333333332"/>
    <x v="0"/>
    <s v="1971-02298"/>
    <s v="N"/>
    <m/>
    <x v="2"/>
    <n v="62"/>
    <n v="29"/>
    <n v="33"/>
    <m/>
    <m/>
    <m/>
    <n v="13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33:00"/>
    <m/>
    <d v="1899-12-30T20:07:00"/>
    <n v="3.4333333333333318"/>
    <x v="0"/>
    <s v="1971-02299"/>
    <s v="N"/>
    <m/>
    <x v="3"/>
    <n v="63"/>
    <n v="29"/>
    <n v="34"/>
    <m/>
    <m/>
    <m/>
    <n v="145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47:00"/>
    <m/>
    <d v="1899-12-30T20:07:00"/>
    <n v="3.666666666666667"/>
    <x v="0"/>
    <s v="1971-02300"/>
    <s v="N"/>
    <m/>
    <x v="0"/>
    <n v="64"/>
    <n v="25"/>
    <n v="39"/>
    <m/>
    <m/>
    <m/>
    <n v="140"/>
    <m/>
    <x v="0"/>
    <m/>
    <m/>
    <m/>
    <m/>
    <m/>
    <m/>
    <m/>
    <m/>
    <m/>
    <m/>
    <m/>
    <m/>
    <m/>
    <m/>
    <m/>
    <m/>
    <s v="BELLY FULL"/>
  </r>
  <r>
    <d v="2007-06-18T00:00:00"/>
    <x v="2"/>
    <n v="2007"/>
    <x v="0"/>
    <n v="1"/>
    <s v="JA"/>
    <d v="1899-12-30T23:47:00"/>
    <m/>
    <d v="1899-12-30T20:07:00"/>
    <n v="3.666666666666667"/>
    <x v="0"/>
    <s v="1971-02301"/>
    <s v="N"/>
    <m/>
    <x v="2"/>
    <n v="65"/>
    <n v="29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3:00"/>
    <m/>
    <d v="1899-12-30T20:07:00"/>
    <n v="3.7666666666666666"/>
    <x v="0"/>
    <s v="1971-02302"/>
    <s v="N"/>
    <m/>
    <x v="1"/>
    <n v="65"/>
    <n v="25"/>
    <n v="40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6:00"/>
    <m/>
    <d v="1899-12-30T20:07:00"/>
    <n v="3.8166666666666664"/>
    <x v="0"/>
    <s v="1971-02303"/>
    <s v="N"/>
    <m/>
    <x v="3"/>
    <n v="61"/>
    <n v="25"/>
    <n v="36"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9:00"/>
    <m/>
    <d v="1899-12-30T20:07:00"/>
    <n v="3.8666666666666663"/>
    <x v="0"/>
    <s v="1971-02304"/>
    <s v="N"/>
    <m/>
    <x v="5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04:00"/>
    <m/>
    <d v="1899-12-30T20:07:00"/>
    <n v="3.9499999999999993"/>
    <x v="0"/>
    <s v="1971-0230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0:00"/>
    <m/>
    <d v="1899-12-30T20:07:00"/>
    <n v="4.216666666666665"/>
    <x v="0"/>
    <s v="1971-0230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1:00"/>
    <m/>
    <d v="1899-12-30T20:07:00"/>
    <n v="4.2333333333333307"/>
    <x v="0"/>
    <s v="1971-02308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4:00"/>
    <m/>
    <d v="1899-12-30T20:07:00"/>
    <n v="4.283333333333335"/>
    <x v="0"/>
    <s v="1971-02309"/>
    <s v="N"/>
    <m/>
    <x v="3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9:00"/>
    <m/>
    <d v="1899-12-30T20:07:00"/>
    <n v="4.3666666666666671"/>
    <x v="0"/>
    <s v="1971-02310"/>
    <s v="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2:00"/>
    <m/>
    <d v="1899-12-30T20:07:00"/>
    <n v="4.5833333333333321"/>
    <x v="0"/>
    <s v="1971-02311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9:00"/>
    <m/>
    <d v="1899-12-30T20:07:00"/>
    <n v="4.6999999999999993"/>
    <x v="0"/>
    <s v="1971-02312"/>
    <s v="N"/>
    <m/>
    <x v="0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57:00"/>
    <m/>
    <d v="1899-12-30T20:07:00"/>
    <n v="4.8333333333333321"/>
    <x v="0"/>
    <s v="1971-02313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3:00"/>
    <m/>
    <d v="1899-12-30T20:07:00"/>
    <n v="4.93333333333333"/>
    <x v="0"/>
    <s v="1971-02314"/>
    <s v="N"/>
    <m/>
    <x v="1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5:00"/>
    <m/>
    <d v="1899-12-30T20:07:00"/>
    <n v="4.966666666666665"/>
    <x v="0"/>
    <s v="1971-0231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12:00"/>
    <m/>
    <d v="1899-12-30T20:07:00"/>
    <n v="5.0833333333333357"/>
    <x v="0"/>
    <s v="1971-02316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22:00"/>
    <m/>
    <d v="1899-12-30T20:07:00"/>
    <n v="5.25"/>
    <x v="0"/>
    <s v="1971-0231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4-07-19T00:00:00"/>
    <x v="1"/>
    <n v="2004"/>
    <x v="1"/>
    <s v="Eseal Point"/>
    <s v="JA"/>
    <d v="1899-12-30T01:17:00"/>
    <d v="1899-12-30T01:45:00"/>
    <d v="1899-12-30T20:03:00"/>
    <n v="5.2333333333333343"/>
    <x v="1"/>
    <s v="7901-02715"/>
    <s v="N"/>
    <m/>
    <x v="1"/>
    <n v="86"/>
    <n v="31"/>
    <n v="55"/>
    <n v="15.86"/>
    <n v="41.79"/>
    <n v="31.05"/>
    <n v="185"/>
    <m/>
    <x v="0"/>
    <m/>
    <m/>
    <m/>
    <m/>
    <m/>
    <m/>
    <m/>
    <m/>
    <m/>
    <m/>
    <m/>
    <m/>
    <m/>
    <m/>
    <m/>
    <m/>
    <s v="puked oil"/>
  </r>
  <r>
    <d v="2004-07-19T00:00:00"/>
    <x v="1"/>
    <n v="2004"/>
    <x v="1"/>
    <s v="Eseal Point"/>
    <s v="JA"/>
    <d v="1899-12-30T02:09:00"/>
    <d v="1899-12-30T02:15:00"/>
    <d v="1899-12-30T20:03:00"/>
    <n v="6.1000000000000014"/>
    <x v="1"/>
    <s v="7901-02719"/>
    <s v="N"/>
    <m/>
    <x v="1"/>
    <n v="95"/>
    <n v="32"/>
    <n v="63"/>
    <n v="15.64"/>
    <n v="43.06"/>
    <n v="31.63"/>
    <n v="177"/>
    <m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1:07:00"/>
    <d v="1899-12-30T01:16:00"/>
    <d v="1899-12-30T19:39:00"/>
    <n v="5.4666666666666686"/>
    <x v="1"/>
    <s v="1001-21315"/>
    <s v="N"/>
    <m/>
    <x v="7"/>
    <n v="90"/>
    <n v="27"/>
    <n v="63"/>
    <n v="15.37"/>
    <n v="41.61"/>
    <n v="32.049999999999997"/>
    <n v="182"/>
    <m/>
    <x v="0"/>
    <m/>
    <m/>
    <m/>
    <m/>
    <m/>
    <m/>
    <m/>
    <m/>
    <m/>
    <m/>
    <m/>
    <m/>
    <m/>
    <m/>
    <m/>
    <m/>
    <s v="BILL WIDTH = 3.49; PUKED OIL"/>
  </r>
  <r>
    <d v="2004-08-14T00:00:00"/>
    <x v="1"/>
    <n v="2004"/>
    <x v="2"/>
    <s v="Arch Point"/>
    <s v="JA"/>
    <d v="1899-12-30T02:23:00"/>
    <s v="na"/>
    <d v="1899-12-30T19:39:00"/>
    <n v="6.7333333333333343"/>
    <x v="1"/>
    <s v="1001-21317"/>
    <s v="N"/>
    <m/>
    <x v="2"/>
    <n v="85"/>
    <n v="27"/>
    <n v="58"/>
    <n v="15.1"/>
    <n v="41.43"/>
    <n v="32.29"/>
    <n v="183"/>
    <n v="84"/>
    <x v="0"/>
    <m/>
    <m/>
    <m/>
    <m/>
    <m/>
    <m/>
    <m/>
    <m/>
    <m/>
    <m/>
    <m/>
    <m/>
    <m/>
    <m/>
    <m/>
    <m/>
    <s v="PUKED FOOD CHUNKS / OIL"/>
  </r>
  <r>
    <d v="2004-08-15T00:00:00"/>
    <x v="1"/>
    <n v="2004"/>
    <x v="2"/>
    <s v="Eseal Point"/>
    <s v="JA"/>
    <d v="1899-12-30T21:03:00"/>
    <d v="1899-12-30T21:17:00"/>
    <d v="1899-12-30T19:39:00"/>
    <n v="1.4000000000000004"/>
    <x v="1"/>
    <s v="1001-21318"/>
    <s v="N"/>
    <m/>
    <x v="2"/>
    <n v="84"/>
    <n v="26"/>
    <n v="58"/>
    <n v="15.75"/>
    <n v="42.01"/>
    <n v="33.880000000000003"/>
    <n v="185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0:00"/>
    <m/>
    <d v="1899-12-30T19:39:00"/>
    <n v="3.1833333333333327"/>
    <x v="1"/>
    <s v="7901-02978"/>
    <s v="N"/>
    <m/>
    <x v="0"/>
    <n v="86"/>
    <n v="26"/>
    <n v="60"/>
    <n v="15.94"/>
    <n v="42.35"/>
    <n v="32.24"/>
    <n v="180"/>
    <n v="85"/>
    <x v="0"/>
    <m/>
    <m/>
    <m/>
    <m/>
    <m/>
    <m/>
    <m/>
    <m/>
    <m/>
    <m/>
    <m/>
    <m/>
    <m/>
    <m/>
    <m/>
    <m/>
    <s v="BELLY FULL"/>
  </r>
  <r>
    <d v="2004-08-15T00:00:00"/>
    <x v="1"/>
    <n v="2004"/>
    <x v="2"/>
    <s v="Eseal Point"/>
    <s v="JA"/>
    <d v="1899-12-30T23:11:00"/>
    <d v="1899-12-30T23:23:00"/>
    <d v="1899-12-30T19:39:00"/>
    <n v="3.5333333333333341"/>
    <x v="1"/>
    <s v="7901-02981"/>
    <s v="N"/>
    <m/>
    <x v="0"/>
    <n v="86"/>
    <n v="26"/>
    <n v="60"/>
    <n v="15.33"/>
    <n v="41.79"/>
    <n v="32.68"/>
    <n v="181"/>
    <m/>
    <x v="0"/>
    <m/>
    <m/>
    <m/>
    <m/>
    <m/>
    <m/>
    <m/>
    <m/>
    <m/>
    <m/>
    <m/>
    <m/>
    <m/>
    <m/>
    <m/>
    <m/>
    <s v="PUKED"/>
  </r>
  <r>
    <d v="2004-08-15T00:00:00"/>
    <x v="1"/>
    <n v="2004"/>
    <x v="2"/>
    <s v="Arch Point"/>
    <s v="PM"/>
    <d v="1899-12-30T00:53:00"/>
    <s v="na"/>
    <d v="1899-12-30T19:39:00"/>
    <n v="5.2333333333333343"/>
    <x v="1"/>
    <s v="1001-21347"/>
    <s v="N"/>
    <m/>
    <x v="4"/>
    <n v="81"/>
    <n v="26"/>
    <n v="55"/>
    <n v="14.71"/>
    <n v="40.69"/>
    <n v="32.950000000000003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59:00"/>
    <d v="1899-12-30T01:07:00"/>
    <d v="1899-12-30T19:39:00"/>
    <n v="5.3333333333333321"/>
    <x v="1"/>
    <s v="7901-02984"/>
    <s v="N"/>
    <m/>
    <x v="2"/>
    <n v="85"/>
    <n v="26"/>
    <n v="59"/>
    <n v="16.329999999999998"/>
    <n v="42.9"/>
    <n v="33.42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2:12:00"/>
    <d v="1899-12-30T19:39:00"/>
    <n v="6.1000000000000014"/>
    <x v="1"/>
    <s v="7901-02989"/>
    <s v="N"/>
    <m/>
    <x v="1"/>
    <n v="83"/>
    <n v="26"/>
    <n v="57"/>
    <n v="15.45"/>
    <n v="41.41"/>
    <n v="30.79"/>
    <n v="178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1:06:00"/>
    <d v="1899-12-30T21:12:00"/>
    <d v="1899-12-30T19:39:00"/>
    <n v="1.4500000000000028"/>
    <x v="1"/>
    <s v="7901-02993"/>
    <s v="N"/>
    <m/>
    <x v="5"/>
    <n v="85"/>
    <n v="26"/>
    <n v="59"/>
    <n v="14.67"/>
    <n v="41.71"/>
    <n v="32.42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42:00"/>
    <d v="1899-12-30T21:49:00"/>
    <d v="1899-12-30T19:39:00"/>
    <n v="2.0500000000000007"/>
    <x v="1"/>
    <s v="1901-38331"/>
    <s v="N"/>
    <m/>
    <x v="2"/>
    <s v="NA"/>
    <s v="NA"/>
    <s v="NA"/>
    <n v="16.39"/>
    <n v="43.56"/>
    <n v="32.9"/>
    <n v="173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2:08:00"/>
    <d v="1899-12-30T22:13:00"/>
    <d v="1899-12-30T19:39:00"/>
    <n v="2.4833333333333325"/>
    <x v="1"/>
    <s v="1901-38334"/>
    <s v="N"/>
    <m/>
    <x v="8"/>
    <n v="80"/>
    <n v="26"/>
    <n v="54"/>
    <n v="15.13"/>
    <n v="41.97"/>
    <n v="31.84"/>
    <n v="177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22:14:00"/>
    <d v="1899-12-30T22:22:00"/>
    <d v="1899-12-30T19:39:00"/>
    <n v="2.5833333333333348"/>
    <x v="1"/>
    <s v="7901-02995"/>
    <s v="N"/>
    <m/>
    <x v="1"/>
    <n v="88"/>
    <n v="26"/>
    <n v="62"/>
    <n v="16.010000000000002"/>
    <n v="41.69"/>
    <n v="32.549999999999997"/>
    <n v="180"/>
    <m/>
    <x v="3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18:00"/>
    <d v="1899-12-30T22:25:00"/>
    <d v="1899-12-30T19:39:00"/>
    <n v="2.6500000000000012"/>
    <x v="1"/>
    <s v="7901-02996"/>
    <s v="N"/>
    <m/>
    <x v="1"/>
    <n v="84"/>
    <n v="27"/>
    <n v="57"/>
    <n v="16.260000000000002"/>
    <n v="43"/>
    <n v="31.71"/>
    <n v="179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Arch Point"/>
    <s v="PM"/>
    <d v="1899-12-30T22:23:00"/>
    <d v="1899-12-30T22:30:00"/>
    <d v="1899-12-30T19:39:00"/>
    <n v="2.7333333333333343"/>
    <x v="1"/>
    <s v="1901-38335"/>
    <s v="N"/>
    <m/>
    <x v="5"/>
    <n v="86"/>
    <n v="26"/>
    <n v="60"/>
    <n v="15.64"/>
    <n v="43.12"/>
    <n v="33.479999999999997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5:00"/>
    <d v="1899-12-30T00:09:00"/>
    <d v="1899-12-30T19:39:00"/>
    <n v="4.2666666666666675"/>
    <x v="1"/>
    <s v="1901-38501"/>
    <s v="N"/>
    <m/>
    <x v="2"/>
    <n v="85"/>
    <n v="31"/>
    <n v="54"/>
    <n v="16.309999999999999"/>
    <n v="42.33"/>
    <n v="31.22"/>
    <n v="177"/>
    <m/>
    <x v="0"/>
    <m/>
    <m/>
    <m/>
    <m/>
    <m/>
    <m/>
    <m/>
    <m/>
    <m/>
    <m/>
    <m/>
    <m/>
    <m/>
    <m/>
    <m/>
    <m/>
    <s v="NEW BAND SERIES - ALUMINUM?"/>
  </r>
  <r>
    <d v="2004-08-16T00:00:00"/>
    <x v="1"/>
    <n v="2004"/>
    <x v="2"/>
    <s v="Eseal Point"/>
    <s v="JA"/>
    <d v="1899-12-30T00:04:00"/>
    <d v="1899-12-30T00:12:00"/>
    <d v="1899-12-30T19:39:00"/>
    <n v="4.4166666666666679"/>
    <x v="1"/>
    <s v="1901-38504"/>
    <s v="N"/>
    <m/>
    <x v="5"/>
    <n v="84"/>
    <n v="31"/>
    <n v="53"/>
    <n v="15.74"/>
    <n v="46.62"/>
    <n v="32.07"/>
    <n v="180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30:00"/>
    <s v="na"/>
    <d v="1899-12-30T19:39:00"/>
    <n v="4.8500000000000014"/>
    <x v="1"/>
    <s v="1901-38339"/>
    <s v="N"/>
    <m/>
    <x v="5"/>
    <n v="83"/>
    <n v="26"/>
    <n v="57"/>
    <n v="15.4"/>
    <n v="43.11"/>
    <n v="32.049999999999997"/>
    <n v="180"/>
    <m/>
    <x v="0"/>
    <m/>
    <m/>
    <m/>
    <m/>
    <m/>
    <m/>
    <m/>
    <m/>
    <m/>
    <m/>
    <m/>
    <m/>
    <m/>
    <m/>
    <m/>
    <m/>
    <s v="MOLTING RETS?"/>
  </r>
  <r>
    <d v="2004-08-16T00:00:00"/>
    <x v="1"/>
    <n v="2004"/>
    <x v="2"/>
    <s v="Eseal Point"/>
    <s v="JA"/>
    <d v="1899-12-30T01:15:00"/>
    <d v="1899-12-30T01:26:00"/>
    <d v="1899-12-30T19:39:00"/>
    <n v="5.6000000000000014"/>
    <x v="1"/>
    <s v="1901-38507"/>
    <s v="N"/>
    <m/>
    <x v="2"/>
    <n v="81"/>
    <n v="26"/>
    <n v="55"/>
    <n v="14.9"/>
    <n v="42.08"/>
    <n v="32.08"/>
    <n v="17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46:00"/>
    <m/>
    <d v="1899-12-30T20:07:00"/>
    <n v="4.6499999999999986"/>
    <x v="1"/>
    <s v="1971-01982"/>
    <s v="N"/>
    <s v="N"/>
    <x v="5"/>
    <n v="77"/>
    <n v="20"/>
    <n v="57"/>
    <m/>
    <m/>
    <n v="34.68"/>
    <n v="170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0:56:00"/>
    <m/>
    <d v="1899-12-30T20:07:00"/>
    <n v="4.8166666666666664"/>
    <x v="1"/>
    <s v="1971-01983"/>
    <s v="N"/>
    <s v="N"/>
    <x v="1"/>
    <n v="84"/>
    <n v="20"/>
    <n v="64"/>
    <m/>
    <m/>
    <m/>
    <n v="168"/>
    <m/>
    <x v="0"/>
    <m/>
    <m/>
    <m/>
    <m/>
    <m/>
    <m/>
    <m/>
    <m/>
    <m/>
    <m/>
    <m/>
    <m/>
    <m/>
    <m/>
    <m/>
    <m/>
    <s v="PUKED WHITE GOO IN NET"/>
  </r>
  <r>
    <d v="2005-07-08T00:00:00"/>
    <x v="1"/>
    <n v="2005"/>
    <x v="1"/>
    <s v="Eseal Point"/>
    <s v="HMN"/>
    <d v="1899-12-30T02:12:00"/>
    <m/>
    <d v="1899-12-30T20:07:00"/>
    <n v="6.0833333333333321"/>
    <x v="1"/>
    <s v="1971-01994"/>
    <s v="N"/>
    <s v="N"/>
    <x v="1"/>
    <n v="84"/>
    <n v="20"/>
    <n v="64"/>
    <m/>
    <m/>
    <m/>
    <n v="17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3:00:00"/>
    <m/>
    <d v="1899-12-30T20:07:00"/>
    <n v="6.8833333333333329"/>
    <x v="1"/>
    <s v="1971-01802"/>
    <s v="N"/>
    <s v="N"/>
    <x v="5"/>
    <s v="NA"/>
    <s v="NA"/>
    <s v="NA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35:00"/>
    <m/>
    <d v="1899-12-30T20:07:00"/>
    <n v="3.466666666666665"/>
    <x v="1"/>
    <s v="1971-01809"/>
    <s v="N"/>
    <s v="N"/>
    <x v="1"/>
    <n v="81.5"/>
    <n v="21"/>
    <n v="60.5"/>
    <m/>
    <m/>
    <m/>
    <s v="NA"/>
    <m/>
    <x v="0"/>
    <m/>
    <m/>
    <m/>
    <m/>
    <m/>
    <m/>
    <m/>
    <m/>
    <m/>
    <m/>
    <m/>
    <m/>
    <m/>
    <m/>
    <m/>
    <m/>
    <s v="CLOACA DISTENDED POST LAYING?"/>
  </r>
  <r>
    <d v="2005-07-09T00:00:00"/>
    <x v="1"/>
    <n v="2005"/>
    <x v="1"/>
    <s v="Eseal Point"/>
    <s v="HMN"/>
    <d v="1899-12-30T23:53:00"/>
    <m/>
    <d v="1899-12-30T20:07:00"/>
    <n v="3.7666666666666666"/>
    <x v="1"/>
    <s v="1971-01811"/>
    <s v="N"/>
    <s v="N"/>
    <x v="1"/>
    <n v="81"/>
    <n v="20"/>
    <n v="6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12:00"/>
    <m/>
    <d v="1899-12-30T20:07:00"/>
    <n v="4.0833333333333321"/>
    <x v="1"/>
    <s v="1971-01813"/>
    <s v="N"/>
    <s v="N"/>
    <x v="1"/>
    <n v="73"/>
    <n v="20"/>
    <n v="53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43:00"/>
    <m/>
    <d v="1899-12-30T20:07:00"/>
    <n v="4.6000000000000014"/>
    <x v="1"/>
    <s v="1971-01816"/>
    <s v="N"/>
    <s v="N"/>
    <x v="1"/>
    <n v="83.5"/>
    <n v="20"/>
    <n v="63.5"/>
    <m/>
    <m/>
    <m/>
    <s v="NA"/>
    <m/>
    <x v="0"/>
    <m/>
    <m/>
    <m/>
    <m/>
    <m/>
    <m/>
    <m/>
    <m/>
    <m/>
    <m/>
    <m/>
    <m/>
    <m/>
    <m/>
    <m/>
    <m/>
    <s v="PUKED IN NET, RECAPTURED AT 00:55"/>
  </r>
  <r>
    <d v="2005-07-09T00:00:00"/>
    <x v="1"/>
    <n v="2005"/>
    <x v="1"/>
    <s v="Eseal Point"/>
    <s v="HMN"/>
    <d v="1899-12-30T02:31:00"/>
    <m/>
    <d v="1899-12-30T20:07:00"/>
    <n v="6.3999999999999986"/>
    <x v="1"/>
    <s v="1971-01827"/>
    <s v="N"/>
    <s v="N"/>
    <x v="2"/>
    <n v="78"/>
    <n v="20.5"/>
    <n v="57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1"/>
    <s v="1971-01940"/>
    <s v="N"/>
    <s v="N"/>
    <x v="1"/>
    <n v="76"/>
    <n v="16"/>
    <n v="60"/>
    <n v="16.5"/>
    <m/>
    <n v="33.6"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1"/>
    <s v="1971-01722"/>
    <s v="N"/>
    <s v="N"/>
    <x v="5"/>
    <n v="80"/>
    <n v="19"/>
    <n v="61"/>
    <m/>
    <m/>
    <m/>
    <n v="172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37:00"/>
    <m/>
    <d v="1899-12-30T19:54:00"/>
    <n v="2.7166666666666677"/>
    <x v="1"/>
    <s v="1971-01723"/>
    <s v="N"/>
    <s v="N"/>
    <x v="1"/>
    <n v="73"/>
    <n v="15"/>
    <n v="58"/>
    <m/>
    <m/>
    <m/>
    <n v="17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1"/>
    <s v="1971-01728"/>
    <s v="N"/>
    <s v="N"/>
    <x v="1"/>
    <n v="73"/>
    <n v="15"/>
    <n v="58"/>
    <m/>
    <m/>
    <m/>
    <n v="17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24:00"/>
    <m/>
    <d v="1899-12-30T19:54:00"/>
    <n v="5.5"/>
    <x v="1"/>
    <s v="1971-01738"/>
    <s v="N"/>
    <s v="N"/>
    <x v="2"/>
    <n v="77"/>
    <n v="15"/>
    <n v="62"/>
    <m/>
    <m/>
    <m/>
    <n v="175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08:00"/>
    <m/>
    <d v="1899-12-30T19:53:00"/>
    <n v="1.2500000000000009"/>
    <x v="1"/>
    <s v="1971-01767"/>
    <s v="N"/>
    <s v="N"/>
    <x v="1"/>
    <n v="77"/>
    <n v="21"/>
    <n v="56"/>
    <m/>
    <m/>
    <m/>
    <s v="NA"/>
    <m/>
    <x v="0"/>
    <m/>
    <m/>
    <m/>
    <m/>
    <m/>
    <m/>
    <m/>
    <m/>
    <m/>
    <m/>
    <m/>
    <m/>
    <m/>
    <m/>
    <m/>
    <m/>
    <s v="PUKED LOTS OF OIL"/>
  </r>
  <r>
    <d v="2005-08-02T00:00:00"/>
    <x v="1"/>
    <n v="2005"/>
    <x v="2"/>
    <s v="Eseal Point"/>
    <s v="JA"/>
    <d v="1899-12-30T22:41:00"/>
    <m/>
    <d v="1899-12-30T19:53:00"/>
    <n v="2.8000000000000007"/>
    <x v="1"/>
    <s v="1971-01772"/>
    <s v="N"/>
    <s v="N"/>
    <x v="1"/>
    <n v="75"/>
    <n v="20"/>
    <n v="55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24:00"/>
    <m/>
    <d v="1899-12-30T19:53:00"/>
    <n v="3.5166666666666675"/>
    <x v="1"/>
    <s v="1971-01774"/>
    <s v="N"/>
    <s v="N"/>
    <x v="1"/>
    <n v="79"/>
    <n v="16"/>
    <n v="63"/>
    <m/>
    <m/>
    <m/>
    <s v="NA"/>
    <m/>
    <x v="0"/>
    <m/>
    <m/>
    <m/>
    <m/>
    <m/>
    <m/>
    <m/>
    <m/>
    <m/>
    <m/>
    <m/>
    <m/>
    <m/>
    <m/>
    <m/>
    <m/>
    <s v="BELLY FULL - PUKED CLEAR OIL"/>
  </r>
  <r>
    <d v="2005-08-02T00:00:00"/>
    <x v="1"/>
    <n v="2005"/>
    <x v="2"/>
    <s v="Eseal Point"/>
    <s v="JA"/>
    <d v="1899-12-30T23:30:00"/>
    <m/>
    <d v="1899-12-30T19:53:00"/>
    <n v="3.6166666666666671"/>
    <x v="1"/>
    <s v="1971-01775"/>
    <s v="N"/>
    <s v="N"/>
    <x v="1"/>
    <n v="74"/>
    <n v="15"/>
    <n v="59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58:00"/>
    <m/>
    <d v="1899-12-30T19:53:00"/>
    <n v="4.0833333333333321"/>
    <x v="1"/>
    <s v="1971-01779"/>
    <s v="N"/>
    <s v="N"/>
    <x v="1"/>
    <n v="75"/>
    <n v="15"/>
    <n v="60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03:00"/>
    <m/>
    <d v="1899-12-30T19:53:00"/>
    <n v="5.1666666666666679"/>
    <x v="1"/>
    <s v="1971-01785"/>
    <s v="N"/>
    <s v="N"/>
    <x v="1"/>
    <n v="73"/>
    <n v="15"/>
    <n v="58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24:00"/>
    <m/>
    <d v="1899-12-30T19:53:00"/>
    <n v="5.5166666666666693"/>
    <x v="1"/>
    <s v="1971-01788"/>
    <s v="N"/>
    <s v="N"/>
    <x v="5"/>
    <n v="78"/>
    <n v="20"/>
    <n v="58"/>
    <m/>
    <m/>
    <m/>
    <s v="NA"/>
    <m/>
    <x v="0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28:00"/>
    <m/>
    <d v="1899-12-30T19:59:00"/>
    <n v="2.4833333333333298"/>
    <x v="2"/>
    <s v="1313-46006"/>
    <s v="N"/>
    <m/>
    <x v="6"/>
    <n v="168"/>
    <n v="25"/>
    <n v="143"/>
    <n v="8.76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23:21:00"/>
    <m/>
    <d v="1899-12-30T19:59:00"/>
    <n v="3.366666666666668"/>
    <x v="2"/>
    <s v="1313-46007"/>
    <s v="N"/>
    <m/>
    <x v="5"/>
    <n v="165"/>
    <n v="23"/>
    <n v="142"/>
    <n v="9.6"/>
    <m/>
    <m/>
    <m/>
    <m/>
    <x v="0"/>
    <m/>
    <m/>
    <m/>
    <m/>
    <m/>
    <m/>
    <m/>
    <m/>
    <m/>
    <m/>
    <m/>
    <m/>
    <m/>
    <m/>
    <m/>
    <m/>
    <s v="EYE = NA"/>
  </r>
  <r>
    <d v="2005-05-31T00:00:00"/>
    <x v="0"/>
    <n v="2005"/>
    <x v="3"/>
    <n v="1"/>
    <s v="JA"/>
    <d v="1899-12-30T23:51:00"/>
    <m/>
    <d v="1899-12-30T19:59:00"/>
    <n v="3.8666666666666663"/>
    <x v="2"/>
    <s v="1313-46008"/>
    <s v="N"/>
    <m/>
    <x v="5"/>
    <n v="172"/>
    <n v="27"/>
    <n v="145"/>
    <n v="9.4499999999999993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17:00"/>
    <m/>
    <d v="1899-12-30T19:59:00"/>
    <n v="4.2999999999999972"/>
    <x v="2"/>
    <s v="1313-46009"/>
    <s v="N"/>
    <m/>
    <x v="7"/>
    <n v="186"/>
    <n v="26"/>
    <n v="160"/>
    <n v="9.98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40:00"/>
    <m/>
    <d v="1899-12-30T19:59:00"/>
    <n v="4.6833333333333336"/>
    <x v="2"/>
    <s v="1313-46010"/>
    <s v="N"/>
    <m/>
    <x v="0"/>
    <n v="172"/>
    <n v="26"/>
    <n v="146"/>
    <n v="9.49"/>
    <m/>
    <m/>
    <m/>
    <m/>
    <x v="0"/>
    <m/>
    <m/>
    <m/>
    <m/>
    <m/>
    <m/>
    <m/>
    <m/>
    <m/>
    <m/>
    <m/>
    <m/>
    <m/>
    <m/>
    <m/>
    <m/>
    <s v="EYE = 1"/>
  </r>
  <r>
    <d v="2005-05-31T00:00:00"/>
    <x v="0"/>
    <n v="2005"/>
    <x v="3"/>
    <n v="1"/>
    <s v="JA"/>
    <d v="1899-12-30T01:47:00"/>
    <m/>
    <d v="1899-12-30T19:59:00"/>
    <n v="5.7999999999999972"/>
    <x v="2"/>
    <s v="1313-46012"/>
    <s v="N"/>
    <m/>
    <x v="5"/>
    <n v="166"/>
    <n v="26"/>
    <n v="140"/>
    <n v="8.81"/>
    <m/>
    <m/>
    <m/>
    <m/>
    <x v="0"/>
    <m/>
    <m/>
    <m/>
    <m/>
    <m/>
    <m/>
    <m/>
    <m/>
    <m/>
    <m/>
    <m/>
    <m/>
    <m/>
    <m/>
    <m/>
    <m/>
    <s v="EYE = 2, CAPTURED ON GROUND"/>
  </r>
  <r>
    <d v="2005-06-01T00:00:00"/>
    <x v="0"/>
    <n v="2005"/>
    <x v="0"/>
    <n v="1"/>
    <s v="JA"/>
    <d v="1899-12-30T22:06:00"/>
    <m/>
    <d v="1899-12-30T19:59:00"/>
    <n v="2.1166666666666671"/>
    <x v="2"/>
    <s v="1313-46016"/>
    <s v="N"/>
    <m/>
    <x v="2"/>
    <n v="182"/>
    <n v="25"/>
    <n v="157"/>
    <n v="8.6199999999999992"/>
    <m/>
    <m/>
    <m/>
    <m/>
    <x v="0"/>
    <m/>
    <m/>
    <m/>
    <m/>
    <m/>
    <m/>
    <m/>
    <m/>
    <m/>
    <m/>
    <m/>
    <m/>
    <m/>
    <m/>
    <m/>
    <m/>
    <s v="EYE = 2"/>
  </r>
  <r>
    <d v="2005-06-01T00:00:00"/>
    <x v="0"/>
    <n v="2005"/>
    <x v="0"/>
    <n v="1"/>
    <s v="JA"/>
    <d v="1899-12-30T00:50:00"/>
    <m/>
    <d v="1899-12-30T19:59:00"/>
    <n v="4.8499999999999979"/>
    <x v="2"/>
    <s v="1313-46017"/>
    <s v="N"/>
    <m/>
    <x v="7"/>
    <n v="173"/>
    <n v="26"/>
    <n v="147"/>
    <n v="8.93"/>
    <m/>
    <m/>
    <m/>
    <m/>
    <x v="0"/>
    <m/>
    <m/>
    <m/>
    <m/>
    <m/>
    <m/>
    <m/>
    <m/>
    <m/>
    <m/>
    <m/>
    <m/>
    <m/>
    <m/>
    <m/>
    <m/>
    <s v="EYE = 1, DIATOMS ON BELLY"/>
  </r>
  <r>
    <d v="2005-06-01T00:00:00"/>
    <x v="0"/>
    <n v="2005"/>
    <x v="0"/>
    <n v="1"/>
    <s v="JA"/>
    <d v="1899-12-30T01:03:00"/>
    <m/>
    <d v="1899-12-30T19:59:00"/>
    <n v="5.0666666666666629"/>
    <x v="2"/>
    <s v="1313-46018"/>
    <s v="N"/>
    <m/>
    <x v="7"/>
    <n v="190"/>
    <n v="26"/>
    <n v="164"/>
    <n v="9.39"/>
    <m/>
    <m/>
    <m/>
    <m/>
    <x v="0"/>
    <m/>
    <m/>
    <m/>
    <m/>
    <m/>
    <m/>
    <m/>
    <m/>
    <m/>
    <m/>
    <m/>
    <m/>
    <m/>
    <m/>
    <m/>
    <m/>
    <s v="EYE = 2, DIATOMS ON BELLY"/>
  </r>
  <r>
    <d v="2005-06-01T00:00:00"/>
    <x v="0"/>
    <n v="2005"/>
    <x v="0"/>
    <n v="1"/>
    <s v="JA"/>
    <d v="1899-12-30T01:51:00"/>
    <m/>
    <d v="1899-12-30T19:59:00"/>
    <n v="5.8666666666666671"/>
    <x v="2"/>
    <s v="1313-46019"/>
    <s v="N"/>
    <m/>
    <x v="7"/>
    <n v="163"/>
    <n v="26"/>
    <n v="137"/>
    <n v="9.33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22:05:00"/>
    <m/>
    <d v="1899-12-30T20:00:00"/>
    <n v="2.0833333333333313"/>
    <x v="2"/>
    <s v="1313-46026"/>
    <s v="N"/>
    <m/>
    <x v="5"/>
    <n v="173"/>
    <n v="30"/>
    <n v="143"/>
    <n v="8.89"/>
    <m/>
    <m/>
    <m/>
    <m/>
    <x v="0"/>
    <m/>
    <m/>
    <m/>
    <m/>
    <m/>
    <m/>
    <m/>
    <m/>
    <m/>
    <m/>
    <m/>
    <m/>
    <m/>
    <m/>
    <m/>
    <m/>
    <s v="EYE = 2"/>
  </r>
  <r>
    <d v="2005-06-02T00:00:00"/>
    <x v="0"/>
    <n v="2005"/>
    <x v="0"/>
    <n v="1"/>
    <s v="JA"/>
    <d v="1899-12-30T23:12:00"/>
    <m/>
    <d v="1899-12-30T20:00:00"/>
    <n v="3.1999999999999993"/>
    <x v="2"/>
    <s v="1313-46027"/>
    <s v="N"/>
    <m/>
    <x v="5"/>
    <n v="180"/>
    <n v="30"/>
    <n v="150"/>
    <n v="8.48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00:27:00"/>
    <m/>
    <d v="1899-12-30T20:00:00"/>
    <n v="4.4499999999999993"/>
    <x v="2"/>
    <s v="1313-46012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BANDED - 5/31/05"/>
  </r>
  <r>
    <d v="2005-06-02T00:00:00"/>
    <x v="0"/>
    <n v="2005"/>
    <x v="0"/>
    <n v="1"/>
    <s v="JA"/>
    <d v="1899-12-30T00:43:00"/>
    <m/>
    <d v="1899-12-30T20:00:00"/>
    <n v="4.716666666666665"/>
    <x v="2"/>
    <s v="1313-46028"/>
    <s v="N"/>
    <m/>
    <x v="2"/>
    <n v="167"/>
    <n v="30"/>
    <n v="137"/>
    <n v="8.4"/>
    <m/>
    <m/>
    <m/>
    <m/>
    <x v="0"/>
    <m/>
    <m/>
    <m/>
    <m/>
    <m/>
    <m/>
    <m/>
    <m/>
    <m/>
    <m/>
    <m/>
    <m/>
    <m/>
    <m/>
    <m/>
    <m/>
    <s v="EYE = 1, DIATOMS ON BELLY"/>
  </r>
  <r>
    <d v="2005-06-02T00:00:00"/>
    <x v="0"/>
    <n v="2005"/>
    <x v="0"/>
    <n v="1"/>
    <s v="JA"/>
    <d v="1899-12-30T00:57:00"/>
    <m/>
    <d v="1899-12-30T20:00:00"/>
    <n v="4.9499999999999993"/>
    <x v="2"/>
    <s v="1313-46029"/>
    <s v="N"/>
    <m/>
    <x v="2"/>
    <n v="184"/>
    <n v="30"/>
    <n v="154"/>
    <n v="9.56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0:59:00"/>
    <m/>
    <d v="1899-12-30T20:00:00"/>
    <n v="4.9833333333333307"/>
    <x v="2"/>
    <s v="1313-46030"/>
    <s v="N"/>
    <m/>
    <x v="2"/>
    <n v="178"/>
    <n v="28"/>
    <n v="150"/>
    <n v="10.07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1:17:00"/>
    <m/>
    <d v="1899-12-30T20:00:00"/>
    <n v="5.2833333333333314"/>
    <x v="2"/>
    <s v="1313-46031"/>
    <s v="N"/>
    <m/>
    <x v="2"/>
    <n v="190"/>
    <n v="30"/>
    <n v="160"/>
    <n v="9.02"/>
    <m/>
    <m/>
    <m/>
    <m/>
    <x v="0"/>
    <m/>
    <m/>
    <m/>
    <m/>
    <m/>
    <m/>
    <m/>
    <m/>
    <m/>
    <m/>
    <m/>
    <m/>
    <m/>
    <m/>
    <m/>
    <m/>
    <s v="EYE = 2, LIGHT DIATOMS ON BELLY"/>
  </r>
  <r>
    <d v="2005-06-02T00:00:00"/>
    <x v="0"/>
    <n v="2005"/>
    <x v="0"/>
    <n v="1"/>
    <s v="JA"/>
    <d v="1899-12-30T01:20:00"/>
    <m/>
    <d v="1899-12-30T20:00:00"/>
    <n v="5.3333333333333321"/>
    <x v="2"/>
    <s v="1313-60034"/>
    <s v="Y"/>
    <m/>
    <x v="5"/>
    <n v="167"/>
    <n v="30"/>
    <n v="137"/>
    <n v="9.7100000000000009"/>
    <m/>
    <m/>
    <m/>
    <m/>
    <x v="0"/>
    <m/>
    <m/>
    <m/>
    <m/>
    <m/>
    <m/>
    <m/>
    <m/>
    <m/>
    <m/>
    <m/>
    <m/>
    <m/>
    <m/>
    <m/>
    <m/>
    <s v="EYE = 2, CLEAN BELLY - DRY"/>
  </r>
  <r>
    <d v="2005-06-02T00:00:00"/>
    <x v="0"/>
    <n v="2005"/>
    <x v="0"/>
    <n v="1"/>
    <s v="JA"/>
    <d v="1899-12-30T01:29:00"/>
    <m/>
    <d v="1899-12-30T20:00:00"/>
    <n v="5.4833333333333343"/>
    <x v="2"/>
    <s v="1313-46032"/>
    <s v="N"/>
    <m/>
    <x v="5"/>
    <n v="191"/>
    <n v="30"/>
    <n v="161"/>
    <n v="9.4"/>
    <m/>
    <m/>
    <m/>
    <m/>
    <x v="0"/>
    <m/>
    <m/>
    <m/>
    <m/>
    <m/>
    <m/>
    <m/>
    <m/>
    <m/>
    <m/>
    <m/>
    <m/>
    <m/>
    <m/>
    <m/>
    <m/>
    <s v="EYE = 1, LIGHT DIATOMS"/>
  </r>
  <r>
    <d v="2005-07-07T00:00:00"/>
    <x v="0"/>
    <n v="2005"/>
    <x v="1"/>
    <n v="1"/>
    <s v="JA"/>
    <d v="1899-12-30T23:11:00"/>
    <m/>
    <d v="1899-12-30T20:07:00"/>
    <n v="3.0666666666666664"/>
    <x v="2"/>
    <s v="1313-46038"/>
    <m/>
    <s v="Y"/>
    <x v="8"/>
    <n v="169"/>
    <n v="24"/>
    <n v="145"/>
    <m/>
    <m/>
    <m/>
    <m/>
    <m/>
    <x v="0"/>
    <m/>
    <m/>
    <m/>
    <m/>
    <m/>
    <m/>
    <m/>
    <m/>
    <m/>
    <m/>
    <m/>
    <m/>
    <m/>
    <m/>
    <m/>
    <m/>
    <s v="EYE = 1, BD = 8.41"/>
  </r>
  <r>
    <d v="2005-07-07T00:00:00"/>
    <x v="0"/>
    <n v="2005"/>
    <x v="1"/>
    <s v="AB10"/>
    <s v="JA"/>
    <d v="1899-12-30T03:20:00"/>
    <d v="1899-12-30T03:32:00"/>
    <d v="1899-12-30T20:07:00"/>
    <n v="7.216666666666665"/>
    <x v="2"/>
    <s v="1313-70010"/>
    <s v="N"/>
    <s v="N"/>
    <x v="8"/>
    <n v="200"/>
    <n v="31"/>
    <n v="169"/>
    <m/>
    <m/>
    <m/>
    <m/>
    <m/>
    <x v="0"/>
    <m/>
    <m/>
    <m/>
    <m/>
    <m/>
    <m/>
    <m/>
    <m/>
    <m/>
    <m/>
    <m/>
    <m/>
    <m/>
    <m/>
    <m/>
    <m/>
    <s v="TDR = 9985"/>
  </r>
  <r>
    <d v="2005-07-08T00:00:00"/>
    <x v="0"/>
    <n v="2005"/>
    <x v="1"/>
    <n v="1"/>
    <s v="JA"/>
    <d v="1899-12-30T02:54:00"/>
    <m/>
    <d v="1899-12-30T20:07:00"/>
    <n v="6.7833333333333314"/>
    <x v="2"/>
    <s v="1313-46038"/>
    <s v="Y"/>
    <s v="Y"/>
    <x v="8"/>
    <n v="160"/>
    <n v="24"/>
    <n v="136"/>
    <m/>
    <m/>
    <m/>
    <m/>
    <m/>
    <x v="0"/>
    <m/>
    <m/>
    <m/>
    <m/>
    <m/>
    <m/>
    <m/>
    <m/>
    <m/>
    <m/>
    <m/>
    <m/>
    <m/>
    <m/>
    <m/>
    <m/>
    <s v="BD = 8.24, EYE = 1"/>
  </r>
  <r>
    <d v="2006-06-02T00:00:00"/>
    <x v="0"/>
    <n v="2006"/>
    <x v="0"/>
    <n v="1"/>
    <s v="JA"/>
    <d v="1899-12-30T02:49:00"/>
    <m/>
    <d v="1899-12-30T20:00:00"/>
    <n v="6.8166666666666664"/>
    <x v="2"/>
    <s v="1313-46044"/>
    <s v="N"/>
    <m/>
    <x v="2"/>
    <n v="174"/>
    <n v="13"/>
    <n v="161"/>
    <m/>
    <m/>
    <m/>
    <m/>
    <m/>
    <x v="0"/>
    <m/>
    <m/>
    <m/>
    <m/>
    <m/>
    <m/>
    <m/>
    <m/>
    <m/>
    <m/>
    <m/>
    <m/>
    <m/>
    <m/>
    <m/>
    <m/>
    <s v="EYE = 1, BD=11"/>
  </r>
  <r>
    <d v="2006-06-02T00:00:00"/>
    <x v="0"/>
    <n v="2006"/>
    <x v="0"/>
    <n v="1"/>
    <s v="JA"/>
    <d v="1899-12-30T03:00:00"/>
    <m/>
    <d v="1899-12-30T20:00:00"/>
    <n v="7"/>
    <x v="2"/>
    <s v="1313-46010"/>
    <s v="Y"/>
    <m/>
    <x v="2"/>
    <n v="168"/>
    <n v="13"/>
    <n v="155"/>
    <m/>
    <m/>
    <m/>
    <m/>
    <m/>
    <x v="0"/>
    <m/>
    <m/>
    <m/>
    <m/>
    <m/>
    <m/>
    <m/>
    <m/>
    <m/>
    <m/>
    <m/>
    <m/>
    <m/>
    <m/>
    <m/>
    <m/>
    <s v="EYE=1, BD=10"/>
  </r>
  <r>
    <d v="2004-08-16T00:00:00"/>
    <x v="1"/>
    <n v="2004"/>
    <x v="2"/>
    <s v="Eseal Point"/>
    <s v="JA"/>
    <d v="1899-12-30T22:55:00"/>
    <s v="na"/>
    <d v="1899-12-30T19:39:00"/>
    <n v="3.2666666666666684"/>
    <x v="3"/>
    <s v="7901-02998"/>
    <s v="N"/>
    <m/>
    <x v="0"/>
    <n v="65"/>
    <n v="26"/>
    <n v="39"/>
    <n v="16.309999999999999"/>
    <n v="40.11"/>
    <n v="23.57"/>
    <n v="161"/>
    <n v="74"/>
    <x v="0"/>
    <m/>
    <m/>
    <m/>
    <m/>
    <m/>
    <m/>
    <m/>
    <m/>
    <m/>
    <m/>
    <m/>
    <m/>
    <m/>
    <m/>
    <m/>
    <m/>
    <s v="RUMP = 8.5, PHOTOS TAKEN LESP ON TOP"/>
  </r>
  <r>
    <d v="2004-08-18T00:00:00"/>
    <x v="0"/>
    <n v="2004"/>
    <x v="2"/>
    <n v="1"/>
    <s v="JA"/>
    <d v="1899-12-30T23:39:00"/>
    <d v="1899-12-30T23:58:00"/>
    <d v="1899-12-30T19:36:00"/>
    <n v="4.0499999999999963"/>
    <x v="3"/>
    <s v="1901-38522"/>
    <s v="N"/>
    <m/>
    <x v="5"/>
    <n v="57"/>
    <n v="27"/>
    <n v="30"/>
    <n v="15.33"/>
    <n v="38.24"/>
    <n v="20.48"/>
    <n v="146"/>
    <n v="74"/>
    <x v="0"/>
    <m/>
    <m/>
    <m/>
    <m/>
    <m/>
    <m/>
    <m/>
    <m/>
    <m/>
    <m/>
    <m/>
    <m/>
    <m/>
    <m/>
    <m/>
    <m/>
    <s v="RUMP = 9; STRAIGHTER BILL, BROWNISH UNDER WINGS; PHOTO"/>
  </r>
  <r>
    <d v="2005-05-28T00:00:00"/>
    <x v="2"/>
    <n v="2005"/>
    <x v="3"/>
    <m/>
    <s v="JA"/>
    <d v="1899-12-30T22:36:00"/>
    <m/>
    <d v="1899-12-30T19:57:00"/>
    <n v="2.6500000000000039"/>
    <x v="3"/>
    <s v="4501-95403"/>
    <s v="N"/>
    <m/>
    <x v="5"/>
    <n v="62"/>
    <n v="25"/>
    <n v="37"/>
    <m/>
    <m/>
    <m/>
    <n v="147"/>
    <m/>
    <x v="0"/>
    <m/>
    <m/>
    <m/>
    <m/>
    <m/>
    <m/>
    <m/>
    <m/>
    <m/>
    <m/>
    <m/>
    <m/>
    <m/>
    <m/>
    <m/>
    <m/>
    <s v="RUMP = 5"/>
  </r>
  <r>
    <d v="2005-05-29T00:00:00"/>
    <x v="2"/>
    <n v="2005"/>
    <x v="3"/>
    <m/>
    <s v="JA"/>
    <d v="1899-12-30T00:00:00"/>
    <m/>
    <d v="1899-12-30T19:58:00"/>
    <n v="4.033333333333335"/>
    <x v="3"/>
    <s v="4501-95469"/>
    <s v="N"/>
    <m/>
    <x v="1"/>
    <n v="58"/>
    <n v="25"/>
    <n v="33"/>
    <m/>
    <m/>
    <m/>
    <n v="147"/>
    <m/>
    <x v="4"/>
    <m/>
    <m/>
    <m/>
    <m/>
    <m/>
    <m/>
    <m/>
    <m/>
    <m/>
    <m/>
    <m/>
    <m/>
    <m/>
    <m/>
    <m/>
    <m/>
    <s v="RUMP = 3, ALL WT W DARK CENTRAL BAND"/>
  </r>
  <r>
    <d v="2005-05-29T00:00:00"/>
    <x v="2"/>
    <n v="2005"/>
    <x v="3"/>
    <m/>
    <s v="JA"/>
    <d v="1899-12-30T00:57:00"/>
    <m/>
    <d v="1899-12-30T19:58:00"/>
    <n v="4.9833333333333343"/>
    <x v="3"/>
    <s v="4501-95476"/>
    <s v="N"/>
    <m/>
    <x v="6"/>
    <n v="55"/>
    <n v="25"/>
    <n v="30"/>
    <m/>
    <m/>
    <m/>
    <n v="150"/>
    <m/>
    <x v="4"/>
    <m/>
    <m/>
    <m/>
    <m/>
    <m/>
    <m/>
    <m/>
    <m/>
    <m/>
    <m/>
    <m/>
    <m/>
    <m/>
    <m/>
    <m/>
    <m/>
    <s v="RUMP = 2, NEARLY ALL WHT"/>
  </r>
  <r>
    <d v="2005-06-01T00:00:00"/>
    <x v="0"/>
    <n v="2005"/>
    <x v="0"/>
    <n v="1"/>
    <s v="JA"/>
    <d v="1899-12-30T01:15:00"/>
    <m/>
    <d v="1899-12-30T19:59:00"/>
    <n v="5.2666666666666657"/>
    <x v="3"/>
    <s v="4501-95564"/>
    <s v="N"/>
    <m/>
    <x v="3"/>
    <n v="62"/>
    <n v="25"/>
    <n v="37"/>
    <m/>
    <m/>
    <m/>
    <n v="156"/>
    <m/>
    <x v="4"/>
    <m/>
    <m/>
    <m/>
    <m/>
    <m/>
    <m/>
    <m/>
    <m/>
    <m/>
    <m/>
    <m/>
    <m/>
    <m/>
    <m/>
    <m/>
    <m/>
    <s v="RUMP = 10"/>
  </r>
  <r>
    <d v="2005-07-02T00:00:00"/>
    <x v="2"/>
    <n v="2005"/>
    <x v="1"/>
    <n v="1"/>
    <s v="JA"/>
    <d v="1899-12-30T01:01:00"/>
    <m/>
    <d v="1899-12-30T20:08:00"/>
    <n v="4.8833333333333329"/>
    <x v="3"/>
    <s v="1971-01625"/>
    <s v="N"/>
    <s v="N"/>
    <x v="1"/>
    <n v="65"/>
    <n v="25"/>
    <n v="40"/>
    <m/>
    <m/>
    <m/>
    <n v="155"/>
    <m/>
    <x v="4"/>
    <m/>
    <m/>
    <m/>
    <m/>
    <m/>
    <m/>
    <m/>
    <m/>
    <m/>
    <m/>
    <m/>
    <m/>
    <m/>
    <m/>
    <m/>
    <m/>
    <s v="RUMP = 1, RUMP COMPLETE WHITE - PHOTOS"/>
  </r>
  <r>
    <d v="2005-07-02T00:00:00"/>
    <x v="2"/>
    <n v="2005"/>
    <x v="1"/>
    <n v="1"/>
    <s v="JA"/>
    <d v="1899-12-30T01:37:00"/>
    <m/>
    <d v="1899-12-30T20:08:00"/>
    <n v="5.4833333333333343"/>
    <x v="3"/>
    <s v="1971-01626"/>
    <s v="N"/>
    <s v="N"/>
    <x v="1"/>
    <n v="67"/>
    <n v="25"/>
    <n v="42"/>
    <m/>
    <m/>
    <m/>
    <n v="155"/>
    <m/>
    <x v="3"/>
    <m/>
    <m/>
    <m/>
    <m/>
    <m/>
    <m/>
    <m/>
    <m/>
    <m/>
    <m/>
    <m/>
    <m/>
    <m/>
    <m/>
    <m/>
    <m/>
    <s v="RUMP = 2, RUMP 90% WHITE - PHOTOS"/>
  </r>
  <r>
    <d v="2005-07-03T00:00:00"/>
    <x v="2"/>
    <n v="2005"/>
    <x v="1"/>
    <n v="1"/>
    <s v="JA"/>
    <d v="1899-12-30T22:03:00"/>
    <m/>
    <d v="1899-12-30T20:08:00"/>
    <n v="1.9166666666666652"/>
    <x v="3"/>
    <s v="1971-01631"/>
    <s v="N"/>
    <s v="N"/>
    <x v="1"/>
    <n v="66"/>
    <n v="31"/>
    <n v="35"/>
    <m/>
    <m/>
    <m/>
    <n v="142"/>
    <m/>
    <x v="4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24:00"/>
    <m/>
    <d v="1899-12-30T20:07:00"/>
    <n v="6.2833333333333314"/>
    <x v="3"/>
    <s v="4501-95564"/>
    <s v="Y"/>
    <s v="N"/>
    <x v="1"/>
    <n v="61"/>
    <n v="19.5"/>
    <n v="41.5"/>
    <m/>
    <m/>
    <m/>
    <n v="159"/>
    <m/>
    <x v="0"/>
    <m/>
    <m/>
    <m/>
    <m/>
    <m/>
    <m/>
    <m/>
    <m/>
    <m/>
    <m/>
    <m/>
    <m/>
    <m/>
    <m/>
    <m/>
    <m/>
    <s v="RECAPTURE, BANDED 6/1/05 ON SR AS LHSP "/>
  </r>
  <r>
    <d v="2005-08-01T00:00:00"/>
    <x v="1"/>
    <n v="2005"/>
    <x v="2"/>
    <s v="Arch Point"/>
    <s v="JA"/>
    <d v="1899-12-30T01:07:00"/>
    <m/>
    <d v="1899-12-30T19:54:00"/>
    <n v="5.2166666666666686"/>
    <x v="3"/>
    <s v="1971-01757"/>
    <s v="N"/>
    <s v="N"/>
    <x v="9"/>
    <n v="50"/>
    <n v="21"/>
    <n v="29"/>
    <n v="14.79"/>
    <m/>
    <n v="21.31"/>
    <n v="141"/>
    <n v="67"/>
    <x v="0"/>
    <m/>
    <m/>
    <m/>
    <m/>
    <m/>
    <m/>
    <m/>
    <m/>
    <m/>
    <m/>
    <m/>
    <m/>
    <m/>
    <m/>
    <m/>
    <m/>
    <s v="RUMP = 1, RUMP PATCH ALL WHITE PHOTO"/>
  </r>
  <r>
    <d v="2005-08-02T00:00:00"/>
    <x v="1"/>
    <n v="2005"/>
    <x v="2"/>
    <s v="Eseal Point"/>
    <s v="JA"/>
    <d v="1899-12-30T00:02:00"/>
    <m/>
    <d v="1899-12-30T19:53:00"/>
    <n v="4.1500000000000021"/>
    <x v="3"/>
    <s v="1971-01780"/>
    <s v="N"/>
    <s v="N"/>
    <x v="5"/>
    <n v="45"/>
    <n v="15"/>
    <n v="30"/>
    <n v="14.16"/>
    <n v="37.44"/>
    <n v="22.38"/>
    <n v="153"/>
    <m/>
    <x v="5"/>
    <m/>
    <m/>
    <m/>
    <m/>
    <m/>
    <m/>
    <m/>
    <m/>
    <m/>
    <m/>
    <m/>
    <m/>
    <m/>
    <m/>
    <m/>
    <m/>
    <s v="RUMP = 1, ALL WHITE RUMP - PHOTOS"/>
  </r>
  <r>
    <d v="2007-06-18T00:00:00"/>
    <x v="2"/>
    <n v="2007"/>
    <x v="0"/>
    <n v="1"/>
    <s v="JA"/>
    <d v="1899-12-30T00:11:00"/>
    <m/>
    <d v="1899-12-30T20:07:00"/>
    <n v="4.0666666666666664"/>
    <x v="3"/>
    <s v="1971-02306"/>
    <s v="N"/>
    <m/>
    <x v="1"/>
    <n v="60"/>
    <n v="25"/>
    <n v="35"/>
    <m/>
    <m/>
    <m/>
    <n v="147"/>
    <m/>
    <x v="0"/>
    <m/>
    <m/>
    <m/>
    <m/>
    <m/>
    <m/>
    <m/>
    <m/>
    <m/>
    <m/>
    <m/>
    <m/>
    <m/>
    <m/>
    <m/>
    <m/>
    <s v="RUMP = 2, RUMP 90%WHITE"/>
  </r>
  <r>
    <d v="2007-06-18T00:00:00"/>
    <x v="2"/>
    <n v="2007"/>
    <x v="0"/>
    <n v="1"/>
    <s v="JA"/>
    <d v="1899-12-30T00:58:00"/>
    <m/>
    <d v="1899-12-30T20:07:00"/>
    <n v="4.8499999999999979"/>
    <x v="3"/>
    <m/>
    <s v="N"/>
    <m/>
    <x v="5"/>
    <n v="73"/>
    <n v="29"/>
    <n v="44"/>
    <m/>
    <m/>
    <m/>
    <n v="157"/>
    <m/>
    <x v="0"/>
    <m/>
    <m/>
    <m/>
    <m/>
    <m/>
    <m/>
    <m/>
    <m/>
    <m/>
    <m/>
    <m/>
    <m/>
    <m/>
    <m/>
    <m/>
    <m/>
    <s v="RUMP = 2, 90% WHT RUMP, NO BAND APPLIED"/>
  </r>
  <r>
    <d v="2004-08-16T00:00:00"/>
    <x v="1"/>
    <n v="2004"/>
    <x v="2"/>
    <s v="Arch Point"/>
    <s v="PM"/>
    <m/>
    <m/>
    <d v="1899-12-30T19:39:00"/>
    <n v="4.3500000000000014"/>
    <x v="4"/>
    <s v="1901-3833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DESTROYED"/>
  </r>
  <r>
    <d v="2005-07-08T00:00:00"/>
    <x v="0"/>
    <n v="2005"/>
    <x v="1"/>
    <n v="1"/>
    <s v="JA"/>
    <d v="1899-12-30T22:48:00"/>
    <m/>
    <d v="1899-12-30T20:07:00"/>
    <n v="2.6833333333333318"/>
    <x v="4"/>
    <s v="1971-01665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NEW BAND FOR 1961-_6161 (REMOVED)"/>
  </r>
  <r>
    <d v="2005-07-08T00:00:00"/>
    <x v="1"/>
    <n v="2005"/>
    <x v="1"/>
    <s v="Arch Point"/>
    <s v="PM"/>
    <d v="1899-12-30T02:01:00"/>
    <m/>
    <d v="1899-12-30T20:07:00"/>
    <n v="5.8999999999999986"/>
    <x v="4"/>
    <m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GGED THEN ESCAPED - NO BAND"/>
  </r>
  <r>
    <d v="2005-07-09T00:00:00"/>
    <x v="0"/>
    <n v="2005"/>
    <x v="1"/>
    <n v="1"/>
    <s v="JA"/>
    <m/>
    <m/>
    <d v="1899-12-30T20:07:00"/>
    <n v="3.8833333333333329"/>
    <x v="4"/>
    <s v="1971-0171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d v="2005-07-09T00:00:00"/>
    <x v="0"/>
    <n v="2005"/>
    <x v="1"/>
    <n v="1"/>
    <s v="JA"/>
    <m/>
    <m/>
    <d v="1899-12-30T20:07:00"/>
    <n v="3.8833333333333329"/>
    <x v="4"/>
    <s v="1971-0171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m/>
    <x v="3"/>
    <m/>
    <x v="5"/>
    <m/>
    <m/>
    <m/>
    <m/>
    <m/>
    <m/>
    <x v="4"/>
    <s v="1901-38307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01-3830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61-1618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4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9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nd 63 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1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3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4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m/>
    <m/>
    <m/>
    <x v="8"/>
    <m/>
    <m/>
    <m/>
    <m/>
    <m/>
    <m/>
    <m/>
    <m/>
    <x v="0"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32">
  <r>
    <d v="2005-07-08T00:00:00"/>
    <x v="0"/>
    <x v="0"/>
    <n v="7"/>
    <n v="1"/>
    <s v="JA"/>
    <d v="1899-12-30T21:29:00"/>
    <d v="1899-12-30T22:54:00"/>
    <d v="1899-12-30T20:07:00"/>
    <n v="1.3666666666666671"/>
    <x v="0"/>
    <s v="1971-01663"/>
    <x v="0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d v="2004-08-18T00:00:00"/>
    <x v="0"/>
    <x v="1"/>
    <n v="8"/>
    <n v="1"/>
    <s v="JA"/>
    <d v="1899-12-30T21:00:00"/>
    <s v="na"/>
    <d v="1899-12-30T19:36:00"/>
    <n v="1.3999999999999977"/>
    <x v="0"/>
    <s v="1901-38511"/>
    <x v="0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4:00"/>
    <m/>
    <d v="1899-12-30T19:48:00"/>
    <n v="1.4333333333333336"/>
    <x v="0"/>
    <s v="1971-01834"/>
    <x v="0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0:00"/>
    <m/>
    <d v="1899-12-30T19:59:00"/>
    <n v="1.5166666666666666"/>
    <x v="0"/>
    <s v="4501-95519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07:00"/>
    <d v="1899-12-30T21:17:00"/>
    <d v="1899-12-30T19:35:00"/>
    <n v="1.5333333333333332"/>
    <x v="0"/>
    <s v="1901-38341"/>
    <x v="0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d v="2004-07-17T00:00:00"/>
    <x v="2"/>
    <x v="1"/>
    <n v="7"/>
    <s v="Arch Point"/>
    <s v="JA"/>
    <d v="1899-12-30T21:38:00"/>
    <d v="1899-12-30T21:46:00"/>
    <d v="1899-12-30T20:04:00"/>
    <n v="1.5666666666666664"/>
    <x v="0"/>
    <s v="1961-16188"/>
    <x v="0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9T00:00:00"/>
    <x v="2"/>
    <x v="1"/>
    <n v="7"/>
    <s v="Eseal Point"/>
    <s v="JA"/>
    <d v="1899-12-30T21:37:00"/>
    <d v="1899-12-30T21:43:00"/>
    <d v="1899-12-30T20:03:00"/>
    <n v="1.5666666666666664"/>
    <x v="0"/>
    <s v="7901-02692"/>
    <x v="0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21:43:00"/>
    <d v="1899-12-30T21:47:00"/>
    <d v="1899-12-30T20:08:00"/>
    <n v="1.5833333333333304"/>
    <x v="0"/>
    <s v="1961-16119"/>
    <x v="0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80"/>
    <x v="0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1"/>
    <x v="0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44:00"/>
    <d v="1899-12-30T22:11:00"/>
    <d v="1899-12-30T20:04:00"/>
    <n v="1.6666666666666661"/>
    <x v="0"/>
    <s v="1961-16187"/>
    <x v="0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44:00"/>
    <d v="1899-12-30T22:06:00"/>
    <d v="1899-12-30T20:04:00"/>
    <n v="1.6666666666666661"/>
    <x v="0"/>
    <s v="1961-16189"/>
    <x v="0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1:47:00"/>
    <m/>
    <d v="1899-12-30T20:07:00"/>
    <n v="1.6666666666666687"/>
    <x v="0"/>
    <s v="1971-01640"/>
    <x v="0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38:00"/>
    <m/>
    <d v="1899-12-30T19:58:00"/>
    <n v="1.6666666666666687"/>
    <x v="0"/>
    <s v="1971-02102"/>
    <x v="0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d v="2005-06-02T00:00:00"/>
    <x v="0"/>
    <x v="2"/>
    <n v="6"/>
    <n v="1"/>
    <s v="JA"/>
    <d v="1899-12-30T21:41:00"/>
    <m/>
    <d v="1899-12-30T20:00:00"/>
    <n v="1.6833333333333327"/>
    <x v="0"/>
    <s v="4501-95573"/>
    <x v="0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1:00"/>
    <m/>
    <d v="1899-12-30T19:59:00"/>
    <n v="1.6999999999999993"/>
    <x v="0"/>
    <s v="4501-95491"/>
    <x v="0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1:00"/>
    <m/>
    <d v="1899-12-30T19:59:00"/>
    <n v="1.6999999999999993"/>
    <x v="0"/>
    <s v="4501-95522"/>
    <x v="0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49:00"/>
    <m/>
    <d v="1899-12-30T20:07:00"/>
    <n v="1.6999999999999993"/>
    <x v="0"/>
    <s v="1971-01641"/>
    <x v="0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1:51:00"/>
    <m/>
    <d v="1899-12-30T20:08:00"/>
    <n v="1.7166666666666686"/>
    <x v="0"/>
    <s v="1971-02031"/>
    <x v="0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19:00"/>
    <d v="1899-12-30T22:29:00"/>
    <d v="1899-12-30T19:35:00"/>
    <n v="1.7333333333333325"/>
    <x v="0"/>
    <s v="1901-38342"/>
    <x v="0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d v="2005-07-03T00:00:00"/>
    <x v="1"/>
    <x v="0"/>
    <n v="7"/>
    <n v="1"/>
    <s v="JA"/>
    <d v="1899-12-30T21:53:00"/>
    <m/>
    <d v="1899-12-30T20:08:00"/>
    <n v="1.7499999999999991"/>
    <x v="0"/>
    <s v="1971-01629"/>
    <x v="0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52:00"/>
    <m/>
    <d v="1899-12-30T20:07:00"/>
    <n v="1.7499999999999991"/>
    <x v="0"/>
    <s v="1971-01642"/>
    <x v="0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1:48:00"/>
    <s v="na"/>
    <d v="1899-12-30T20:01:00"/>
    <n v="1.783333333333335"/>
    <x v="0"/>
    <s v="7901-02721"/>
    <x v="0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6-06-28T00:00:00"/>
    <x v="0"/>
    <x v="2"/>
    <n v="6"/>
    <n v="1"/>
    <s v="JA"/>
    <d v="1899-12-30T21:57:00"/>
    <m/>
    <d v="1899-12-30T20:08:00"/>
    <n v="1.8166666666666655"/>
    <x v="0"/>
    <s v="1971-02032"/>
    <x v="0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1:57:00"/>
    <m/>
    <d v="1899-12-30T20:07:00"/>
    <n v="1.8333333333333321"/>
    <x v="0"/>
    <s v="1971-01662"/>
    <x v="0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d v="2004-08-15T00:00:00"/>
    <x v="2"/>
    <x v="1"/>
    <n v="8"/>
    <s v="Eseal Point"/>
    <s v="JA"/>
    <d v="1899-12-30T21:29:00"/>
    <m/>
    <d v="1899-12-30T19:39:00"/>
    <n v="1.8333333333333348"/>
    <x v="0"/>
    <s v="7901-02974"/>
    <x v="0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d v="2007-06-18T00:00:00"/>
    <x v="1"/>
    <x v="3"/>
    <n v="6"/>
    <n v="1"/>
    <s v="JA"/>
    <d v="1899-12-30T21:58:00"/>
    <m/>
    <d v="1899-12-30T20:07:00"/>
    <n v="1.8499999999999988"/>
    <x v="0"/>
    <s v="1971-02281"/>
    <x v="0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0:00"/>
    <d v="1899-12-30T22:10:00"/>
    <d v="1899-12-30T20:08:00"/>
    <n v="1.8666666666666654"/>
    <x v="0"/>
    <s v="1961-16120"/>
    <x v="0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00:00"/>
    <d v="1899-12-30T22:13:00"/>
    <d v="1899-12-30T20:08:00"/>
    <n v="1.8666666666666654"/>
    <x v="0"/>
    <s v="1961-16121"/>
    <x v="0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1:55:00"/>
    <d v="1899-12-30T22:00:00"/>
    <d v="1899-12-30T20:03:00"/>
    <n v="1.866666666666668"/>
    <x v="0"/>
    <s v="7901-02693"/>
    <x v="0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26:00"/>
    <d v="1899-12-30T20:04:00"/>
    <n v="1.8999999999999986"/>
    <x v="0"/>
    <s v="1961-16191"/>
    <x v="0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31:00"/>
    <d v="1899-12-30T20:04:00"/>
    <n v="1.8999999999999986"/>
    <x v="0"/>
    <s v="1961-16192"/>
    <x v="0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53:00"/>
    <m/>
    <d v="1899-12-30T19:58:00"/>
    <n v="1.9166666666666679"/>
    <x v="0"/>
    <s v="1971-02104"/>
    <x v="0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53:00"/>
    <m/>
    <d v="1899-12-30T19:58:00"/>
    <n v="1.9166666666666679"/>
    <x v="0"/>
    <s v="1971-02105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32:00"/>
    <m/>
    <d v="1899-12-30T19:36:00"/>
    <n v="1.9333333333333318"/>
    <x v="0"/>
    <s v="1901-38513"/>
    <x v="0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d v="2004-07-19T00:00:00"/>
    <x v="2"/>
    <x v="1"/>
    <n v="7"/>
    <s v="Eseal Point"/>
    <s v="JA"/>
    <d v="1899-12-30T22:01:00"/>
    <d v="1899-12-30T22:06:00"/>
    <d v="1899-12-30T20:03:00"/>
    <n v="1.966666666666665"/>
    <x v="0"/>
    <s v="7901-02694"/>
    <x v="0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2:06:00"/>
    <m/>
    <d v="1899-12-30T20:07:00"/>
    <n v="1.9833333333333343"/>
    <x v="0"/>
    <s v="1971-01643"/>
    <x v="0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07:00"/>
    <m/>
    <d v="1899-12-30T20:07:00"/>
    <n v="2.0000000000000009"/>
    <x v="0"/>
    <s v="1971-02282"/>
    <x v="0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d v="2005-08-09T00:00:00"/>
    <x v="0"/>
    <x v="0"/>
    <n v="8"/>
    <n v="1"/>
    <s v="JA"/>
    <d v="1899-12-30T21:48:00"/>
    <m/>
    <d v="1899-12-30T19:46:00"/>
    <n v="2.0333333333333341"/>
    <x v="0"/>
    <s v="1971-01847"/>
    <x v="0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12:00"/>
    <m/>
    <d v="1899-12-30T20:08:00"/>
    <n v="2.0666666666666673"/>
    <x v="0"/>
    <s v="1971-02052"/>
    <x v="0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d v="2007-06-18T00:00:00"/>
    <x v="1"/>
    <x v="3"/>
    <n v="6"/>
    <n v="1"/>
    <s v="JA"/>
    <d v="1899-12-30T22:12:00"/>
    <m/>
    <d v="1899-12-30T20:07:00"/>
    <n v="2.0833333333333339"/>
    <x v="0"/>
    <s v="1971-02283"/>
    <x v="0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2:00"/>
    <m/>
    <d v="1899-12-30T20:07:00"/>
    <n v="2.0833333333333339"/>
    <x v="0"/>
    <s v="1971-02285"/>
    <x v="0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04:00"/>
    <m/>
    <d v="1899-12-30T19:58:00"/>
    <n v="2.1000000000000005"/>
    <x v="0"/>
    <s v="1971-02060"/>
    <x v="0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07:00"/>
    <d v="1899-12-30T22:17:00"/>
    <d v="1899-12-30T20:01:00"/>
    <n v="2.1000000000000032"/>
    <x v="0"/>
    <s v="7901-02750"/>
    <x v="0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31T00:00:00"/>
    <x v="0"/>
    <x v="0"/>
    <n v="5"/>
    <n v="1"/>
    <s v="JA"/>
    <d v="1899-12-30T22:06:00"/>
    <m/>
    <d v="1899-12-30T19:59:00"/>
    <n v="2.1166666666666671"/>
    <x v="0"/>
    <s v="4501-95494"/>
    <x v="0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22:08:00"/>
    <m/>
    <d v="1899-12-30T19:58:00"/>
    <n v="2.166666666666667"/>
    <x v="0"/>
    <s v="1971-02061"/>
    <x v="0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d v="2005-07-07T00:00:00"/>
    <x v="0"/>
    <x v="0"/>
    <n v="7"/>
    <n v="1"/>
    <s v="JA"/>
    <d v="1899-12-30T22:18:00"/>
    <m/>
    <d v="1899-12-30T20:07:00"/>
    <n v="2.1833333333333336"/>
    <x v="0"/>
    <s v="1971-01645"/>
    <x v="0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12:00"/>
    <m/>
    <d v="1899-12-30T20:00:00"/>
    <n v="2.2000000000000002"/>
    <x v="0"/>
    <s v="4501-95575"/>
    <x v="0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9:00"/>
    <m/>
    <d v="1899-12-30T20:07:00"/>
    <n v="2.2000000000000002"/>
    <x v="0"/>
    <s v="1971-02284"/>
    <x v="0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11:00"/>
    <m/>
    <d v="1899-12-30T19:58:00"/>
    <n v="2.2166666666666694"/>
    <x v="0"/>
    <s v="1971-02107"/>
    <x v="0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3:00"/>
    <m/>
    <d v="1899-12-30T19:59:00"/>
    <n v="2.2333333333333307"/>
    <x v="0"/>
    <s v="4501-95531"/>
    <x v="0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6"/>
    <x v="0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7"/>
    <x v="0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3:00"/>
    <d v="1899-12-30T22:35:00"/>
    <d v="1899-12-30T20:08:00"/>
    <n v="2.25"/>
    <x v="0"/>
    <s v="1901-38283"/>
    <x v="0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3:00"/>
    <m/>
    <d v="1899-12-30T20:08:00"/>
    <n v="2.25"/>
    <x v="0"/>
    <s v="1971-01615"/>
    <x v="0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52:00"/>
    <d v="1899-12-30T22:09:00"/>
    <d v="1899-12-30T19:36:00"/>
    <n v="2.2666666666666639"/>
    <x v="0"/>
    <s v="1901-38515"/>
    <x v="0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d v="2005-05-31T00:00:00"/>
    <x v="0"/>
    <x v="0"/>
    <n v="5"/>
    <n v="1"/>
    <s v="JA"/>
    <d v="1899-12-30T22:15:00"/>
    <m/>
    <d v="1899-12-30T19:59:00"/>
    <n v="2.2666666666666666"/>
    <x v="0"/>
    <s v="4501-95495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14:00"/>
    <m/>
    <d v="1899-12-30T19:58:00"/>
    <n v="2.2666666666666693"/>
    <x v="0"/>
    <s v="1971-02062"/>
    <x v="0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6:00"/>
    <d v="1899-12-30T22:41:00"/>
    <d v="1899-12-30T20:08:00"/>
    <n v="2.2999999999999998"/>
    <x v="0"/>
    <s v="1901-38284"/>
    <x v="0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6:00"/>
    <m/>
    <d v="1899-12-30T20:08:00"/>
    <n v="2.2999999999999998"/>
    <x v="0"/>
    <s v="1971-01616"/>
    <x v="0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27:00"/>
    <d v="1899-12-30T22:30:00"/>
    <d v="1899-12-30T20:08:00"/>
    <n v="2.3166666666666664"/>
    <x v="0"/>
    <s v="1961-16123"/>
    <x v="0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19:00"/>
    <m/>
    <d v="1899-12-30T20:00:00"/>
    <n v="2.3166666666666664"/>
    <x v="0"/>
    <s v="4501-95576"/>
    <x v="0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1:00"/>
    <m/>
    <d v="1899-12-30T20:00:00"/>
    <n v="2.3499999999999996"/>
    <x v="0"/>
    <s v="4501-95577"/>
    <x v="0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20:00"/>
    <m/>
    <d v="1899-12-30T19:58:00"/>
    <n v="2.3666666666666663"/>
    <x v="0"/>
    <s v="4501-95450"/>
    <x v="0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d v="2005-05-29T00:00:00"/>
    <x v="1"/>
    <x v="0"/>
    <n v="5"/>
    <m/>
    <s v="JA"/>
    <d v="1899-12-30T22:20:00"/>
    <m/>
    <d v="1899-12-30T19:58:00"/>
    <n v="2.3666666666666663"/>
    <x v="0"/>
    <s v="4501-95452"/>
    <x v="0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30:00"/>
    <m/>
    <d v="1899-12-30T20:07:00"/>
    <n v="2.3833333333333329"/>
    <x v="0"/>
    <s v="1971-02289"/>
    <x v="0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2:31:00"/>
    <m/>
    <d v="1899-12-30T20:07:00"/>
    <n v="2.3999999999999995"/>
    <x v="0"/>
    <s v="1971-01695"/>
    <x v="0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27:00"/>
    <d v="1899-12-30T22:34:00"/>
    <d v="1899-12-30T20:01:00"/>
    <n v="2.4333333333333353"/>
    <x v="0"/>
    <s v="7901-02723"/>
    <x v="0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2T00:00:00"/>
    <x v="0"/>
    <x v="1"/>
    <n v="7"/>
    <n v="1"/>
    <s v="JA"/>
    <d v="1899-12-30T22:30:00"/>
    <d v="1899-12-30T22:35:00"/>
    <d v="1899-12-30T20:01:00"/>
    <n v="2.4833333333333352"/>
    <x v="0"/>
    <s v="7901-02751"/>
    <x v="0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2:36:00"/>
    <m/>
    <d v="1899-12-30T20:07:00"/>
    <n v="2.4833333333333352"/>
    <x v="0"/>
    <s v="1971-02290"/>
    <x v="0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28:00"/>
    <m/>
    <d v="1899-12-30T19:58:00"/>
    <n v="2.4999999999999991"/>
    <x v="0"/>
    <s v="1971-02064"/>
    <x v="0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31:00"/>
    <m/>
    <d v="1899-12-30T20:00:00"/>
    <n v="2.5166666666666657"/>
    <x v="0"/>
    <s v="4501-95579"/>
    <x v="0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2:38:00"/>
    <m/>
    <d v="1899-12-30T20:07:00"/>
    <n v="2.5166666666666657"/>
    <x v="0"/>
    <s v="1971-01664"/>
    <x v="0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2:38:00"/>
    <m/>
    <d v="1899-12-30T20:07:00"/>
    <n v="2.5166666666666657"/>
    <x v="0"/>
    <s v="1971-01964"/>
    <x v="0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41:00"/>
    <m/>
    <d v="1899-12-30T20:08:00"/>
    <n v="2.5499999999999989"/>
    <x v="0"/>
    <s v="1971-01603"/>
    <x v="0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34:00"/>
    <d v="1899-12-30T22:41:00"/>
    <d v="1899-12-30T20:01:00"/>
    <n v="2.5500000000000016"/>
    <x v="0"/>
    <s v="7901-02752"/>
    <x v="0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d v="2007-06-18T00:00:00"/>
    <x v="1"/>
    <x v="3"/>
    <n v="6"/>
    <n v="1"/>
    <s v="JA"/>
    <d v="1899-12-30T22:40:00"/>
    <m/>
    <d v="1899-12-30T20:07:00"/>
    <n v="2.5500000000000016"/>
    <x v="0"/>
    <s v="1971-02291"/>
    <x v="0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10:00"/>
    <d v="1899-12-30T22:14:00"/>
    <d v="1899-12-30T19:35:00"/>
    <n v="2.5833333333333348"/>
    <x v="0"/>
    <s v="1901-38532"/>
    <x v="0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4:00"/>
    <m/>
    <d v="1899-12-30T20:07:00"/>
    <n v="2.616666666666668"/>
    <x v="0"/>
    <s v="1971-02292"/>
    <x v="0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46:00"/>
    <d v="1899-12-30T23:11:00"/>
    <d v="1899-12-30T20:08:00"/>
    <n v="2.633333333333332"/>
    <x v="0"/>
    <s v="1901-38288"/>
    <x v="0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36:00"/>
    <m/>
    <d v="1899-12-30T19:58:00"/>
    <n v="2.6333333333333373"/>
    <x v="0"/>
    <s v="1971-02066"/>
    <x v="0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6:00"/>
    <m/>
    <d v="1899-12-30T19:57:00"/>
    <n v="2.6500000000000039"/>
    <x v="0"/>
    <s v="4501-95404"/>
    <x v="0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39:00"/>
    <m/>
    <d v="1899-12-30T19:59:00"/>
    <n v="2.6666666666666652"/>
    <x v="0"/>
    <s v="4501-95497"/>
    <x v="0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3"/>
    <x v="0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4"/>
    <x v="0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18:00"/>
    <d v="1899-12-30T22:26:00"/>
    <d v="1899-12-30T19:36:00"/>
    <n v="2.6999999999999984"/>
    <x v="0"/>
    <s v="1901-38517"/>
    <x v="0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d v="2004-06-22T00:00:00"/>
    <x v="0"/>
    <x v="1"/>
    <n v="6"/>
    <n v="1"/>
    <s v="JA"/>
    <d v="1899-12-30T22:53:00"/>
    <d v="1899-12-30T23:24:00"/>
    <d v="1899-12-30T20:08:00"/>
    <n v="2.7499999999999982"/>
    <x v="0"/>
    <s v="1901-38289"/>
    <x v="0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43:00"/>
    <m/>
    <d v="1899-12-30T19:58:00"/>
    <n v="2.7500000000000009"/>
    <x v="0"/>
    <s v="4501-95455"/>
    <x v="0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54:00"/>
    <m/>
    <d v="1899-12-30T20:08:00"/>
    <n v="2.7666666666666648"/>
    <x v="0"/>
    <s v="1971-02035"/>
    <x v="0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46:00"/>
    <m/>
    <d v="1899-12-30T19:59:00"/>
    <n v="2.7833333333333314"/>
    <x v="0"/>
    <s v="4501-95536"/>
    <x v="0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47:00"/>
    <m/>
    <d v="1899-12-30T19:58:00"/>
    <n v="2.81666666666667"/>
    <x v="0"/>
    <s v="1971-02069"/>
    <x v="0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d v="2007-06-18T00:00:00"/>
    <x v="1"/>
    <x v="3"/>
    <n v="6"/>
    <n v="1"/>
    <s v="JA"/>
    <d v="1899-12-30T22:57:00"/>
    <m/>
    <d v="1899-12-30T20:07:00"/>
    <n v="2.8333333333333339"/>
    <x v="0"/>
    <s v="1971-02295"/>
    <x v="0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LW"/>
    <d v="1899-12-30T22:55:00"/>
    <d v="1899-12-30T23:06:00"/>
    <d v="1899-12-30T20:04:00"/>
    <n v="2.8500000000000005"/>
    <x v="0"/>
    <s v="1961-16196"/>
    <x v="0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5-05-29T00:00:00"/>
    <x v="1"/>
    <x v="0"/>
    <n v="5"/>
    <m/>
    <s v="JA"/>
    <d v="1899-12-30T22:50:00"/>
    <m/>
    <d v="1899-12-30T19:58:00"/>
    <n v="2.8666666666666671"/>
    <x v="0"/>
    <s v="4501-95456"/>
    <x v="0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d v="2005-05-31T00:00:00"/>
    <x v="0"/>
    <x v="0"/>
    <n v="5"/>
    <n v="1"/>
    <s v="JA"/>
    <d v="1899-12-30T22:51:00"/>
    <m/>
    <d v="1899-12-30T19:59:00"/>
    <n v="2.8666666666666671"/>
    <x v="0"/>
    <s v="4501-95498"/>
    <x v="0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52:00"/>
    <m/>
    <d v="1899-12-30T19:59:00"/>
    <n v="2.8833333333333337"/>
    <x v="0"/>
    <s v="4501-9553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30:00"/>
    <m/>
    <d v="1899-12-30T19:36:00"/>
    <n v="2.8999999999999977"/>
    <x v="0"/>
    <s v="1971-01945"/>
    <x v="0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d v="2005-05-28T00:00:00"/>
    <x v="1"/>
    <x v="0"/>
    <n v="5"/>
    <m/>
    <s v="JA"/>
    <d v="1899-12-30T22:53:00"/>
    <m/>
    <d v="1899-12-30T19:57:00"/>
    <n v="2.9333333333333336"/>
    <x v="0"/>
    <s v="4501-95410"/>
    <x v="0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03:00"/>
    <m/>
    <d v="1899-12-30T20:07:00"/>
    <n v="2.9333333333333336"/>
    <x v="0"/>
    <s v="1971-01648"/>
    <x v="0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05:00"/>
    <d v="1899-12-30T23:12:00"/>
    <d v="1899-12-30T20:08:00"/>
    <n v="2.9499999999999975"/>
    <x v="0"/>
    <s v="1961-16127"/>
    <x v="0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57:00"/>
    <m/>
    <d v="1899-12-30T20:00:00"/>
    <n v="2.95"/>
    <x v="0"/>
    <s v="4501-95581"/>
    <x v="0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59:00"/>
    <d v="1899-12-30T23:09:00"/>
    <d v="1899-12-30T20:01:00"/>
    <n v="2.9666666666666694"/>
    <x v="0"/>
    <s v="7901-02726"/>
    <x v="0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2:00"/>
    <d v="1899-12-30T23:14:00"/>
    <d v="1899-12-30T20:03:00"/>
    <n v="2.9833333333333334"/>
    <x v="0"/>
    <s v="7901-02648"/>
    <x v="0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04:00"/>
    <d v="1899-12-30T23:16:00"/>
    <d v="1899-12-30T20:04:00"/>
    <n v="3"/>
    <x v="0"/>
    <s v="1961-16197"/>
    <x v="0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5-05-29T00:00:00"/>
    <x v="1"/>
    <x v="0"/>
    <n v="5"/>
    <m/>
    <s v="JA"/>
    <d v="1899-12-30T22:58:00"/>
    <m/>
    <d v="1899-12-30T19:58:00"/>
    <n v="3"/>
    <x v="0"/>
    <s v="4501-95458"/>
    <x v="0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8:00"/>
    <m/>
    <d v="1899-12-30T19:58:00"/>
    <n v="3"/>
    <x v="0"/>
    <s v="4501-95459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36:00"/>
    <d v="1899-12-30T22:49:00"/>
    <d v="1899-12-30T19:35:00"/>
    <n v="3.0166666666666693"/>
    <x v="0"/>
    <s v="1901-38343"/>
    <x v="0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3:09:00"/>
    <m/>
    <d v="1899-12-30T20:07:00"/>
    <n v="3.0333333333333306"/>
    <x v="0"/>
    <s v="1971-01698"/>
    <x v="0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03:00"/>
    <d v="1899-12-30T23:15:00"/>
    <d v="1899-12-30T20:01:00"/>
    <n v="3.0333333333333359"/>
    <x v="0"/>
    <s v="7901-02755"/>
    <x v="0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02:00"/>
    <m/>
    <d v="1899-12-30T19:59:00"/>
    <n v="3.05"/>
    <x v="0"/>
    <s v="4501-95539"/>
    <x v="0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3"/>
    <x v="0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5"/>
    <x v="0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d v="2005-05-28T00:00:00"/>
    <x v="1"/>
    <x v="0"/>
    <n v="5"/>
    <m/>
    <s v="JA"/>
    <d v="1899-12-30T23:00:00"/>
    <m/>
    <d v="1899-12-30T19:57:00"/>
    <n v="3.0500000000000025"/>
    <x v="0"/>
    <s v="4501-95416"/>
    <x v="0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04:00"/>
    <m/>
    <d v="1899-12-30T19:59:00"/>
    <n v="3.083333333333333"/>
    <x v="0"/>
    <s v="4501-95540"/>
    <x v="0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05:00"/>
    <m/>
    <d v="1899-12-30T19:58:00"/>
    <n v="3.1166666666666663"/>
    <x v="0"/>
    <s v="4501-95460"/>
    <x v="0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7:00"/>
    <m/>
    <d v="1899-12-30T19:59:00"/>
    <n v="3.1333333333333329"/>
    <x v="0"/>
    <s v="4501-95501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45:00"/>
    <d v="1899-12-30T22:53:00"/>
    <d v="1899-12-30T19:35:00"/>
    <n v="3.1666666666666661"/>
    <x v="0"/>
    <s v="1901-38535"/>
    <x v="0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18:00"/>
    <m/>
    <d v="1899-12-30T20:08:00"/>
    <n v="3.1666666666666661"/>
    <x v="0"/>
    <s v="1971-02036"/>
    <x v="0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17:00"/>
    <m/>
    <d v="1899-12-30T20:07:00"/>
    <n v="3.1666666666666687"/>
    <x v="0"/>
    <s v="1971-02296"/>
    <x v="0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19:00"/>
    <d v="1899-12-30T23:58:00"/>
    <d v="1899-12-30T20:08:00"/>
    <n v="3.1833333333333327"/>
    <x v="0"/>
    <s v="1901-38291"/>
    <x v="0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3:19:00"/>
    <d v="1899-12-30T23:23:00"/>
    <d v="1899-12-30T20:08:00"/>
    <n v="3.1833333333333327"/>
    <x v="0"/>
    <s v="1961-16128"/>
    <x v="0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JA"/>
    <d v="1899-12-30T22:46:00"/>
    <d v="1899-12-30T22:53:00"/>
    <d v="1899-12-30T19:35:00"/>
    <n v="3.1833333333333327"/>
    <x v="0"/>
    <s v="1901-38344"/>
    <x v="0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2:46:00"/>
    <m/>
    <d v="1899-12-30T19:35:00"/>
    <n v="3.1833333333333327"/>
    <x v="0"/>
    <s v="1971-01884"/>
    <x v="0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48:00"/>
    <m/>
    <d v="1899-12-30T19:36:00"/>
    <n v="3.1999999999999966"/>
    <x v="0"/>
    <s v="1971-01946"/>
    <x v="0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23:46:00"/>
    <d v="1899-12-30T20:04:00"/>
    <n v="3.1999999999999993"/>
    <x v="0"/>
    <s v="1901-38301"/>
    <x v="0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13:00"/>
    <d v="1899-12-30T23:21:00"/>
    <d v="1899-12-30T20:01:00"/>
    <n v="3.1999999999999993"/>
    <x v="0"/>
    <s v="7901-02757"/>
    <x v="0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23:20:00"/>
    <m/>
    <d v="1899-12-30T20:07:00"/>
    <n v="3.2166666666666659"/>
    <x v="0"/>
    <s v="1971-01967"/>
    <x v="0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13:00"/>
    <m/>
    <d v="1899-12-30T19:59:00"/>
    <n v="3.2333333333333298"/>
    <x v="0"/>
    <s v="4501-95541"/>
    <x v="0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22:00"/>
    <m/>
    <d v="1899-12-30T20:07:00"/>
    <n v="3.2499999999999991"/>
    <x v="0"/>
    <s v="1971-02297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23:15:00"/>
    <m/>
    <d v="1899-12-30T19:59:00"/>
    <n v="3.2666666666666657"/>
    <x v="0"/>
    <s v="4501-95502"/>
    <x v="0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14:00"/>
    <m/>
    <d v="1899-12-30T19:58:00"/>
    <n v="3.2666666666666684"/>
    <x v="0"/>
    <s v="1971-02113"/>
    <x v="0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05:00"/>
    <d v="1899-12-30T20:08:00"/>
    <n v="3.283333333333335"/>
    <x v="0"/>
    <s v="1901-38292"/>
    <x v="0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x v="1"/>
    <n v="6"/>
    <n v="1"/>
    <s v="JA"/>
    <d v="1899-12-30T23:25:00"/>
    <d v="1899-12-30T00:24:00"/>
    <d v="1899-12-30T20:08:00"/>
    <n v="3.283333333333335"/>
    <x v="0"/>
    <s v="1901-38294"/>
    <x v="0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6-07-27T00:00:00"/>
    <x v="0"/>
    <x v="2"/>
    <n v="7"/>
    <n v="1"/>
    <s v="JA"/>
    <d v="1899-12-30T23:15:00"/>
    <m/>
    <d v="1899-12-30T19:58:00"/>
    <n v="3.283333333333335"/>
    <x v="0"/>
    <s v="1971-02114"/>
    <x v="0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20:00"/>
    <m/>
    <d v="1899-12-30T20:00:00"/>
    <n v="3.3333333333333321"/>
    <x v="0"/>
    <s v="4501-95586"/>
    <x v="0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18:00"/>
    <m/>
    <d v="1899-12-30T19:58:00"/>
    <n v="3.3333333333333348"/>
    <x v="0"/>
    <s v="1971-02073"/>
    <x v="0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0:00"/>
    <m/>
    <d v="1899-12-30T19:59:00"/>
    <n v="3.3499999999999988"/>
    <x v="0"/>
    <s v="4501-95542"/>
    <x v="0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29:00"/>
    <m/>
    <d v="1899-12-30T20:08:00"/>
    <n v="3.3500000000000014"/>
    <x v="0"/>
    <s v="1971-01635"/>
    <x v="0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30:00"/>
    <d v="1899-12-30T23:49:00"/>
    <d v="1899-12-30T20:08:00"/>
    <n v="3.3666666666666654"/>
    <x v="0"/>
    <s v="1961-16129"/>
    <x v="0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30:00"/>
    <m/>
    <d v="1899-12-30T20:08:00"/>
    <n v="3.3666666666666654"/>
    <x v="0"/>
    <s v="1971-02038"/>
    <x v="0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0:00"/>
    <m/>
    <d v="1899-12-30T20:07:00"/>
    <n v="3.383333333333332"/>
    <x v="0"/>
    <s v="1971-02298"/>
    <x v="0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2:00"/>
    <m/>
    <d v="1899-12-30T19:58:00"/>
    <n v="3.4000000000000012"/>
    <x v="0"/>
    <s v="4501-95463"/>
    <x v="0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23:30:00"/>
    <d v="1899-12-30T20:01:00"/>
    <n v="3.4000000000000039"/>
    <x v="0"/>
    <s v="7901-02729"/>
    <x v="0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25:00"/>
    <m/>
    <d v="1899-12-30T20:00:00"/>
    <n v="3.4166666666666679"/>
    <x v="0"/>
    <s v="4501-95587"/>
    <x v="0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26:00"/>
    <m/>
    <d v="1899-12-30T20:00:00"/>
    <n v="3.4333333333333318"/>
    <x v="0"/>
    <s v="1971-02014"/>
    <x v="0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d v="2006-06-28T00:00:00"/>
    <x v="0"/>
    <x v="2"/>
    <n v="6"/>
    <n v="1"/>
    <s v="JA"/>
    <d v="1899-12-30T23:34:00"/>
    <m/>
    <d v="1899-12-30T20:08:00"/>
    <n v="3.4333333333333318"/>
    <x v="0"/>
    <s v="1971-02039"/>
    <x v="0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03:00"/>
    <m/>
    <d v="1899-12-30T19:36:00"/>
    <n v="3.4499999999999984"/>
    <x v="0"/>
    <s v="1971-01947"/>
    <x v="0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7:00"/>
    <m/>
    <d v="1899-12-30T19:59:00"/>
    <n v="3.466666666666665"/>
    <x v="0"/>
    <s v="4501-95544"/>
    <x v="0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38:00"/>
    <m/>
    <d v="1899-12-30T20:08:00"/>
    <n v="3.4999999999999982"/>
    <x v="0"/>
    <s v="1971-02040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28:00"/>
    <m/>
    <d v="1899-12-30T19:58:00"/>
    <n v="3.5000000000000009"/>
    <x v="0"/>
    <s v="1971-02074"/>
    <x v="0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d v="2004-07-21T00:00:00"/>
    <x v="0"/>
    <x v="1"/>
    <n v="7"/>
    <n v="1"/>
    <s v="JA"/>
    <d v="1899-12-30T23:32:00"/>
    <d v="1899-12-30T23:37:00"/>
    <d v="1899-12-30T20:01:00"/>
    <n v="3.5166666666666702"/>
    <x v="0"/>
    <s v="7901-02731"/>
    <x v="0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36:00"/>
    <d v="1899-12-30T00:18:00"/>
    <d v="1899-12-30T20:04:00"/>
    <n v="3.5333333333333341"/>
    <x v="0"/>
    <s v="1901-38305"/>
    <x v="0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5-06-02T00:00:00"/>
    <x v="0"/>
    <x v="2"/>
    <n v="6"/>
    <n v="1"/>
    <s v="JA"/>
    <d v="1899-12-30T23:33:00"/>
    <m/>
    <d v="1899-12-30T20:00:00"/>
    <n v="3.549999999999998"/>
    <x v="0"/>
    <s v="4501-95588"/>
    <x v="0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33:00"/>
    <m/>
    <d v="1899-12-30T19:59:00"/>
    <n v="3.5666666666666647"/>
    <x v="0"/>
    <s v="4501-95504"/>
    <x v="0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35:00"/>
    <d v="1899-12-30T23:41:00"/>
    <d v="1899-12-30T20:01:00"/>
    <n v="3.5666666666666673"/>
    <x v="0"/>
    <s v="7901-02732"/>
    <x v="0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38:00"/>
    <d v="1899-12-30T23:47:00"/>
    <d v="1899-12-30T20:03:00"/>
    <n v="3.5833333333333313"/>
    <x v="0"/>
    <s v="7901-02700"/>
    <x v="0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d v="2005-05-29T00:00:00"/>
    <x v="1"/>
    <x v="0"/>
    <n v="5"/>
    <m/>
    <s v="JA"/>
    <d v="1899-12-30T23:34:00"/>
    <m/>
    <d v="1899-12-30T19:58:00"/>
    <n v="3.6000000000000005"/>
    <x v="0"/>
    <s v="4501-95464"/>
    <x v="0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d v="2006-06-28T00:00:00"/>
    <x v="0"/>
    <x v="2"/>
    <n v="6"/>
    <n v="1"/>
    <s v="JA"/>
    <d v="1899-12-30T23:44:00"/>
    <m/>
    <d v="1899-12-30T20:08:00"/>
    <n v="3.6000000000000005"/>
    <x v="0"/>
    <s v="1971-02041"/>
    <x v="0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44:00"/>
    <m/>
    <d v="1899-12-30T20:08:00"/>
    <n v="3.6000000000000005"/>
    <x v="0"/>
    <s v="1971-02042"/>
    <x v="0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d v="2004-07-21T00:00:00"/>
    <x v="0"/>
    <x v="1"/>
    <n v="7"/>
    <n v="1"/>
    <s v="JA"/>
    <d v="1899-12-30T23:38:00"/>
    <d v="1899-12-30T23:44:00"/>
    <d v="1899-12-30T20:01:00"/>
    <n v="3.6166666666666671"/>
    <x v="0"/>
    <s v="7901-02733"/>
    <x v="0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48:00"/>
    <d v="1899-12-30T00:31:00"/>
    <d v="1899-12-30T20:08:00"/>
    <n v="3.666666666666667"/>
    <x v="0"/>
    <s v="1901-38296"/>
    <x v="0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38:00"/>
    <m/>
    <d v="1899-12-30T19:58:00"/>
    <n v="3.666666666666667"/>
    <x v="0"/>
    <s v="1971-02076"/>
    <x v="0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47:00"/>
    <m/>
    <d v="1899-12-30T20:07:00"/>
    <n v="3.666666666666667"/>
    <x v="0"/>
    <s v="1971-02301"/>
    <x v="0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69"/>
    <x v="0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0:00"/>
    <m/>
    <d v="1899-12-30T19:58:00"/>
    <n v="3.7000000000000028"/>
    <x v="0"/>
    <s v="1971-02077"/>
    <x v="0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42:00"/>
    <m/>
    <d v="1899-12-30T19:59:00"/>
    <n v="3.7166666666666668"/>
    <x v="0"/>
    <s v="4501-95546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51:00"/>
    <m/>
    <d v="1899-12-30T20:08:00"/>
    <n v="3.7166666666666668"/>
    <x v="0"/>
    <s v="1971-01608"/>
    <x v="0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51:00"/>
    <m/>
    <d v="1899-12-30T20:08:00"/>
    <n v="3.7166666666666668"/>
    <x v="0"/>
    <s v="1971-02043"/>
    <x v="0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7:00"/>
    <d v="1899-12-30T00:27:00"/>
    <d v="1899-12-30T20:03:00"/>
    <n v="3.7333333333333334"/>
    <x v="0"/>
    <s v="7901-02666"/>
    <x v="0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42:00"/>
    <m/>
    <d v="1899-12-30T19:58:00"/>
    <n v="3.7333333333333361"/>
    <x v="0"/>
    <s v="1971-02078"/>
    <x v="0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45:00"/>
    <m/>
    <d v="1899-12-30T20:00:00"/>
    <n v="3.75"/>
    <x v="0"/>
    <s v="1971-02015"/>
    <x v="0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3:00"/>
    <m/>
    <d v="1899-12-30T19:58:00"/>
    <n v="3.75"/>
    <x v="0"/>
    <s v="1971-02080"/>
    <x v="0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d v="2006-07-27T00:00:00"/>
    <x v="0"/>
    <x v="2"/>
    <n v="7"/>
    <n v="1"/>
    <s v="JA"/>
    <d v="1899-12-30T23:44:00"/>
    <m/>
    <d v="1899-12-30T19:58:00"/>
    <n v="3.7666666666666693"/>
    <x v="0"/>
    <s v="1971-02116"/>
    <x v="0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23:55:00"/>
    <d v="1899-12-30T23:58:00"/>
    <d v="1899-12-30T20:08:00"/>
    <n v="3.7833333333333332"/>
    <x v="0"/>
    <s v="1961-16169"/>
    <x v="0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7:00"/>
    <m/>
    <d v="1899-12-30T19:59:00"/>
    <n v="3.8"/>
    <x v="0"/>
    <s v="4501-95506"/>
    <x v="0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57:00"/>
    <d v="1899-12-30T00:36:00"/>
    <d v="1899-12-30T20:08:00"/>
    <n v="3.8166666666666664"/>
    <x v="0"/>
    <s v="1901-38297"/>
    <x v="0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48:00"/>
    <m/>
    <d v="1899-12-30T19:59:00"/>
    <n v="3.8166666666666664"/>
    <x v="0"/>
    <s v="4501-95548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59:00"/>
    <m/>
    <d v="1899-12-30T20:08:00"/>
    <n v="3.8499999999999996"/>
    <x v="0"/>
    <s v="1971-01636"/>
    <x v="0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2:00"/>
    <m/>
    <d v="1899-12-30T19:59:00"/>
    <n v="3.8833333333333329"/>
    <x v="0"/>
    <s v="4501-95550"/>
    <x v="0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5:00"/>
    <d v="1899-12-30T00:03:00"/>
    <d v="1899-12-30T20:01:00"/>
    <n v="3.9000000000000021"/>
    <x v="0"/>
    <s v="7901-02761"/>
    <x v="0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3:41:00"/>
    <m/>
    <d v="1899-12-30T19:46:00"/>
    <n v="3.9166666666666687"/>
    <x v="0"/>
    <s v="1971-01855"/>
    <x v="0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d v="2007-06-18T00:00:00"/>
    <x v="1"/>
    <x v="3"/>
    <n v="6"/>
    <n v="1"/>
    <s v="JA"/>
    <d v="1899-12-30T00:04:00"/>
    <m/>
    <d v="1899-12-30T20:07:00"/>
    <n v="3.9499999999999993"/>
    <x v="0"/>
    <s v="1971-0230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1"/>
    <x v="0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d v="2005-08-10T00:00:00"/>
    <x v="0"/>
    <x v="0"/>
    <n v="8"/>
    <n v="1"/>
    <s v="JA"/>
    <d v="1899-12-30T23:43:00"/>
    <m/>
    <d v="1899-12-30T19:45:00"/>
    <n v="3.9666666666666659"/>
    <x v="0"/>
    <s v="1971-01879"/>
    <x v="0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0:08:00"/>
    <d v="1899-12-30T00:40:00"/>
    <d v="1899-12-30T20:08:00"/>
    <n v="4"/>
    <x v="0"/>
    <s v="1901-38298"/>
    <x v="0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08:00"/>
    <d v="1899-12-30T00:18:00"/>
    <d v="1899-12-30T20:08:00"/>
    <n v="4"/>
    <x v="0"/>
    <s v="1961-16171"/>
    <x v="0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02:00"/>
    <d v="1899-12-30T00:08:00"/>
    <d v="1899-12-30T20:01:00"/>
    <n v="4.0166666666666693"/>
    <x v="0"/>
    <s v="7901-02763"/>
    <x v="0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01:00"/>
    <m/>
    <d v="1899-12-30T19:59:00"/>
    <n v="4.0333333333333314"/>
    <x v="0"/>
    <s v="4501-95507"/>
    <x v="0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1"/>
    <x v="0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41:00"/>
    <d v="1899-12-30T23:46:00"/>
    <d v="1899-12-30T19:39:00"/>
    <n v="4.033333333333335"/>
    <x v="0"/>
    <s v="7901-02982"/>
    <x v="0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11:00"/>
    <m/>
    <d v="1899-12-30T20:08:00"/>
    <n v="4.0499999999999972"/>
    <x v="0"/>
    <s v="1971-02044"/>
    <x v="0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12:00"/>
    <d v="1899-12-30T00:25:00"/>
    <d v="1899-12-30T20:08:00"/>
    <n v="4.0666666666666664"/>
    <x v="0"/>
    <s v="1961-16172"/>
    <x v="0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0:01:00"/>
    <m/>
    <d v="1899-12-30T19:57:00"/>
    <n v="4.06666666666667"/>
    <x v="0"/>
    <s v="4501-95426"/>
    <x v="0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4:00"/>
    <d v="1899-12-30T00:23:00"/>
    <d v="1899-12-30T20:08:00"/>
    <n v="4.0999999999999979"/>
    <x v="0"/>
    <s v="1961-16133"/>
    <x v="0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06:00"/>
    <m/>
    <d v="1899-12-30T20:00:00"/>
    <n v="4.0999999999999979"/>
    <x v="0"/>
    <s v="4501-95592"/>
    <x v="0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5:00"/>
    <d v="1899-12-30T00:27:00"/>
    <d v="1899-12-30T20:08:00"/>
    <n v="4.1166666666666671"/>
    <x v="0"/>
    <s v="1961-16134"/>
    <x v="0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3:52:00"/>
    <m/>
    <d v="1899-12-30T19:45:00"/>
    <n v="4.116666666666668"/>
    <x v="0"/>
    <s v="1971-01880"/>
    <x v="0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3:43:00"/>
    <d v="1899-12-30T23:54:00"/>
    <d v="1899-12-30T19:35:00"/>
    <n v="4.133333333333332"/>
    <x v="0"/>
    <s v="1901-38347"/>
    <x v="0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43:00"/>
    <d v="1899-12-30T23:49:00"/>
    <d v="1899-12-30T19:35:00"/>
    <n v="4.133333333333332"/>
    <x v="0"/>
    <s v="1901-38537"/>
    <x v="0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15:00"/>
    <s v="NA"/>
    <d v="1899-12-30T20:07:00"/>
    <n v="4.1333333333333329"/>
    <x v="0"/>
    <s v="1971-01653"/>
    <x v="0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d v="2006-06-28T00:00:00"/>
    <x v="0"/>
    <x v="2"/>
    <n v="6"/>
    <n v="1"/>
    <s v="JA"/>
    <d v="1899-12-30T00:16:00"/>
    <m/>
    <d v="1899-12-30T20:08:00"/>
    <n v="4.1333333333333329"/>
    <x v="0"/>
    <s v="1971-02045"/>
    <x v="0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07:00"/>
    <m/>
    <d v="1899-12-30T19:58:00"/>
    <n v="4.1500000000000021"/>
    <x v="0"/>
    <s v="1971-02082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08:00"/>
    <m/>
    <d v="1899-12-30T19:57:00"/>
    <n v="4.1833333333333336"/>
    <x v="0"/>
    <s v="4501-95427"/>
    <x v="0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0:00"/>
    <d v="1899-12-30T00:33:00"/>
    <d v="1899-12-30T20:08:00"/>
    <n v="4.1999999999999993"/>
    <x v="0"/>
    <s v="1961-16173"/>
    <x v="0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2T00:00:00"/>
    <x v="0"/>
    <x v="2"/>
    <n v="6"/>
    <n v="1"/>
    <s v="JA"/>
    <d v="1899-12-30T00:12:00"/>
    <m/>
    <d v="1899-12-30T20:00:00"/>
    <n v="4.1999999999999993"/>
    <x v="0"/>
    <s v="1971-02005"/>
    <x v="0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d v="2004-07-21T00:00:00"/>
    <x v="0"/>
    <x v="1"/>
    <n v="7"/>
    <n v="1"/>
    <s v="JA"/>
    <d v="1899-12-30T00:13:00"/>
    <d v="1899-12-30T00:32:00"/>
    <d v="1899-12-30T20:01:00"/>
    <n v="4.2000000000000028"/>
    <x v="0"/>
    <s v="7901-02739"/>
    <x v="0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20:00"/>
    <m/>
    <d v="1899-12-30T20:07:00"/>
    <n v="4.216666666666665"/>
    <x v="0"/>
    <s v="1971-02307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00:13:00"/>
    <m/>
    <d v="1899-12-30T19:59:00"/>
    <n v="4.2333333333333307"/>
    <x v="0"/>
    <s v="4501-95509"/>
    <x v="0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1:00"/>
    <m/>
    <d v="1899-12-30T20:07:00"/>
    <n v="4.2333333333333307"/>
    <x v="0"/>
    <s v="1971-02308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00:13:00"/>
    <m/>
    <d v="1899-12-30T19:58:00"/>
    <n v="4.25"/>
    <x v="0"/>
    <s v="1971-02083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5:00"/>
    <d v="1899-12-30T00:36:00"/>
    <d v="1899-12-30T20:08:00"/>
    <n v="4.283333333333335"/>
    <x v="0"/>
    <s v="1961-16174"/>
    <x v="0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8:00"/>
    <d v="1899-12-30T01:02:00"/>
    <d v="1899-12-30T20:01:00"/>
    <n v="4.283333333333335"/>
    <x v="0"/>
    <s v="7901-02766"/>
    <x v="0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00:02:00"/>
    <m/>
    <d v="1899-12-30T19:45:00"/>
    <n v="4.283333333333335"/>
    <x v="0"/>
    <s v="1971-01881"/>
    <x v="0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17:00"/>
    <m/>
    <d v="1899-12-30T19:59:00"/>
    <n v="4.2999999999999972"/>
    <x v="0"/>
    <s v="4501-95510"/>
    <x v="0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17:00"/>
    <m/>
    <d v="1899-12-30T19:59:00"/>
    <n v="4.2999999999999972"/>
    <x v="0"/>
    <s v="4501-95554"/>
    <x v="0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d v="2005-07-07T00:00:00"/>
    <x v="0"/>
    <x v="0"/>
    <n v="7"/>
    <n v="1"/>
    <s v="JA"/>
    <d v="1899-12-30T00:25:00"/>
    <m/>
    <d v="1899-12-30T20:07:00"/>
    <n v="4.3000000000000007"/>
    <x v="0"/>
    <s v="1971-01654"/>
    <x v="0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58:00"/>
    <d v="1899-12-30T00:19:00"/>
    <d v="1899-12-30T19:39:00"/>
    <n v="4.3166666666666647"/>
    <x v="0"/>
    <s v="7901-02983"/>
    <x v="0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d v="2005-06-01T00:00:00"/>
    <x v="0"/>
    <x v="2"/>
    <n v="6"/>
    <n v="1"/>
    <s v="JA"/>
    <d v="1899-12-30T00:19:00"/>
    <m/>
    <d v="1899-12-30T19:59:00"/>
    <n v="4.3333333333333321"/>
    <x v="0"/>
    <s v="4501-95555"/>
    <x v="0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29:00"/>
    <d v="1899-12-30T00:34:00"/>
    <d v="1899-12-30T20:08:00"/>
    <n v="4.3500000000000014"/>
    <x v="0"/>
    <s v="1961-16135"/>
    <x v="0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25:00"/>
    <m/>
    <d v="1899-12-30T20:00:00"/>
    <n v="4.4166666666666679"/>
    <x v="0"/>
    <s v="4501-95593"/>
    <x v="0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32:00"/>
    <d v="1899-12-30T00:37:00"/>
    <d v="1899-12-30T20:03:00"/>
    <n v="4.4833333333333343"/>
    <x v="0"/>
    <s v="7901-02707"/>
    <x v="0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27:00"/>
    <m/>
    <d v="1899-12-30T19:58:00"/>
    <n v="4.4833333333333343"/>
    <x v="0"/>
    <s v="1971-02086"/>
    <x v="0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7"/>
    <x v="0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8"/>
    <x v="0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9"/>
    <x v="0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34:00"/>
    <m/>
    <d v="1899-12-30T19:59:00"/>
    <n v="4.5833333333333321"/>
    <x v="0"/>
    <s v="4501-95511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42:00"/>
    <m/>
    <d v="1899-12-30T20:07:00"/>
    <n v="4.5833333333333321"/>
    <x v="0"/>
    <s v="1971-02311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44:00"/>
    <d v="1899-12-30T00:54:00"/>
    <d v="1899-12-30T20:08:00"/>
    <n v="4.6000000000000014"/>
    <x v="0"/>
    <s v="1961-16137"/>
    <x v="0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37:00"/>
    <d v="1899-12-30T01:01:00"/>
    <d v="1899-12-30T20:01:00"/>
    <n v="4.6000000000000014"/>
    <x v="0"/>
    <s v="7901-02746"/>
    <x v="0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00:44:00"/>
    <m/>
    <d v="1899-12-30T20:07:00"/>
    <n v="4.6166666666666671"/>
    <x v="0"/>
    <s v="1971-01702"/>
    <x v="0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45:00"/>
    <d v="1899-12-30T01:13:00"/>
    <d v="1899-12-30T20:07:00"/>
    <n v="4.6333333333333329"/>
    <x v="0"/>
    <s v="1971-01656"/>
    <x v="0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d v="2006-07-26T00:00:00"/>
    <x v="0"/>
    <x v="2"/>
    <n v="7"/>
    <n v="1"/>
    <s v="JA"/>
    <d v="1899-12-30T00:36:00"/>
    <m/>
    <d v="1899-12-30T19:58:00"/>
    <n v="4.6333333333333364"/>
    <x v="0"/>
    <s v="1971-02087"/>
    <x v="0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0:39:00"/>
    <m/>
    <d v="1899-12-30T20:00:00"/>
    <n v="4.6499999999999986"/>
    <x v="0"/>
    <s v="4501-95596"/>
    <x v="0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46:00"/>
    <m/>
    <d v="1899-12-30T20:07:00"/>
    <n v="4.6499999999999986"/>
    <x v="0"/>
    <s v="1971-01674"/>
    <x v="0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48:00"/>
    <d v="1899-12-30T01:05:00"/>
    <d v="1899-12-30T20:08:00"/>
    <n v="4.6666666666666643"/>
    <x v="0"/>
    <s v="1961-16177"/>
    <x v="0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41:00"/>
    <d v="1899-12-30T01:30:00"/>
    <d v="1899-12-30T20:01:00"/>
    <n v="4.6666666666666679"/>
    <x v="0"/>
    <s v="7901-02771"/>
    <x v="0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18:00"/>
    <m/>
    <d v="1899-12-30T19:36:00"/>
    <n v="4.6999999999999957"/>
    <x v="0"/>
    <s v="1971-01953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06:00"/>
    <d v="1899-12-30T20:08:00"/>
    <n v="4.6999999999999993"/>
    <x v="0"/>
    <s v="1961-16138"/>
    <x v="0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42:00"/>
    <m/>
    <d v="1899-12-30T19:58:00"/>
    <n v="4.7333333333333343"/>
    <x v="0"/>
    <s v="1971-02088"/>
    <x v="0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44:00"/>
    <m/>
    <d v="1899-12-30T19:59:00"/>
    <n v="4.75"/>
    <x v="0"/>
    <s v="4501-95560"/>
    <x v="0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4:00"/>
    <d v="1899-12-30T01:19:00"/>
    <d v="1899-12-30T20:08:00"/>
    <n v="4.7666666666666657"/>
    <x v="0"/>
    <s v="1961-16141"/>
    <x v="0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4:00"/>
    <d v="1899-12-30T01:22:00"/>
    <d v="1899-12-30T20:08:00"/>
    <n v="4.7666666666666657"/>
    <x v="0"/>
    <s v="1961-16142"/>
    <x v="0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46:00"/>
    <m/>
    <d v="1899-12-30T20:00:00"/>
    <n v="4.7666666666666657"/>
    <x v="0"/>
    <s v="4501-95597"/>
    <x v="0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53:00"/>
    <m/>
    <d v="1899-12-30T20:07:00"/>
    <n v="4.7666666666666657"/>
    <x v="0"/>
    <s v="1971-01675"/>
    <x v="0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4:00"/>
    <m/>
    <d v="1899-12-30T19:58:00"/>
    <n v="4.7666666666666693"/>
    <x v="0"/>
    <s v="1971-02089"/>
    <x v="0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46:00"/>
    <m/>
    <d v="1899-12-30T19:59:00"/>
    <n v="4.7833333333333314"/>
    <x v="0"/>
    <s v="4501-95512"/>
    <x v="0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23:00"/>
    <m/>
    <d v="1899-12-30T19:36:00"/>
    <n v="4.7833333333333314"/>
    <x v="0"/>
    <s v="1971-01954"/>
    <x v="0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d v="2004-07-18T00:00:00"/>
    <x v="2"/>
    <x v="1"/>
    <n v="7"/>
    <s v="Eseal Point"/>
    <s v="JA"/>
    <d v="1899-12-30T00:51:00"/>
    <d v="1899-12-30T01:08:00"/>
    <d v="1899-12-30T20:03:00"/>
    <n v="4.7999999999999972"/>
    <x v="0"/>
    <s v="7901-02671"/>
    <x v="0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d v="2005-07-09T00:00:00"/>
    <x v="0"/>
    <x v="0"/>
    <n v="7"/>
    <n v="1"/>
    <s v="JA"/>
    <d v="1899-12-30T00:55:00"/>
    <m/>
    <d v="1899-12-30T20:07:00"/>
    <n v="4.7999999999999972"/>
    <x v="0"/>
    <s v="1971-01703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57:00"/>
    <m/>
    <d v="1899-12-30T20:07:00"/>
    <n v="4.8333333333333321"/>
    <x v="0"/>
    <s v="1971-02313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53:00"/>
    <m/>
    <d v="1899-12-30T19:58:00"/>
    <n v="4.9166666666666679"/>
    <x v="0"/>
    <s v="1971-02091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0:00"/>
    <d v="1899-12-30T01:20:00"/>
    <d v="1899-12-30T20:04:00"/>
    <n v="4.93333333333333"/>
    <x v="0"/>
    <s v="1901-38316"/>
    <x v="0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4:00"/>
    <m/>
    <d v="1899-12-30T19:58:00"/>
    <n v="4.9333333333333336"/>
    <x v="0"/>
    <s v="1971-02092"/>
    <x v="0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56:00"/>
    <m/>
    <d v="1899-12-30T19:59:00"/>
    <n v="4.9499999999999993"/>
    <x v="0"/>
    <s v="4501-95514"/>
    <x v="0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5:00"/>
    <m/>
    <d v="1899-12-30T20:08:00"/>
    <n v="4.9499999999999993"/>
    <x v="0"/>
    <s v="1971-02047"/>
    <x v="0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05:00"/>
    <m/>
    <d v="1899-12-30T20:07:00"/>
    <n v="4.966666666666665"/>
    <x v="0"/>
    <s v="1971-0231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8:00"/>
    <m/>
    <d v="1899-12-30T19:59:00"/>
    <n v="4.9833333333333307"/>
    <x v="0"/>
    <s v="4501-95562"/>
    <x v="0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m/>
    <d v="1899-12-30T20:07:00"/>
    <n v="5"/>
    <x v="0"/>
    <s v="1971-01677"/>
    <x v="0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9:00"/>
    <m/>
    <d v="1899-12-30T20:08:00"/>
    <n v="5.0166666666666657"/>
    <x v="0"/>
    <s v="1971-02048"/>
    <x v="0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57:00"/>
    <m/>
    <d v="1899-12-30T19:54:00"/>
    <n v="5.0500000000000007"/>
    <x v="0"/>
    <s v="1971-01735"/>
    <x v="0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d v="2004-07-18T00:00:00"/>
    <x v="2"/>
    <x v="1"/>
    <n v="7"/>
    <s v="Eseal Point"/>
    <s v="JA"/>
    <d v="1899-12-30T01:08:00"/>
    <d v="1899-12-30T01:47:00"/>
    <d v="1899-12-30T20:03:00"/>
    <n v="5.0833333333333357"/>
    <x v="0"/>
    <s v="7901-02676"/>
    <x v="0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7"/>
    <x v="0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8"/>
    <x v="0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12:00"/>
    <m/>
    <d v="1899-12-30T20:07:00"/>
    <n v="5.0833333333333357"/>
    <x v="0"/>
    <s v="1971-02316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28:00"/>
    <d v="1899-12-30T20:08:00"/>
    <n v="5.1166666666666671"/>
    <x v="0"/>
    <s v="1961-16107"/>
    <x v="0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40:00"/>
    <d v="1899-12-30T20:08:00"/>
    <n v="5.1166666666666671"/>
    <x v="0"/>
    <s v="1961-16109"/>
    <x v="0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50:00"/>
    <d v="1899-12-30T20:08:00"/>
    <n v="5.1166666666666671"/>
    <x v="0"/>
    <s v="1961-16111"/>
    <x v="0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07:00"/>
    <m/>
    <d v="1899-12-30T20:00:00"/>
    <n v="5.1166666666666671"/>
    <x v="0"/>
    <s v="4501-95598"/>
    <x v="0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9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15:00"/>
    <m/>
    <d v="1899-12-30T20:07:00"/>
    <n v="5.1333333333333329"/>
    <x v="0"/>
    <s v="1971-01926"/>
    <x v="0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0:00"/>
    <d v="1899-12-30T01:35:00"/>
    <d v="1899-12-30T20:01:00"/>
    <n v="5.1500000000000021"/>
    <x v="0"/>
    <s v="7901-02774"/>
    <x v="0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14:00"/>
    <d v="1899-12-30T01:37:00"/>
    <d v="1899-12-30T20:01:00"/>
    <n v="5.2166666666666686"/>
    <x v="0"/>
    <s v="7901-02775"/>
    <x v="0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13:00"/>
    <m/>
    <d v="1899-12-30T19:59:00"/>
    <n v="5.2333333333333343"/>
    <x v="0"/>
    <s v="4501-95563"/>
    <x v="0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22:00"/>
    <m/>
    <d v="1899-12-30T20:07:00"/>
    <n v="5.25"/>
    <x v="0"/>
    <s v="1971-02317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8:00"/>
    <d v="1899-12-30T01:43:00"/>
    <d v="1899-12-30T20:01:00"/>
    <n v="5.283333333333335"/>
    <x v="0"/>
    <s v="7901-02778"/>
    <x v="0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20:00"/>
    <d v="1899-12-30T01:45:00"/>
    <d v="1899-12-30T20:01:00"/>
    <n v="5.31666666666667"/>
    <x v="0"/>
    <s v="7901-02779"/>
    <x v="0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1"/>
    <s v="JY"/>
    <d v="1899-12-30T00:56:00"/>
    <d v="1899-12-30T01:10:00"/>
    <d v="1899-12-30T19:35:00"/>
    <n v="5.3500000000000014"/>
    <x v="0"/>
    <s v="1901-38541"/>
    <x v="0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d v="2005-07-09T00:00:00"/>
    <x v="0"/>
    <x v="0"/>
    <n v="7"/>
    <n v="1"/>
    <s v="JA"/>
    <d v="1899-12-30T01:28:00"/>
    <m/>
    <d v="1899-12-30T20:07:00"/>
    <n v="5.3500000000000014"/>
    <x v="0"/>
    <s v="1971-01704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25:00"/>
    <d v="1899-12-30T01:51:00"/>
    <d v="1899-12-30T20:03:00"/>
    <n v="5.3666666666666671"/>
    <x v="0"/>
    <s v="7901-02716"/>
    <x v="0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6-07-27T00:00:00"/>
    <x v="0"/>
    <x v="2"/>
    <n v="7"/>
    <n v="1"/>
    <s v="JA"/>
    <d v="1899-12-30T01:20:00"/>
    <m/>
    <d v="1899-12-30T19:58:00"/>
    <n v="5.3666666666666671"/>
    <x v="0"/>
    <s v="1971-02123"/>
    <x v="0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23:00"/>
    <m/>
    <d v="1899-12-30T20:00:00"/>
    <n v="5.3833333333333329"/>
    <x v="0"/>
    <s v="1971-02006"/>
    <x v="0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d v="2004-06-23T00:00:00"/>
    <x v="0"/>
    <x v="1"/>
    <n v="6"/>
    <n v="1"/>
    <s v="JA"/>
    <d v="1899-12-30T01:33:00"/>
    <s v="NA"/>
    <d v="1899-12-30T20:08:00"/>
    <n v="5.4166666666666643"/>
    <x v="0"/>
    <s v="1961-16144"/>
    <x v="0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x v="1"/>
    <n v="6"/>
    <n v="1"/>
    <s v="JA"/>
    <d v="1899-12-30T01:33:00"/>
    <d v="1899-12-30T01:54:00"/>
    <d v="1899-12-30T20:08:00"/>
    <n v="5.4166666666666643"/>
    <x v="0"/>
    <s v="1961-16146"/>
    <x v="0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27:00"/>
    <m/>
    <d v="1899-12-30T20:00:00"/>
    <n v="5.4499999999999993"/>
    <x v="0"/>
    <s v="4501-95599"/>
    <x v="0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26:00"/>
    <m/>
    <d v="1899-12-30T19:58:00"/>
    <n v="5.4666666666666686"/>
    <x v="0"/>
    <s v="1971-02124"/>
    <x v="0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29:00"/>
    <m/>
    <d v="1899-12-30T19:59:00"/>
    <n v="5.5"/>
    <x v="0"/>
    <s v="4501-95516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2:00"/>
    <d v="1899-12-30T01:47:00"/>
    <d v="1899-12-30T20:01:00"/>
    <n v="5.5166666666666693"/>
    <x v="0"/>
    <s v="7901-02780"/>
    <x v="0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29:00"/>
    <m/>
    <d v="1899-12-30T19:58:00"/>
    <n v="5.5166666666666693"/>
    <x v="0"/>
    <s v="1971-02097"/>
    <x v="0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1:58:00"/>
    <d v="1899-12-30T20:08:00"/>
    <n v="5.5333333333333314"/>
    <x v="0"/>
    <s v="1961-16147"/>
    <x v="0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1:40:00"/>
    <d v="1899-12-30T02:02:00"/>
    <d v="1899-12-30T20:08:00"/>
    <n v="5.5333333333333314"/>
    <x v="0"/>
    <s v="1961-16148"/>
    <x v="0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1:39:00"/>
    <m/>
    <d v="1899-12-30T20:07:00"/>
    <n v="5.5333333333333314"/>
    <x v="0"/>
    <s v="1971-01659"/>
    <x v="0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3:00"/>
    <d v="1899-12-30T01:41:00"/>
    <d v="1899-12-30T20:01:00"/>
    <n v="5.533333333333335"/>
    <x v="0"/>
    <s v="7901-02777"/>
    <x v="0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37:00"/>
    <d v="1899-12-30T02:17:00"/>
    <d v="1899-12-30T20:04:00"/>
    <n v="5.5499999999999972"/>
    <x v="0"/>
    <s v="1901-38324"/>
    <x v="0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1:33:00"/>
    <m/>
    <d v="1899-12-30T20:00:00"/>
    <n v="5.5499999999999972"/>
    <x v="0"/>
    <s v="1971-02020"/>
    <x v="0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01:12:00"/>
    <d v="1899-12-30T02:02:00"/>
    <d v="1899-12-30T19:39:00"/>
    <n v="5.5500000000000007"/>
    <x v="0"/>
    <s v="7901-02987"/>
    <x v="0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2:00"/>
    <m/>
    <d v="1899-12-30T19:58:00"/>
    <n v="5.56666666666667"/>
    <x v="0"/>
    <s v="4501-95481"/>
    <x v="0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37:00"/>
    <m/>
    <d v="1899-12-30T19:59:00"/>
    <n v="5.6333333333333329"/>
    <x v="0"/>
    <s v="4501-95567"/>
    <x v="0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89"/>
    <x v="0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d v="2006-06-02T00:00:00"/>
    <x v="0"/>
    <x v="2"/>
    <n v="6"/>
    <n v="1"/>
    <s v="JA"/>
    <d v="1899-12-30T01:38:00"/>
    <m/>
    <d v="1899-12-30T20:00:00"/>
    <n v="5.6333333333333329"/>
    <x v="0"/>
    <s v="1971-02007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1:47:00"/>
    <m/>
    <d v="1899-12-30T20:07:00"/>
    <n v="5.6666666666666643"/>
    <x v="0"/>
    <s v="1971-01706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49:00"/>
    <d v="1899-12-30T02:01:00"/>
    <d v="1899-12-30T20:08:00"/>
    <n v="5.68333333333333"/>
    <x v="0"/>
    <s v="1961-16184"/>
    <x v="0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42:00"/>
    <m/>
    <d v="1899-12-30T20:00:00"/>
    <n v="5.6999999999999993"/>
    <x v="0"/>
    <s v="1901-38352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30:00"/>
    <m/>
    <d v="1899-12-30T19:45:00"/>
    <n v="5.75"/>
    <x v="0"/>
    <s v="1971-01882"/>
    <x v="0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22:00"/>
    <m/>
    <d v="1899-12-30T19:36:00"/>
    <n v="5.7666666666666657"/>
    <x v="0"/>
    <s v="1971-01959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7:00"/>
    <m/>
    <d v="1899-12-30T20:00:00"/>
    <n v="5.7833333333333314"/>
    <x v="0"/>
    <s v="1901-38353"/>
    <x v="0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46:00"/>
    <m/>
    <d v="1899-12-30T19:58:00"/>
    <n v="5.8000000000000007"/>
    <x v="0"/>
    <s v="1971-0212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d v="2006-06-03T00:00:00"/>
    <x v="0"/>
    <x v="2"/>
    <n v="6"/>
    <n v="1"/>
    <s v="JA"/>
    <d v="1899-12-30T01:49:00"/>
    <m/>
    <d v="1899-12-30T20:00:00"/>
    <n v="5.8166666666666629"/>
    <x v="0"/>
    <s v="1971-02021"/>
    <x v="0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2:00"/>
    <m/>
    <d v="1899-12-30T20:00:00"/>
    <n v="5.8666666666666671"/>
    <x v="0"/>
    <s v="1901-38354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1:00"/>
    <d v="1899-12-30T02:08:00"/>
    <d v="1899-12-30T20:08:00"/>
    <n v="5.8833333333333329"/>
    <x v="0"/>
    <s v="1961-16112"/>
    <x v="0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2:00:00"/>
    <m/>
    <d v="1899-12-30T20:07:00"/>
    <n v="5.8833333333333329"/>
    <x v="0"/>
    <s v="1971-01824"/>
    <x v="0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d v="2006-06-02T00:00:00"/>
    <x v="0"/>
    <x v="2"/>
    <n v="6"/>
    <n v="1"/>
    <s v="JA"/>
    <d v="1899-12-30T01:53:00"/>
    <m/>
    <d v="1899-12-30T20:00:00"/>
    <n v="5.8833333333333329"/>
    <x v="0"/>
    <s v="1971-02010"/>
    <x v="0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0:00"/>
    <m/>
    <d v="1899-12-30T19:57:00"/>
    <n v="5.8833333333333364"/>
    <x v="0"/>
    <s v="4501-95444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2:00"/>
    <m/>
    <d v="1899-12-30T19:58:00"/>
    <n v="5.8999999999999986"/>
    <x v="0"/>
    <s v="1971-02099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3:00"/>
    <d v="1899-12-30T02:19:00"/>
    <d v="1899-12-30T20:08:00"/>
    <n v="5.9166666666666679"/>
    <x v="0"/>
    <s v="1961-16113"/>
    <x v="0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02:00"/>
    <m/>
    <d v="1899-12-30T20:07:00"/>
    <n v="5.9166666666666679"/>
    <x v="0"/>
    <s v="1971-01992"/>
    <x v="0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54:00"/>
    <m/>
    <d v="1899-12-30T19:58:00"/>
    <n v="5.9333333333333336"/>
    <x v="0"/>
    <s v="4501-95485"/>
    <x v="0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d v="2005-06-02T00:00:00"/>
    <x v="0"/>
    <x v="2"/>
    <n v="6"/>
    <n v="1"/>
    <s v="JA"/>
    <d v="1899-12-30T01:56:00"/>
    <m/>
    <d v="1899-12-30T20:00:00"/>
    <n v="5.9333333333333336"/>
    <x v="0"/>
    <s v="1901-38355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2:00"/>
    <m/>
    <d v="1899-12-30T19:35:00"/>
    <n v="5.9499999999999993"/>
    <x v="0"/>
    <s v="1971-01893"/>
    <x v="0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57:00"/>
    <m/>
    <d v="1899-12-30T19:59:00"/>
    <n v="5.9666666666666686"/>
    <x v="0"/>
    <s v="4501-95570"/>
    <x v="0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9:00"/>
    <m/>
    <d v="1899-12-30T20:00:00"/>
    <n v="5.9833333333333343"/>
    <x v="0"/>
    <s v="1901-38356"/>
    <x v="0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8:00"/>
    <m/>
    <d v="1899-12-30T20:07:00"/>
    <n v="6.0166666666666657"/>
    <x v="0"/>
    <s v="1971-01709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2:01:00"/>
    <m/>
    <d v="1899-12-30T20:00:00"/>
    <n v="6.0166666666666657"/>
    <x v="0"/>
    <s v="1971-02012"/>
    <x v="0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4"/>
    <x v="0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5"/>
    <x v="0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3:00"/>
    <m/>
    <d v="1899-12-30T20:00:00"/>
    <n v="6.0500000000000007"/>
    <x v="0"/>
    <s v="1971-02023"/>
    <x v="0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d v="2006-04-30T00:00:00"/>
    <x v="0"/>
    <x v="2"/>
    <n v="4"/>
    <n v="1"/>
    <s v="JA"/>
    <d v="1899-12-30T01:41:00"/>
    <m/>
    <d v="1899-12-30T19:36:00"/>
    <n v="6.0833333333333286"/>
    <x v="0"/>
    <s v="1971-02002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d v="2004-07-18T00:00:00"/>
    <x v="2"/>
    <x v="1"/>
    <n v="7"/>
    <s v="Eseal Point"/>
    <s v="JA"/>
    <d v="1899-12-30T02:13:00"/>
    <d v="1899-12-30T02:26:00"/>
    <d v="1899-12-30T20:03:00"/>
    <n v="6.1666666666666643"/>
    <x v="0"/>
    <s v="7901-02684"/>
    <x v="0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02:19:00"/>
    <d v="1899-12-30T02:48:00"/>
    <d v="1899-12-30T20:08:00"/>
    <n v="6.1833333333333336"/>
    <x v="0"/>
    <s v="1961-16153"/>
    <x v="0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6-06-02T00:00:00"/>
    <x v="0"/>
    <x v="2"/>
    <n v="6"/>
    <n v="1"/>
    <s v="JA"/>
    <d v="1899-12-30T02:15:00"/>
    <m/>
    <d v="1899-12-30T20:00:00"/>
    <n v="6.25"/>
    <x v="0"/>
    <s v="1971-02013"/>
    <x v="0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24:00"/>
    <d v="1899-12-30T02:50:00"/>
    <d v="1899-12-30T20:08:00"/>
    <n v="6.2666666666666657"/>
    <x v="0"/>
    <s v="1961-16154"/>
    <x v="0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23:00"/>
    <m/>
    <d v="1899-12-30T20:07:00"/>
    <n v="6.2666666666666657"/>
    <x v="0"/>
    <s v="1971-01679"/>
    <x v="0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2:15:00"/>
    <m/>
    <d v="1899-12-30T19:58:00"/>
    <n v="6.283333333333335"/>
    <x v="0"/>
    <s v="4501-95488"/>
    <x v="0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6:00"/>
    <m/>
    <d v="1899-12-30T20:07:00"/>
    <n v="6.3166666666666664"/>
    <x v="0"/>
    <s v="1971-01713"/>
    <x v="0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2:28:00"/>
    <d v="1899-12-30T02:51:00"/>
    <d v="1899-12-30T20:07:00"/>
    <n v="6.3499999999999979"/>
    <x v="0"/>
    <s v="1971-01680"/>
    <x v="0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d v="2004-06-23T00:00:00"/>
    <x v="0"/>
    <x v="1"/>
    <n v="6"/>
    <n v="1"/>
    <s v="JA"/>
    <d v="1899-12-30T02:31:00"/>
    <d v="1899-12-30T02:43:00"/>
    <d v="1899-12-30T20:08:00"/>
    <n v="6.3833333333333329"/>
    <x v="0"/>
    <s v="1961-16152"/>
    <x v="0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26:00"/>
    <d v="1899-12-30T02:38:00"/>
    <d v="1899-12-30T20:01:00"/>
    <n v="6.4166666666666679"/>
    <x v="0"/>
    <s v="7901-02786"/>
    <x v="0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24:00"/>
    <m/>
    <d v="1899-12-30T19:58:00"/>
    <n v="6.4333333333333336"/>
    <x v="0"/>
    <s v="4501-95489"/>
    <x v="0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0:00"/>
    <d v="1899-12-30T02:44:00"/>
    <d v="1899-12-30T20:01:00"/>
    <n v="6.4833333333333343"/>
    <x v="0"/>
    <s v="7901-02789"/>
    <x v="0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5:00"/>
    <m/>
    <d v="1899-12-30T20:00:00"/>
    <n v="6.75"/>
    <x v="0"/>
    <s v="1971-02028"/>
    <x v="0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6:00"/>
    <d v="1899-12-30T03:00:00"/>
    <d v="1899-12-30T20:01:00"/>
    <n v="6.7500000000000036"/>
    <x v="0"/>
    <s v="7901-02796"/>
    <x v="0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6:00"/>
    <d v="1899-12-30T03:02:00"/>
    <d v="1899-12-30T20:01:00"/>
    <n v="6.7500000000000036"/>
    <x v="0"/>
    <s v="7901-02797"/>
    <x v="0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53:00"/>
    <d v="1899-12-30T03:03:00"/>
    <d v="1899-12-30T20:01:00"/>
    <n v="6.8666666666666671"/>
    <x v="0"/>
    <s v="7901-02798"/>
    <x v="0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59:00"/>
    <m/>
    <d v="1899-12-30T20:07:00"/>
    <n v="6.8666666666666671"/>
    <x v="0"/>
    <s v="1971-01682"/>
    <x v="0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2:59:00"/>
    <m/>
    <d v="1899-12-30T20:07:00"/>
    <n v="6.8666666666666671"/>
    <x v="0"/>
    <s v="1971-01683"/>
    <x v="0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56:00"/>
    <d v="1899-12-30T03:04:00"/>
    <d v="1899-12-30T20:01:00"/>
    <n v="6.9166666666666679"/>
    <x v="0"/>
    <s v="7901-02799"/>
    <x v="0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2:00"/>
    <d v="1899-12-30T20:08:00"/>
    <n v="6.9499999999999993"/>
    <x v="0"/>
    <s v="1961-16159"/>
    <x v="0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5:00"/>
    <m/>
    <d v="1899-12-30T20:07:00"/>
    <n v="6.966666666666665"/>
    <x v="0"/>
    <s v="1971-01685"/>
    <x v="0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7:00"/>
    <d v="1899-12-30T03:43:00"/>
    <d v="1899-12-30T20:08:00"/>
    <n v="6.9833333333333343"/>
    <x v="0"/>
    <s v="1961-16162"/>
    <x v="0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8:00"/>
    <m/>
    <d v="1899-12-30T20:07:00"/>
    <n v="7.0166666666666657"/>
    <x v="0"/>
    <s v="1971-01687"/>
    <x v="0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03:10:00"/>
    <m/>
    <d v="1899-12-30T20:08:00"/>
    <n v="7.0333333333333314"/>
    <x v="0"/>
    <s v="1971-01638"/>
    <x v="0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3:00"/>
    <m/>
    <d v="1899-12-30T20:07:00"/>
    <n v="7.4333333333333336"/>
    <x v="0"/>
    <s v="1971-01690"/>
    <x v="0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5:00"/>
    <m/>
    <d v="1899-12-30T19:58:00"/>
    <n v="1.2833333333333341"/>
    <x v="0"/>
    <s v="1971-02056"/>
    <x v="0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d v="2004-06-23T00:00:00"/>
    <x v="0"/>
    <x v="1"/>
    <n v="6"/>
    <n v="1"/>
    <s v="JA"/>
    <d v="1899-12-30T21:30:00"/>
    <d v="1899-12-30T21:36:00"/>
    <d v="1899-12-30T20:08:00"/>
    <n v="1.3666666666666671"/>
    <x v="0"/>
    <s v="1961-16118"/>
    <x v="0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6-07-26T00:00:00"/>
    <x v="0"/>
    <x v="2"/>
    <n v="7"/>
    <n v="1"/>
    <s v="JA"/>
    <d v="1899-12-30T21:28:00"/>
    <m/>
    <d v="1899-12-30T19:58:00"/>
    <n v="1.5"/>
    <x v="0"/>
    <s v="1971-02057"/>
    <x v="0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d v="2005-06-01T00:00:00"/>
    <x v="0"/>
    <x v="2"/>
    <n v="6"/>
    <n v="1"/>
    <s v="JA"/>
    <d v="1899-12-30T21:32:00"/>
    <m/>
    <d v="1899-12-30T19:59:00"/>
    <n v="1.5499999999999998"/>
    <x v="0"/>
    <s v="4501-95520"/>
    <x v="0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1:40:00"/>
    <d v="1899-12-30T22:12:00"/>
    <d v="1899-12-30T20:03:00"/>
    <n v="1.6166666666666663"/>
    <x v="0"/>
    <s v="1001-21240"/>
    <x v="0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79"/>
    <x v="0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20:00"/>
    <m/>
    <d v="1899-12-30T19:36:00"/>
    <n v="1.7333333333333298"/>
    <x v="0"/>
    <s v="1971-01898"/>
    <x v="0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5"/>
    <x v="0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8:00"/>
    <m/>
    <d v="1899-12-30T19:59:00"/>
    <n v="1.8166666666666655"/>
    <x v="0"/>
    <s v="4501-95492"/>
    <x v="0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55:00"/>
    <m/>
    <d v="1899-12-30T20:00:00"/>
    <n v="1.9166666666666679"/>
    <x v="0"/>
    <s v="4501-95574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55:00"/>
    <m/>
    <d v="1899-12-30T19:59:00"/>
    <n v="1.9333333333333345"/>
    <x v="0"/>
    <s v="4501-95493"/>
    <x v="0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56:00"/>
    <m/>
    <d v="1899-12-30T19:59:00"/>
    <n v="1.9499999999999984"/>
    <x v="0"/>
    <s v="4501-95528"/>
    <x v="0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01:00"/>
    <m/>
    <d v="1899-12-30T19:58:00"/>
    <n v="2.0500000000000007"/>
    <x v="0"/>
    <s v="4501-95448"/>
    <x v="0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04:00"/>
    <m/>
    <d v="1899-12-30T19:59:00"/>
    <n v="2.0833333333333313"/>
    <x v="0"/>
    <s v="4501-95529"/>
    <x v="0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07:00"/>
    <d v="1899-12-30T22:14:00"/>
    <d v="1899-12-30T20:01:00"/>
    <n v="2.1000000000000032"/>
    <x v="0"/>
    <s v="7901-02722"/>
    <x v="0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6:00"/>
    <m/>
    <d v="1899-12-30T19:58:00"/>
    <n v="2.1333333333333364"/>
    <x v="0"/>
    <s v="4501-95449"/>
    <x v="0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1:00"/>
    <m/>
    <d v="1899-12-30T19:59:00"/>
    <n v="2.2000000000000002"/>
    <x v="0"/>
    <s v="4501-95530"/>
    <x v="0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15:00"/>
    <m/>
    <d v="1899-12-30T19:59:00"/>
    <n v="2.2666666666666666"/>
    <x v="0"/>
    <s v="4501-95496"/>
    <x v="0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25:00"/>
    <m/>
    <d v="1899-12-30T20:07:00"/>
    <n v="2.2999999999999998"/>
    <x v="0"/>
    <s v="1971-01647"/>
    <x v="0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d v="2006-07-27T00:00:00"/>
    <x v="0"/>
    <x v="2"/>
    <n v="7"/>
    <n v="1"/>
    <s v="JA"/>
    <d v="1899-12-30T22:16:00"/>
    <m/>
    <d v="1899-12-30T19:58:00"/>
    <n v="2.2999999999999998"/>
    <x v="0"/>
    <s v="1971-02108"/>
    <x v="0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d v="2005-05-29T00:00:00"/>
    <x v="1"/>
    <x v="0"/>
    <n v="5"/>
    <m/>
    <s v="JA"/>
    <d v="1899-12-30T22:20:00"/>
    <m/>
    <d v="1899-12-30T19:58:00"/>
    <n v="2.3666666666666663"/>
    <x v="0"/>
    <s v="4501-95451"/>
    <x v="0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31:00"/>
    <d v="1899-12-30T22:42:00"/>
    <d v="1899-12-30T20:01:00"/>
    <n v="2.5000000000000018"/>
    <x v="0"/>
    <s v="7901-02725"/>
    <x v="0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45:00"/>
    <d v="1899-12-30T23:06:00"/>
    <d v="1899-12-30T20:08:00"/>
    <n v="2.6166666666666654"/>
    <x v="0"/>
    <s v="1901-38287"/>
    <x v="0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2:39:00"/>
    <m/>
    <d v="1899-12-30T19:59:00"/>
    <n v="2.6666666666666652"/>
    <x v="0"/>
    <s v="4501-95534"/>
    <x v="0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34:00"/>
    <m/>
    <d v="1899-12-30T19:54:00"/>
    <n v="2.6666666666666679"/>
    <x v="0"/>
    <s v="1971-01745"/>
    <x v="0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d v="2004-07-18T00:00:00"/>
    <x v="2"/>
    <x v="1"/>
    <n v="7"/>
    <s v="Eseal Point"/>
    <s v="JA"/>
    <d v="1899-12-30T22:46:00"/>
    <d v="1899-12-30T23:02:00"/>
    <d v="1899-12-30T20:03:00"/>
    <n v="2.716666666666665"/>
    <x v="0"/>
    <s v="7901-02647"/>
    <x v="0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d v="2005-06-01T00:00:00"/>
    <x v="0"/>
    <x v="2"/>
    <n v="6"/>
    <n v="1"/>
    <s v="JA"/>
    <d v="1899-12-30T22:49:00"/>
    <m/>
    <d v="1899-12-30T19:59:00"/>
    <n v="2.8333333333333313"/>
    <x v="0"/>
    <s v="4501-95538"/>
    <x v="0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00:04:00"/>
    <d v="1899-12-30T20:04:00"/>
    <n v="3.1999999999999993"/>
    <x v="0"/>
    <s v="1901-38302"/>
    <x v="0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16:00"/>
    <d v="1899-12-30T00:10:00"/>
    <d v="1899-12-30T20:04:00"/>
    <n v="3.1999999999999993"/>
    <x v="0"/>
    <s v="1901-38303"/>
    <x v="0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23:13:00"/>
    <d v="1900-01-22T04:19:12"/>
    <d v="1899-12-30T20:01:00"/>
    <n v="3.1999999999999993"/>
    <x v="0"/>
    <s v="7901-02727"/>
    <x v="0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2T00:00:00"/>
    <x v="0"/>
    <x v="1"/>
    <n v="7"/>
    <n v="1"/>
    <s v="JA"/>
    <d v="1899-12-30T23:14:00"/>
    <d v="1899-12-30T23:24:00"/>
    <d v="1899-12-30T20:01:00"/>
    <n v="3.2166666666666686"/>
    <x v="0"/>
    <s v="7901-02758"/>
    <x v="0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14:00"/>
    <m/>
    <d v="1899-12-30T20:00:00"/>
    <n v="3.2333333333333325"/>
    <x v="0"/>
    <s v="4501-95585"/>
    <x v="0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1:00"/>
    <m/>
    <d v="1899-12-30T20:07:00"/>
    <n v="3.2333333333333352"/>
    <x v="0"/>
    <s v="1971-01649"/>
    <x v="0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3:00"/>
    <m/>
    <d v="1899-12-30T20:07:00"/>
    <n v="3.4333333333333318"/>
    <x v="0"/>
    <s v="1971-02299"/>
    <x v="0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8:00"/>
    <d v="1899-12-30T23:24:00"/>
    <d v="1899-12-30T20:01:00"/>
    <n v="3.4500000000000011"/>
    <x v="0"/>
    <s v="7901-02728"/>
    <x v="0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35:00"/>
    <m/>
    <d v="1899-12-30T20:00:00"/>
    <n v="3.5833333333333313"/>
    <x v="0"/>
    <s v="4501-95589"/>
    <x v="0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38:00"/>
    <m/>
    <d v="1899-12-30T19:59:00"/>
    <n v="3.6499999999999977"/>
    <x v="0"/>
    <s v="4501-95545"/>
    <x v="0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9:00"/>
    <m/>
    <d v="1899-12-30T20:08:00"/>
    <n v="3.6833333333333336"/>
    <x v="0"/>
    <s v="1971-01623"/>
    <x v="0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d v="2005-07-07T00:00:00"/>
    <x v="0"/>
    <x v="0"/>
    <n v="7"/>
    <n v="1"/>
    <s v="JA"/>
    <d v="1899-12-30T23:49:00"/>
    <m/>
    <d v="1899-12-30T20:07:00"/>
    <n v="3.7"/>
    <x v="0"/>
    <s v="1971-01652"/>
    <x v="0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70"/>
    <x v="0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d v="2005-06-01T00:00:00"/>
    <x v="0"/>
    <x v="2"/>
    <n v="6"/>
    <n v="1"/>
    <s v="JA"/>
    <d v="1899-12-30T23:42:00"/>
    <m/>
    <d v="1899-12-30T19:59:00"/>
    <n v="3.7166666666666668"/>
    <x v="0"/>
    <s v="4501-95547"/>
    <x v="0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41:00"/>
    <m/>
    <d v="1899-12-30T19:58:00"/>
    <n v="3.7166666666666694"/>
    <x v="0"/>
    <s v="4501-95465"/>
    <x v="0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6:00"/>
    <m/>
    <d v="1899-12-30T20:07:00"/>
    <n v="3.8166666666666664"/>
    <x v="0"/>
    <s v="1971-02303"/>
    <x v="0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4:00"/>
    <m/>
    <d v="1899-12-30T19:59:00"/>
    <n v="3.9166666666666634"/>
    <x v="0"/>
    <s v="4501-95549"/>
    <x v="0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3:30:00"/>
    <m/>
    <d v="1899-12-30T19:35:00"/>
    <n v="3.9166666666666661"/>
    <x v="0"/>
    <s v="1971-01885"/>
    <x v="0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56:00"/>
    <m/>
    <d v="1899-12-30T20:00:00"/>
    <n v="3.9333333333333327"/>
    <x v="0"/>
    <s v="4501-95591"/>
    <x v="0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7:00"/>
    <d v="1899-12-30T00:06:00"/>
    <d v="1899-12-30T20:01:00"/>
    <n v="3.9333333333333353"/>
    <x v="0"/>
    <s v="7901-02762"/>
    <x v="0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58:00"/>
    <m/>
    <d v="1899-12-30T19:58:00"/>
    <n v="3.9999999999999991"/>
    <x v="0"/>
    <s v="4501-95468"/>
    <x v="0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2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d v="2004-07-19T00:00:00"/>
    <x v="2"/>
    <x v="1"/>
    <n v="7"/>
    <s v="Eseal Point"/>
    <s v="JA"/>
    <d v="1899-12-30T00:09:00"/>
    <d v="1899-12-30T00:21:00"/>
    <d v="1899-12-30T20:03:00"/>
    <n v="4.0999999999999979"/>
    <x v="0"/>
    <s v="7901-02704"/>
    <x v="0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0:10:00"/>
    <d v="1899-12-30T00:55:00"/>
    <d v="1899-12-30T20:01:00"/>
    <n v="4.1500000000000021"/>
    <x v="0"/>
    <s v="7901-02764"/>
    <x v="0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5-05-29T00:00:00"/>
    <x v="1"/>
    <x v="0"/>
    <n v="5"/>
    <m/>
    <s v="JA"/>
    <d v="1899-12-30T00:09:00"/>
    <m/>
    <d v="1899-12-30T19:58:00"/>
    <n v="4.1833333333333336"/>
    <x v="0"/>
    <s v="4501-95470"/>
    <x v="0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4:00"/>
    <m/>
    <d v="1899-12-30T20:07:00"/>
    <n v="4.283333333333335"/>
    <x v="0"/>
    <s v="1971-02309"/>
    <x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30"/>
    <x v="0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d v="2004-06-24T00:00:00"/>
    <x v="0"/>
    <x v="1"/>
    <n v="6"/>
    <n v="2"/>
    <s v="JA"/>
    <d v="1899-12-30T00:38:00"/>
    <d v="1899-12-30T00:42:00"/>
    <d v="1899-12-30T20:08:00"/>
    <n v="4.5"/>
    <x v="0"/>
    <s v="1961-16175"/>
    <x v="0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32:00"/>
    <m/>
    <d v="1899-12-30T20:00:00"/>
    <n v="4.5333333333333314"/>
    <x v="0"/>
    <s v="4501-95595"/>
    <x v="0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4:00"/>
    <d v="1899-12-30T00:58:00"/>
    <d v="1899-12-30T20:01:00"/>
    <n v="4.5500000000000043"/>
    <x v="0"/>
    <s v="7901-02745"/>
    <x v="0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38:00"/>
    <d v="1899-12-30T01:02:00"/>
    <d v="1899-12-30T20:03:00"/>
    <n v="4.5833333333333321"/>
    <x v="0"/>
    <s v="1001-21284"/>
    <x v="0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0:45:00"/>
    <m/>
    <d v="1899-12-30T20:07:00"/>
    <n v="4.6333333333333329"/>
    <x v="0"/>
    <s v="1971-01655"/>
    <x v="0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38:00"/>
    <m/>
    <d v="1899-12-30T19:57:00"/>
    <n v="4.6833333333333371"/>
    <x v="0"/>
    <s v="4501-95432"/>
    <x v="0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15:00"/>
    <d v="1899-12-30T20:08:00"/>
    <n v="4.6999999999999993"/>
    <x v="0"/>
    <s v="1961-16140"/>
    <x v="0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0:46:00"/>
    <d v="1899-12-30T00:51:00"/>
    <d v="1899-12-30T20:04:00"/>
    <n v="4.6999999999999993"/>
    <x v="0"/>
    <s v="1901-38312"/>
    <x v="0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Arch Point"/>
    <s v="PM"/>
    <d v="1899-12-30T00:21:00"/>
    <s v="na"/>
    <d v="1899-12-30T19:39:00"/>
    <n v="4.6999999999999993"/>
    <x v="0"/>
    <s v="1001-21346"/>
    <x v="0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46:00"/>
    <m/>
    <d v="1899-12-30T19:58:00"/>
    <n v="4.8000000000000007"/>
    <x v="0"/>
    <s v="4501-95474"/>
    <x v="0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50:00"/>
    <d v="1899-12-30T01:33:00"/>
    <d v="1899-12-30T20:01:00"/>
    <n v="4.81666666666667"/>
    <x v="0"/>
    <s v="7901-02772"/>
    <x v="0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51:00"/>
    <m/>
    <d v="1899-12-30T19:59:00"/>
    <n v="4.8666666666666671"/>
    <x v="0"/>
    <s v="4501-95513"/>
    <x v="0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3:00"/>
    <m/>
    <d v="1899-12-30T19:59:00"/>
    <n v="4.8999999999999986"/>
    <x v="0"/>
    <s v="4501-95561"/>
    <x v="0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9"/>
    <x v="0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35:00"/>
    <d v="1899-12-30T20:08:00"/>
    <n v="5.1166666666666671"/>
    <x v="0"/>
    <s v="1961-16108"/>
    <x v="0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8"/>
    <x v="0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13:00"/>
    <m/>
    <d v="1899-12-30T19:59:00"/>
    <n v="5.2333333333333343"/>
    <x v="0"/>
    <s v="4501-95515"/>
    <x v="0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21:00"/>
    <m/>
    <d v="1899-12-30T19:59:00"/>
    <n v="5.3666666666666671"/>
    <x v="0"/>
    <s v="4501-95565"/>
    <x v="0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2:01:00"/>
    <d v="1899-12-30T20:03:00"/>
    <n v="5.4833333333333343"/>
    <x v="0"/>
    <s v="7901-02681"/>
    <x v="0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06:00"/>
    <m/>
    <d v="1899-12-30T19:36:00"/>
    <n v="5.4999999999999964"/>
    <x v="0"/>
    <s v="1971-01957"/>
    <x v="0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d v="2005-05-28T00:00:00"/>
    <x v="1"/>
    <x v="0"/>
    <n v="5"/>
    <m/>
    <s v="JA"/>
    <d v="1899-12-30T01:28:00"/>
    <m/>
    <d v="1899-12-30T19:57:00"/>
    <n v="5.5166666666666693"/>
    <x v="0"/>
    <s v="4501-95441"/>
    <x v="0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32:00"/>
    <m/>
    <d v="1899-12-30T20:00:00"/>
    <n v="5.5333333333333314"/>
    <x v="0"/>
    <s v="4501-95600"/>
    <x v="0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38:00"/>
    <d v="1899-12-30T01:49:00"/>
    <d v="1899-12-30T20:03:00"/>
    <n v="5.5833333333333321"/>
    <x v="0"/>
    <s v="1001-21287"/>
    <x v="0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5-05-31T00:00:00"/>
    <x v="0"/>
    <x v="0"/>
    <n v="5"/>
    <n v="1"/>
    <s v="JA"/>
    <d v="1899-12-30T01:35:00"/>
    <m/>
    <d v="1899-12-30T19:59:00"/>
    <n v="5.5999999999999979"/>
    <x v="0"/>
    <s v="4501-95517"/>
    <x v="0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40:00"/>
    <m/>
    <d v="1899-12-30T19:59:00"/>
    <n v="5.68333333333333"/>
    <x v="0"/>
    <s v="4501-95568"/>
    <x v="0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47:00"/>
    <m/>
    <d v="1899-12-30T19:59:00"/>
    <n v="5.7999999999999972"/>
    <x v="0"/>
    <s v="4501-95518"/>
    <x v="0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2:00:00"/>
    <d v="1899-12-30T02:36:00"/>
    <d v="1899-12-30T20:03:00"/>
    <n v="5.9499999999999993"/>
    <x v="0"/>
    <s v="1001-21292"/>
    <x v="0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7T00:00:00"/>
    <x v="2"/>
    <x v="1"/>
    <n v="7"/>
    <s v="Arch Point"/>
    <s v="JA"/>
    <d v="1899-12-30T02:02:00"/>
    <d v="1899-12-30T02:21:00"/>
    <d v="1899-12-30T20:04:00"/>
    <n v="5.9666666666666686"/>
    <x v="0"/>
    <s v="1901-38325"/>
    <x v="0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56:00"/>
    <m/>
    <d v="1899-12-30T19:57:00"/>
    <n v="5.9833333333333343"/>
    <x v="0"/>
    <s v="4501-95445"/>
    <x v="0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16:00"/>
    <d v="1899-12-30T02:37:00"/>
    <d v="1899-12-30T20:01:00"/>
    <n v="6.25"/>
    <x v="0"/>
    <s v="7901-02785"/>
    <x v="0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2:24:00"/>
    <d v="1899-12-30T02:30:00"/>
    <d v="1899-12-30T20:03:00"/>
    <n v="6.3499999999999979"/>
    <x v="0"/>
    <s v="7901-02720"/>
    <x v="0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2:57:00"/>
    <d v="1899-12-30T20:03:00"/>
    <n v="6.5833333333333357"/>
    <x v="0"/>
    <s v="7901-02688"/>
    <x v="0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28:00"/>
    <d v="1899-12-30T20:08:00"/>
    <n v="6.9499999999999993"/>
    <x v="0"/>
    <s v="1961-16158"/>
    <x v="0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7:00"/>
    <d v="1899-12-30T20:08:00"/>
    <n v="6.9499999999999993"/>
    <x v="0"/>
    <s v="1961-16160"/>
    <x v="0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3:02:00"/>
    <d v="1899-12-30T03:09:00"/>
    <d v="1899-12-30T20:01:00"/>
    <n v="7.0166666666666693"/>
    <x v="0"/>
    <s v="7901-02800"/>
    <x v="0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1:41:00"/>
    <m/>
    <d v="1899-12-30T20:08:00"/>
    <n v="1.5499999999999998"/>
    <x v="0"/>
    <s v="1971-01611"/>
    <x v="0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d v="2007-06-18T00:00:00"/>
    <x v="1"/>
    <x v="3"/>
    <n v="6"/>
    <n v="1"/>
    <s v="JA"/>
    <d v="1899-12-30T21:41:00"/>
    <m/>
    <d v="1899-12-30T20:07:00"/>
    <n v="1.5666666666666664"/>
    <x v="0"/>
    <s v="1971-02278"/>
    <x v="0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52:00"/>
    <d v="1899-12-30T22:19:00"/>
    <d v="1899-12-30T20:04:00"/>
    <n v="1.7999999999999989"/>
    <x v="0"/>
    <s v="1961-16190"/>
    <x v="0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6-24T00:00:00"/>
    <x v="0"/>
    <x v="1"/>
    <n v="6"/>
    <n v="1"/>
    <s v="JA"/>
    <d v="1899-12-30T22:00:00"/>
    <d v="1899-12-30T22:04:00"/>
    <d v="1899-12-30T20:08:00"/>
    <n v="1.8666666666666654"/>
    <x v="0"/>
    <s v="1961-16166"/>
    <x v="0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1:00"/>
    <m/>
    <d v="1899-12-30T19:58:00"/>
    <n v="2.0500000000000007"/>
    <x v="0"/>
    <s v="4501-95447"/>
    <x v="0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1:43:00"/>
    <s v="na"/>
    <d v="1899-12-30T19:39:00"/>
    <n v="2.0666666666666647"/>
    <x v="0"/>
    <s v="1001-21339"/>
    <x v="0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d v="2005-07-07T00:00:00"/>
    <x v="0"/>
    <x v="0"/>
    <n v="7"/>
    <n v="1"/>
    <s v="JA"/>
    <d v="1899-12-30T22:13:00"/>
    <m/>
    <d v="1899-12-30T20:07:00"/>
    <n v="2.0999999999999979"/>
    <x v="0"/>
    <s v="1971-01644"/>
    <x v="0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18:00"/>
    <m/>
    <d v="1899-12-30T20:07:00"/>
    <n v="2.1833333333333336"/>
    <x v="0"/>
    <s v="1971-01646"/>
    <x v="0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d v="2004-08-14T00:00:00"/>
    <x v="2"/>
    <x v="1"/>
    <n v="8"/>
    <s v="Arch Point"/>
    <s v="JA"/>
    <d v="1899-12-30T21:53:00"/>
    <s v="na"/>
    <d v="1899-12-30T19:39:00"/>
    <n v="2.2333333333333334"/>
    <x v="0"/>
    <s v="1001-21297"/>
    <x v="0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d v="2006-04-30T00:00:00"/>
    <x v="0"/>
    <x v="2"/>
    <n v="4"/>
    <n v="1"/>
    <s v="JA"/>
    <d v="1899-12-30T21:55:00"/>
    <m/>
    <d v="1899-12-30T19:36:00"/>
    <n v="2.3166666666666664"/>
    <x v="0"/>
    <s v="1971-01944"/>
    <x v="0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2:25:00"/>
    <d v="1899-12-30T22:43:00"/>
    <d v="1899-12-30T20:03:00"/>
    <n v="2.3666666666666663"/>
    <x v="0"/>
    <s v="1001-21241"/>
    <x v="0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2:34:00"/>
    <m/>
    <d v="1899-12-30T20:08:00"/>
    <n v="2.4333333333333327"/>
    <x v="0"/>
    <s v="1971-02034"/>
    <x v="0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d v="2004-07-18T00:00:00"/>
    <x v="2"/>
    <x v="1"/>
    <n v="7"/>
    <s v="Eseal Point"/>
    <s v="JA"/>
    <d v="1899-12-30T22:34:00"/>
    <d v="1899-12-30T22:48:00"/>
    <d v="1899-12-30T20:03:00"/>
    <n v="2.5166666666666657"/>
    <x v="0"/>
    <s v="7901-02644"/>
    <x v="0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51:00"/>
    <d v="1899-12-30T20:03:00"/>
    <n v="2.5166666666666657"/>
    <x v="0"/>
    <s v="7901-02645"/>
    <x v="0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0:00"/>
    <d v="1899-12-30T22:55:00"/>
    <d v="1899-12-30T20:08:00"/>
    <n v="2.6999999999999984"/>
    <x v="0"/>
    <s v="1961-16125"/>
    <x v="0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46:00"/>
    <d v="1899-12-30T23:01:00"/>
    <d v="1899-12-30T20:03:00"/>
    <n v="2.716666666666665"/>
    <x v="0"/>
    <s v="1001-21242"/>
    <x v="0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7:00"/>
    <d v="1899-12-30T23:01:00"/>
    <d v="1899-12-30T20:08:00"/>
    <n v="2.8166666666666673"/>
    <x v="0"/>
    <s v="1961-16126"/>
    <x v="0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52:00"/>
    <d v="1899-12-30T23:09:00"/>
    <d v="1899-12-30T20:03:00"/>
    <n v="2.8166666666666673"/>
    <x v="0"/>
    <s v="1001-21243"/>
    <x v="0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5-05-28T00:00:00"/>
    <x v="1"/>
    <x v="0"/>
    <n v="5"/>
    <m/>
    <s v="JA"/>
    <d v="1899-12-30T23:00:00"/>
    <m/>
    <d v="1899-12-30T19:57:00"/>
    <n v="3.0500000000000025"/>
    <x v="0"/>
    <s v="4501-95417"/>
    <x v="0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04:00"/>
    <m/>
    <d v="1899-12-30T20:00:00"/>
    <n v="3.0666666666666664"/>
    <x v="0"/>
    <s v="4501-95584"/>
    <x v="0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10:00"/>
    <d v="1899-12-30T23:18:00"/>
    <d v="1899-12-30T20:01:00"/>
    <n v="3.1500000000000021"/>
    <x v="0"/>
    <s v="7901-02756"/>
    <x v="0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3:19:00"/>
    <d v="1899-12-30T23:27:00"/>
    <d v="1899-12-30T20:03:00"/>
    <n v="3.2666666666666657"/>
    <x v="0"/>
    <s v="1001-21245"/>
    <x v="0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5-07-08T00:00:00"/>
    <x v="0"/>
    <x v="0"/>
    <n v="7"/>
    <n v="1"/>
    <s v="JA"/>
    <d v="1899-12-30T23:25:00"/>
    <m/>
    <d v="1899-12-30T20:07:00"/>
    <n v="3.3000000000000016"/>
    <x v="0"/>
    <s v="1971-01666"/>
    <x v="0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d v="2005-07-08T00:00:00"/>
    <x v="0"/>
    <x v="0"/>
    <n v="7"/>
    <n v="1"/>
    <s v="JA"/>
    <d v="1899-12-30T23:25:00"/>
    <d v="1899-12-30T00:01:00"/>
    <d v="1899-12-30T20:07:00"/>
    <n v="3.3000000000000016"/>
    <x v="0"/>
    <s v="1971-01667"/>
    <x v="0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d v="2004-08-15T00:00:00"/>
    <x v="2"/>
    <x v="1"/>
    <n v="8"/>
    <s v="Arch Point"/>
    <s v="PM"/>
    <d v="1899-12-30T23:11:00"/>
    <s v="na"/>
    <d v="1899-12-30T19:39:00"/>
    <n v="3.5333333333333341"/>
    <x v="0"/>
    <s v="1001-21342"/>
    <x v="0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34:00"/>
    <d v="1899-12-30T23:42:00"/>
    <d v="1899-12-30T20:01:00"/>
    <n v="3.5500000000000007"/>
    <x v="0"/>
    <s v="7901-02759"/>
    <x v="0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23:13:00"/>
    <m/>
    <d v="1899-12-30T19:36:00"/>
    <n v="3.6166666666666618"/>
    <x v="0"/>
    <s v="1971-01948"/>
    <x v="0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0:00"/>
    <d v="1899-12-30T00:17:00"/>
    <d v="1899-12-30T20:03:00"/>
    <n v="3.6166666666666671"/>
    <x v="0"/>
    <s v="7901-02662"/>
    <x v="0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45:00"/>
    <d v="1899-12-30T00:23:00"/>
    <d v="1899-12-30T20:04:00"/>
    <n v="3.6833333333333336"/>
    <x v="0"/>
    <s v="1901-38306"/>
    <x v="0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2:00"/>
    <d v="1899-12-30T00:39:00"/>
    <d v="1899-12-30T20:04:00"/>
    <n v="3.8"/>
    <x v="0"/>
    <s v="1901-38311"/>
    <x v="0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23:53:00"/>
    <m/>
    <d v="1899-12-30T20:00:00"/>
    <n v="3.8833333333333329"/>
    <x v="0"/>
    <s v="1971-02016"/>
    <x v="0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d v="2006-06-02T00:00:00"/>
    <x v="0"/>
    <x v="2"/>
    <n v="6"/>
    <n v="1"/>
    <s v="JA"/>
    <d v="1899-12-30T23:54:00"/>
    <m/>
    <d v="1899-12-30T20:00:00"/>
    <n v="3.8999999999999968"/>
    <x v="0"/>
    <s v="1971-02004"/>
    <x v="0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58:00"/>
    <d v="1899-12-30T00:13:00"/>
    <d v="1899-12-30T20:03:00"/>
    <n v="3.9166666666666634"/>
    <x v="0"/>
    <s v="7901-02702"/>
    <x v="0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6-04-30T00:00:00"/>
    <x v="0"/>
    <x v="2"/>
    <n v="4"/>
    <n v="1"/>
    <s v="JA"/>
    <d v="1899-12-30T23:43:00"/>
    <m/>
    <d v="1899-12-30T19:36:00"/>
    <n v="4.1166666666666627"/>
    <x v="0"/>
    <s v="1971-01949"/>
    <x v="0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09:00"/>
    <d v="1899-12-30T00:25:00"/>
    <d v="1899-12-30T20:01:00"/>
    <n v="4.1333333333333329"/>
    <x v="0"/>
    <s v="7901-02737"/>
    <x v="0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12:00"/>
    <d v="1899-12-30T00:29:00"/>
    <d v="1899-12-30T20:01:00"/>
    <n v="4.1833333333333336"/>
    <x v="0"/>
    <s v="7901-02738"/>
    <x v="0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6:00"/>
    <d v="1899-12-30T00:59:00"/>
    <d v="1899-12-30T20:01:00"/>
    <n v="4.25"/>
    <x v="0"/>
    <s v="7901-02765"/>
    <x v="0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20:00"/>
    <d v="1899-12-30T00:41:00"/>
    <d v="1899-12-30T20:03:00"/>
    <n v="4.2833333333333314"/>
    <x v="0"/>
    <s v="1001-21250"/>
    <x v="0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3:56:00"/>
    <d v="1899-12-30T00:01:00"/>
    <d v="1899-12-30T19:39:00"/>
    <n v="4.2833333333333341"/>
    <x v="0"/>
    <s v="1001-21300"/>
    <x v="0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29"/>
    <x v="0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26:00"/>
    <m/>
    <d v="1899-12-30T19:57:00"/>
    <n v="4.4833333333333343"/>
    <x v="0"/>
    <s v="4501-95431"/>
    <x v="0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0:34:00"/>
    <d v="1899-12-30T00:40:00"/>
    <d v="1899-12-30T20:03:00"/>
    <n v="4.5166666666666657"/>
    <x v="0"/>
    <s v="7901-02668"/>
    <x v="0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37:00"/>
    <d v="1899-12-30T01:18:00"/>
    <d v="1899-12-30T20:01:00"/>
    <n v="4.6000000000000014"/>
    <x v="0"/>
    <s v="7901-02769"/>
    <x v="0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0:00"/>
    <d v="1899-12-30T01:10:00"/>
    <d v="1899-12-30T20:08:00"/>
    <n v="4.6999999999999993"/>
    <x v="0"/>
    <s v="1961-16139"/>
    <x v="0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Arch Point"/>
    <s v="PM"/>
    <d v="1899-12-30T00:21:00"/>
    <d v="1899-12-30T00:27:00"/>
    <d v="1899-12-30T19:39:00"/>
    <n v="4.6999999999999993"/>
    <x v="0"/>
    <s v="1901-38337"/>
    <x v="0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d v="2005-05-29T00:00:00"/>
    <x v="1"/>
    <x v="0"/>
    <n v="5"/>
    <m/>
    <s v="JA"/>
    <d v="1899-12-30T00:50:00"/>
    <m/>
    <d v="1899-12-30T19:58:00"/>
    <n v="4.8666666666666671"/>
    <x v="0"/>
    <s v="4501-95475"/>
    <x v="0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59:00"/>
    <d v="1899-12-30T01:07:00"/>
    <d v="1899-12-30T20:04:00"/>
    <n v="4.9166666666666643"/>
    <x v="0"/>
    <s v="1901-38314"/>
    <x v="0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6"/>
    <x v="0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45:00"/>
    <d v="1899-12-30T00:50:00"/>
    <d v="1899-12-30T19:35:00"/>
    <n v="5.1666666666666679"/>
    <x v="0"/>
    <s v="1901-38540"/>
    <x v="0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d v="2004-07-18T00:00:00"/>
    <x v="2"/>
    <x v="1"/>
    <n v="7"/>
    <s v="Eseal Point"/>
    <s v="JA"/>
    <d v="1899-12-30T01:14:00"/>
    <d v="1899-12-30T01:50:00"/>
    <d v="1899-12-30T20:03:00"/>
    <n v="5.1833333333333336"/>
    <x v="0"/>
    <s v="7901-02677"/>
    <x v="0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49:00"/>
    <m/>
    <d v="1899-12-30T19:36:00"/>
    <n v="5.216666666666665"/>
    <x v="0"/>
    <s v="1971-01955"/>
    <x v="0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25:00"/>
    <d v="1899-12-30T01:33:00"/>
    <d v="1899-12-30T20:08:00"/>
    <n v="5.2833333333333314"/>
    <x v="0"/>
    <s v="1961-16143"/>
    <x v="0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15:00"/>
    <m/>
    <d v="1899-12-30T19:58:00"/>
    <n v="5.283333333333335"/>
    <x v="0"/>
    <s v="1971-02096"/>
    <x v="0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27:00"/>
    <d v="1899-12-30T01:43:00"/>
    <d v="1899-12-30T20:04:00"/>
    <n v="5.3833333333333329"/>
    <x v="0"/>
    <s v="1901-38320"/>
    <x v="0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8-15T00:00:00"/>
    <x v="2"/>
    <x v="1"/>
    <n v="8"/>
    <s v="Arch Point"/>
    <s v="PM"/>
    <d v="1899-12-30T01:03:00"/>
    <s v="na"/>
    <d v="1899-12-30T19:39:00"/>
    <n v="5.3999999999999986"/>
    <x v="0"/>
    <s v="1001-21348"/>
    <x v="0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33:00"/>
    <d v="1899-12-30T01:51:00"/>
    <d v="1899-12-30T20:08:00"/>
    <n v="5.4166666666666643"/>
    <x v="0"/>
    <s v="1961-16145"/>
    <x v="0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22:00"/>
    <m/>
    <d v="1899-12-30T19:57:00"/>
    <n v="5.4166666666666679"/>
    <x v="0"/>
    <s v="4501-95440"/>
    <x v="0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24:00"/>
    <m/>
    <d v="1899-12-30T19:58:00"/>
    <n v="5.4333333333333371"/>
    <x v="0"/>
    <s v="4501-95480"/>
    <x v="0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1:56:00"/>
    <d v="1899-12-30T20:03:00"/>
    <n v="5.4833333333333343"/>
    <x v="0"/>
    <s v="7901-02679"/>
    <x v="0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d v="2006-04-29T00:00:00"/>
    <x v="0"/>
    <x v="2"/>
    <n v="4"/>
    <n v="1"/>
    <s v="JA"/>
    <d v="1899-12-30T01:10:00"/>
    <m/>
    <d v="1899-12-30T19:35:00"/>
    <n v="5.5833333333333357"/>
    <x v="0"/>
    <s v="1971-01890"/>
    <x v="0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10:00"/>
    <m/>
    <d v="1899-12-30T19:35:00"/>
    <n v="5.5833333333333357"/>
    <x v="0"/>
    <s v="1971-01891"/>
    <x v="0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13:00"/>
    <m/>
    <d v="1899-12-30T19:36:00"/>
    <n v="5.6166666666666671"/>
    <x v="0"/>
    <s v="1971-01958"/>
    <x v="0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6:00"/>
    <m/>
    <d v="1899-12-30T19:58:00"/>
    <n v="5.6333333333333329"/>
    <x v="0"/>
    <s v="4501-95482"/>
    <x v="0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0:00"/>
    <d v="1899-12-30T02:06:00"/>
    <d v="1899-12-30T20:03:00"/>
    <n v="5.9499999999999993"/>
    <x v="0"/>
    <s v="7901-02718"/>
    <x v="0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2:00"/>
    <d v="1899-12-30T02:26:00"/>
    <d v="1899-12-30T20:04:00"/>
    <n v="5.9666666666666686"/>
    <x v="0"/>
    <s v="1901-38327"/>
    <x v="0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1T00:00:00"/>
    <x v="2"/>
    <x v="0"/>
    <n v="8"/>
    <s v="Arch Point"/>
    <s v="JA"/>
    <d v="1899-12-30T01:53:00"/>
    <m/>
    <d v="1899-12-30T19:54:00"/>
    <n v="5.9833333333333343"/>
    <x v="0"/>
    <s v="1971-01765"/>
    <x v="0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d v="2004-06-22T00:00:00"/>
    <x v="0"/>
    <x v="1"/>
    <n v="6"/>
    <n v="1"/>
    <s v="JA"/>
    <d v="1899-12-30T02:10:00"/>
    <d v="1899-12-30T02:35:00"/>
    <d v="1899-12-30T20:08:00"/>
    <n v="6.0333333333333314"/>
    <x v="0"/>
    <s v="1961-16117"/>
    <x v="0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22:00"/>
    <d v="1899-12-30T02:38:00"/>
    <d v="1899-12-30T20:03:00"/>
    <n v="6.3166666666666664"/>
    <x v="0"/>
    <s v="7901-02686"/>
    <x v="0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d v="2004-07-18T00:00:00"/>
    <x v="2"/>
    <x v="1"/>
    <n v="7"/>
    <s v="Eseal Point"/>
    <s v="JA"/>
    <d v="1899-12-30T02:38:00"/>
    <d v="1899-12-30T03:03:00"/>
    <d v="1899-12-30T20:03:00"/>
    <n v="6.5833333333333357"/>
    <x v="0"/>
    <s v="7901-02690"/>
    <x v="0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Eseal Point"/>
    <s v="JA"/>
    <d v="1899-12-30T02:41:00"/>
    <d v="1899-12-30T03:06:00"/>
    <d v="1899-12-30T20:03:00"/>
    <n v="6.6333333333333329"/>
    <x v="0"/>
    <s v="7901-02691"/>
    <x v="0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2:39:00"/>
    <d v="1899-12-30T02:46:00"/>
    <d v="1899-12-30T20:01:00"/>
    <n v="6.6333333333333364"/>
    <x v="0"/>
    <s v="7901-02748"/>
    <x v="0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0:00"/>
    <d v="1899-12-30T20:08:00"/>
    <n v="6.9833333333333343"/>
    <x v="0"/>
    <s v="1961-16164"/>
    <x v="0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3:00"/>
    <d v="1899-12-30T20:08:00"/>
    <n v="6.9833333333333343"/>
    <x v="0"/>
    <s v="1961-16165"/>
    <x v="0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1:17:00"/>
    <m/>
    <d v="1899-12-30T19:57:00"/>
    <n v="1.3333333333333366"/>
    <x v="0"/>
    <s v="4501-95401"/>
    <x v="0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d v="2006-04-30T00:00:00"/>
    <x v="0"/>
    <x v="2"/>
    <n v="4"/>
    <n v="1"/>
    <s v="JA"/>
    <d v="1899-12-30T21:12:00"/>
    <m/>
    <d v="1899-12-30T19:36:00"/>
    <n v="1.599999999999997"/>
    <x v="0"/>
    <s v="1971-01897"/>
    <x v="0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d v="2004-06-22T00:00:00"/>
    <x v="0"/>
    <x v="1"/>
    <n v="6"/>
    <n v="1"/>
    <s v="JA"/>
    <d v="1899-12-30T21:45:00"/>
    <d v="1899-12-30T22:02:00"/>
    <d v="1899-12-30T20:08:00"/>
    <n v="1.6166666666666663"/>
    <x v="0"/>
    <s v="1901-38281"/>
    <x v="0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d v="2006-04-30T00:00:00"/>
    <x v="0"/>
    <x v="2"/>
    <n v="4"/>
    <n v="1"/>
    <s v="JA"/>
    <d v="1899-12-30T21:20:00"/>
    <m/>
    <d v="1899-12-30T19:36:00"/>
    <n v="1.7333333333333298"/>
    <x v="0"/>
    <s v="1971-01899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1:46:00"/>
    <d v="1899-12-30T22:10:00"/>
    <d v="1899-12-30T20:01:00"/>
    <n v="1.7500000000000018"/>
    <x v="0"/>
    <s v="7901-02749"/>
    <x v="0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18T00:00:00"/>
    <x v="2"/>
    <x v="1"/>
    <n v="7"/>
    <s v="Eseal Point"/>
    <s v="JA"/>
    <d v="1899-12-30T21:51:00"/>
    <d v="1899-12-30T22:00:00"/>
    <d v="1899-12-30T20:03:00"/>
    <n v="1.8000000000000016"/>
    <x v="0"/>
    <s v="7901-02641"/>
    <x v="0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47:00"/>
    <m/>
    <d v="1899-12-30T19:58:00"/>
    <n v="1.8166666666666709"/>
    <x v="0"/>
    <s v="1971-02103"/>
    <x v="0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1:33:00"/>
    <d v="1899-12-30T21:38:00"/>
    <d v="1899-12-30T19:39:00"/>
    <n v="1.9000000000000012"/>
    <x v="0"/>
    <s v="7901-02975"/>
    <x v="0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6:00"/>
    <d v="1899-12-30T22:16:00"/>
    <d v="1899-12-30T20:08:00"/>
    <n v="1.9666666666666677"/>
    <x v="0"/>
    <s v="1961-16122"/>
    <x v="0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1:44:00"/>
    <s v="na"/>
    <d v="1899-12-30T19:39:00"/>
    <n v="2.0833333333333339"/>
    <x v="0"/>
    <s v="1001-21296"/>
    <x v="0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05:00"/>
    <m/>
    <d v="1899-12-30T19:57:00"/>
    <n v="2.1333333333333337"/>
    <x v="0"/>
    <s v="4501-95402"/>
    <x v="0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d v="2006-04-30T00:00:00"/>
    <x v="0"/>
    <x v="2"/>
    <n v="4"/>
    <n v="1"/>
    <s v="JA"/>
    <d v="1899-12-30T21:47:00"/>
    <m/>
    <d v="1899-12-30T19:36:00"/>
    <n v="2.1833333333333336"/>
    <x v="0"/>
    <s v="1971-01943"/>
    <x v="0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d v="2007-06-18T00:00:00"/>
    <x v="1"/>
    <x v="3"/>
    <n v="6"/>
    <n v="1"/>
    <s v="JA"/>
    <d v="1899-12-30T22:27:00"/>
    <m/>
    <d v="1899-12-30T20:07:00"/>
    <n v="2.333333333333333"/>
    <x v="0"/>
    <s v="1971-02288"/>
    <x v="0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1"/>
    <s v="JA"/>
    <d v="1899-12-30T22:29:00"/>
    <d v="1899-12-30T22:33:00"/>
    <d v="1899-12-30T20:08:00"/>
    <n v="2.3499999999999996"/>
    <x v="0"/>
    <s v="1961-16167"/>
    <x v="0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0:00"/>
    <d v="1899-12-30T22:54:00"/>
    <d v="1899-12-30T20:08:00"/>
    <n v="2.3666666666666663"/>
    <x v="0"/>
    <s v="1901-38285"/>
    <x v="0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0:00"/>
    <d v="1899-12-30T22:42:00"/>
    <d v="1899-12-30T20:03:00"/>
    <n v="2.4499999999999993"/>
    <x v="0"/>
    <s v="7901-02642"/>
    <x v="0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29T00:00:00"/>
    <x v="1"/>
    <x v="0"/>
    <n v="5"/>
    <m/>
    <s v="JA"/>
    <d v="1899-12-30T22:26:00"/>
    <m/>
    <d v="1899-12-30T19:58:00"/>
    <n v="2.4666666666666686"/>
    <x v="0"/>
    <s v="4501-95453"/>
    <x v="0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33:00"/>
    <d v="1899-12-30T22:40:00"/>
    <d v="1899-12-30T20:04:00"/>
    <n v="2.4833333333333325"/>
    <x v="0"/>
    <s v="1961-16194"/>
    <x v="0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9:00"/>
    <d v="1899-12-30T23:01:00"/>
    <d v="1899-12-30T20:08:00"/>
    <n v="2.5166666666666657"/>
    <x v="0"/>
    <s v="1901-38286"/>
    <x v="0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46:00"/>
    <d v="1899-12-30T20:03:00"/>
    <n v="2.5166666666666657"/>
    <x v="0"/>
    <s v="7901-02643"/>
    <x v="0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6-23T00:00:00"/>
    <x v="0"/>
    <x v="1"/>
    <n v="6"/>
    <n v="1"/>
    <s v="JA"/>
    <d v="1899-12-30T22:44:00"/>
    <d v="1899-12-30T22:48:00"/>
    <d v="1899-12-30T20:08:00"/>
    <n v="2.6000000000000014"/>
    <x v="0"/>
    <s v="1961-16124"/>
    <x v="0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8-14T00:00:00"/>
    <x v="2"/>
    <x v="1"/>
    <n v="8"/>
    <s v="Arch Point"/>
    <s v="JA"/>
    <d v="1899-12-30T22:15:00"/>
    <s v="na"/>
    <d v="1899-12-30T19:39:00"/>
    <n v="2.6000000000000014"/>
    <x v="0"/>
    <s v="1001-21298"/>
    <x v="0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4:00"/>
    <d v="1899-12-30T20:03:00"/>
    <n v="2.633333333333332"/>
    <x v="0"/>
    <s v="7901-02695"/>
    <x v="0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5-07-09T00:00:00"/>
    <x v="0"/>
    <x v="0"/>
    <n v="7"/>
    <n v="1"/>
    <s v="JA"/>
    <d v="1899-12-30T22:48:00"/>
    <m/>
    <d v="1899-12-30T20:07:00"/>
    <n v="2.6833333333333318"/>
    <x v="0"/>
    <s v="1971-01696"/>
    <x v="0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22:26:00"/>
    <m/>
    <d v="1899-12-30T19:39:00"/>
    <n v="2.7833333333333341"/>
    <x v="0"/>
    <s v="7901-02977"/>
    <x v="0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d v="2004-07-22T00:00:00"/>
    <x v="0"/>
    <x v="1"/>
    <n v="7"/>
    <n v="1"/>
    <s v="JA"/>
    <d v="1899-12-30T23:01:00"/>
    <d v="1899-12-30T23:35:00"/>
    <d v="1899-12-30T20:01:00"/>
    <n v="3"/>
    <x v="0"/>
    <s v="7901-02753"/>
    <x v="0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x v="1"/>
    <n v="7"/>
    <n v="1"/>
    <s v="JA"/>
    <d v="1899-12-30T23:01:00"/>
    <d v="1899-12-30T23:11:00"/>
    <d v="1899-12-30T20:01:00"/>
    <n v="3"/>
    <x v="0"/>
    <s v="7901-02754"/>
    <x v="0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00:00"/>
    <m/>
    <d v="1899-12-30T19:57:00"/>
    <n v="3.0500000000000025"/>
    <x v="0"/>
    <s v="4501-95418"/>
    <x v="0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08:00"/>
    <d v="1899-12-30T23:42:00"/>
    <d v="1899-12-30T20:04:00"/>
    <n v="3.0666666666666664"/>
    <x v="0"/>
    <s v="1961-16200"/>
    <x v="0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7:00"/>
    <d v="1899-12-30T23:20:00"/>
    <d v="1899-12-30T20:03:00"/>
    <n v="3.0666666666666664"/>
    <x v="0"/>
    <s v="7901-02650"/>
    <x v="0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14:00"/>
    <d v="1899-12-30T23:53:00"/>
    <d v="1899-12-30T20:08:00"/>
    <n v="3.0999999999999996"/>
    <x v="0"/>
    <s v="1901-38290"/>
    <x v="0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23:12:00"/>
    <d v="1899-12-30T23:30:00"/>
    <d v="1899-12-30T20:03:00"/>
    <n v="3.1499999999999995"/>
    <x v="0"/>
    <s v="7901-02655"/>
    <x v="0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23:24:00"/>
    <m/>
    <d v="1899-12-30T20:08:00"/>
    <n v="3.2666666666666657"/>
    <x v="0"/>
    <s v="1971-01634"/>
    <x v="0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55:00"/>
    <d v="1899-12-30T23:46:00"/>
    <d v="1899-12-30T19:39:00"/>
    <n v="3.2666666666666684"/>
    <x v="0"/>
    <s v="7901-02999"/>
    <x v="0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d v="2004-06-22T00:00:00"/>
    <x v="0"/>
    <x v="1"/>
    <n v="6"/>
    <n v="1"/>
    <s v="JA"/>
    <d v="1899-12-30T23:28:00"/>
    <d v="1899-12-30T00:27:00"/>
    <d v="1899-12-30T20:08:00"/>
    <n v="3.3333333333333321"/>
    <x v="0"/>
    <s v="1901-38295"/>
    <x v="0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3T00:00:00"/>
    <x v="0"/>
    <x v="1"/>
    <n v="6"/>
    <n v="1"/>
    <s v="JA"/>
    <d v="1899-12-30T23:30:00"/>
    <d v="1899-12-30T23:56:00"/>
    <d v="1899-12-30T20:08:00"/>
    <n v="3.3666666666666654"/>
    <x v="0"/>
    <s v="1961-16130"/>
    <x v="0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2"/>
    <x v="1"/>
    <n v="7"/>
    <s v="Arch Point"/>
    <s v="JA"/>
    <d v="1899-12-30T23:26:00"/>
    <d v="1899-12-30T23:32:00"/>
    <d v="1899-12-30T20:04:00"/>
    <n v="3.3666666666666654"/>
    <x v="0"/>
    <s v="1961-16198"/>
    <x v="0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33:00"/>
    <d v="1899-12-30T00:10:00"/>
    <d v="1899-12-30T20:03:00"/>
    <n v="3.4999999999999982"/>
    <x v="0"/>
    <s v="7901-02660"/>
    <x v="0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26:00"/>
    <m/>
    <d v="1899-12-30T19:54:00"/>
    <n v="3.5333333333333341"/>
    <x v="0"/>
    <s v="1971-01729"/>
    <x v="0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36:00"/>
    <d v="1899-12-30T23:31:00"/>
    <d v="1899-12-30T20:03:00"/>
    <n v="3.5500000000000007"/>
    <x v="0"/>
    <s v="7901-02699"/>
    <x v="0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33:00"/>
    <m/>
    <d v="1899-12-30T19:57:00"/>
    <n v="3.6000000000000005"/>
    <x v="0"/>
    <s v="4501-95419"/>
    <x v="0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d v="2007-06-18T00:00:00"/>
    <x v="1"/>
    <x v="3"/>
    <n v="6"/>
    <n v="1"/>
    <s v="JA"/>
    <d v="1899-12-30T23:47:00"/>
    <m/>
    <d v="1899-12-30T20:07:00"/>
    <n v="3.666666666666667"/>
    <x v="0"/>
    <s v="1971-02300"/>
    <x v="0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d v="2004-07-19T00:00:00"/>
    <x v="2"/>
    <x v="1"/>
    <n v="7"/>
    <s v="Eseal Point"/>
    <s v="JA"/>
    <d v="1899-12-30T23:45:00"/>
    <d v="1899-12-30T00:03:00"/>
    <d v="1899-12-30T20:03:00"/>
    <n v="3.7"/>
    <x v="0"/>
    <s v="7901-02701"/>
    <x v="0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0:00"/>
    <d v="1899-12-30T00:27:00"/>
    <d v="1899-12-30T20:04:00"/>
    <n v="3.7666666666666639"/>
    <x v="0"/>
    <s v="1901-38309"/>
    <x v="0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49:00"/>
    <d v="1899-12-30T00:30:00"/>
    <d v="1899-12-30T20:03:00"/>
    <n v="3.7666666666666666"/>
    <x v="0"/>
    <s v="7901-02667"/>
    <x v="0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d v="2004-07-17T00:00:00"/>
    <x v="2"/>
    <x v="1"/>
    <n v="7"/>
    <s v="Arch Point"/>
    <s v="JA"/>
    <d v="1899-12-30T23:52:00"/>
    <d v="1899-12-30T00:32:00"/>
    <d v="1899-12-30T20:04:00"/>
    <n v="3.8"/>
    <x v="0"/>
    <s v="1901-38310"/>
    <x v="0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49:00"/>
    <m/>
    <d v="1899-12-30T19:58:00"/>
    <n v="3.8500000000000023"/>
    <x v="0"/>
    <s v="4501-95466"/>
    <x v="0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7:00"/>
    <d v="1899-12-30T00:10:00"/>
    <d v="1899-12-30T20:03:00"/>
    <n v="3.8999999999999995"/>
    <x v="0"/>
    <s v="1001-21247"/>
    <x v="0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55:00"/>
    <d v="1899-12-30T00:32:00"/>
    <d v="1899-12-30T20:01:00"/>
    <n v="3.9000000000000021"/>
    <x v="0"/>
    <s v="7901-02760"/>
    <x v="0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6-23T00:00:00"/>
    <x v="0"/>
    <x v="1"/>
    <n v="6"/>
    <n v="1"/>
    <s v="JA"/>
    <d v="1899-12-30T00:05:00"/>
    <d v="1899-12-30T00:14:00"/>
    <d v="1899-12-30T20:08:00"/>
    <n v="3.9499999999999993"/>
    <x v="0"/>
    <s v="1961-16131"/>
    <x v="0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4T00:00:00"/>
    <x v="0"/>
    <x v="1"/>
    <n v="6"/>
    <n v="2"/>
    <s v="JA"/>
    <d v="1899-12-30T00:05:00"/>
    <s v="NA"/>
    <d v="1899-12-30T20:08:00"/>
    <n v="3.9499999999999993"/>
    <x v="0"/>
    <s v="1961-16170"/>
    <x v="0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00:00"/>
    <d v="1899-12-30T00:16:00"/>
    <d v="1899-12-30T20:03:00"/>
    <n v="3.9499999999999993"/>
    <x v="0"/>
    <s v="7901-02703"/>
    <x v="0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0:02:00"/>
    <d v="1899-12-30T00:30:00"/>
    <d v="1899-12-30T20:03:00"/>
    <n v="3.9833333333333343"/>
    <x v="0"/>
    <s v="1001-21248"/>
    <x v="0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0:09:00"/>
    <d v="1899-12-30T00:43:00"/>
    <d v="1899-12-30T20:08:00"/>
    <n v="4.0166666666666657"/>
    <x v="0"/>
    <s v="1901-38299"/>
    <x v="0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09:00"/>
    <d v="1899-12-30T00:20:00"/>
    <d v="1899-12-30T20:08:00"/>
    <n v="4.0166666666666657"/>
    <x v="0"/>
    <s v="1961-16132"/>
    <x v="0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2T00:00:00"/>
    <x v="0"/>
    <x v="1"/>
    <n v="6"/>
    <n v="1"/>
    <s v="JA"/>
    <d v="1899-12-30T00:12:00"/>
    <d v="1899-12-30T00:47:00"/>
    <d v="1899-12-30T20:08:00"/>
    <n v="4.0666666666666664"/>
    <x v="0"/>
    <s v="1901-38300"/>
    <x v="0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05:00"/>
    <d v="1899-12-30T00:13:00"/>
    <d v="1899-12-30T20:01:00"/>
    <n v="4.06666666666667"/>
    <x v="0"/>
    <s v="7901-02734"/>
    <x v="0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18:00"/>
    <d v="1899-12-30T00:34:00"/>
    <d v="1899-12-30T20:03:00"/>
    <n v="4.25"/>
    <x v="0"/>
    <s v="1001-21249"/>
    <x v="0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2"/>
    <x v="1"/>
    <n v="7"/>
    <s v="Eseal Point"/>
    <s v="JA"/>
    <d v="1899-12-30T00:18:00"/>
    <d v="1899-12-30T00:30:00"/>
    <d v="1899-12-30T20:03:00"/>
    <n v="4.25"/>
    <x v="0"/>
    <s v="7901-02706"/>
    <x v="0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8-16T00:00:00"/>
    <x v="2"/>
    <x v="1"/>
    <n v="8"/>
    <s v="Eseal Point"/>
    <s v="JA"/>
    <d v="1899-12-30T23:57:00"/>
    <d v="1899-12-30T00:14:00"/>
    <d v="1899-12-30T19:39:00"/>
    <n v="4.3000000000000007"/>
    <x v="0"/>
    <s v="1901-38503"/>
    <x v="0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0"/>
    <x v="0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1"/>
    <x v="0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8:00"/>
    <d v="1899-12-30T00:52:00"/>
    <d v="1899-12-30T20:01:00"/>
    <n v="4.4500000000000028"/>
    <x v="0"/>
    <s v="7901-02743"/>
    <x v="0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28:00"/>
    <d v="1899-12-30T01:27:00"/>
    <d v="1899-12-30T20:01:00"/>
    <n v="4.4500000000000028"/>
    <x v="0"/>
    <s v="7901-02744"/>
    <x v="0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37:00"/>
    <d v="1899-12-30T00:45:00"/>
    <d v="1899-12-30T20:08:00"/>
    <n v="4.4833333333333343"/>
    <x v="0"/>
    <s v="1961-16136"/>
    <x v="0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00:08:00"/>
    <d v="1899-12-30T00:17:00"/>
    <d v="1899-12-30T19:39:00"/>
    <n v="4.4833333333333343"/>
    <x v="0"/>
    <s v="1001-21314"/>
    <x v="0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d v="2004-07-19T00:00:00"/>
    <x v="2"/>
    <x v="1"/>
    <n v="7"/>
    <s v="Eseal Point"/>
    <s v="JA"/>
    <d v="1899-12-30T00:33:00"/>
    <d v="1899-12-30T00:44:00"/>
    <d v="1899-12-30T20:03:00"/>
    <n v="4.5"/>
    <x v="0"/>
    <s v="7901-02708"/>
    <x v="0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d v="2005-06-02T00:00:00"/>
    <x v="0"/>
    <x v="2"/>
    <n v="6"/>
    <n v="1"/>
    <s v="JA"/>
    <d v="1899-12-30T00:32:00"/>
    <m/>
    <d v="1899-12-30T20:00:00"/>
    <n v="4.5333333333333314"/>
    <x v="0"/>
    <s v="4501-95594"/>
    <x v="0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12:00"/>
    <m/>
    <d v="1899-12-30T19:36:00"/>
    <n v="4.5999999999999979"/>
    <x v="0"/>
    <s v="1971-01952"/>
    <x v="0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7:00"/>
    <d v="1899-12-30T01:04:00"/>
    <d v="1899-12-30T20:01:00"/>
    <n v="4.6000000000000014"/>
    <x v="0"/>
    <s v="7901-02747"/>
    <x v="0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8-18T00:00:00"/>
    <x v="0"/>
    <x v="1"/>
    <n v="8"/>
    <n v="1"/>
    <s v="JA"/>
    <d v="1899-12-30T00:16:00"/>
    <d v="1899-12-30T00:37:00"/>
    <d v="1899-12-30T19:36:00"/>
    <n v="4.6666666666666643"/>
    <x v="0"/>
    <s v="1901-38524"/>
    <x v="0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d v="2004-06-24T00:00:00"/>
    <x v="0"/>
    <x v="1"/>
    <n v="6"/>
    <n v="2"/>
    <s v="JA"/>
    <d v="1899-12-30T00:50:00"/>
    <d v="1899-12-30T01:10:00"/>
    <d v="1899-12-30T20:08:00"/>
    <n v="4.6999999999999993"/>
    <x v="0"/>
    <s v="1961-16179"/>
    <x v="0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49:00"/>
    <m/>
    <d v="1899-12-30T20:07:00"/>
    <n v="4.6999999999999993"/>
    <x v="0"/>
    <s v="1971-02312"/>
    <x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46:00"/>
    <d v="1899-12-30T01:13:00"/>
    <d v="1899-12-30T20:03:00"/>
    <n v="4.716666666666665"/>
    <x v="0"/>
    <s v="1001-21285"/>
    <x v="0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52:00"/>
    <d v="1899-12-30T01:13:00"/>
    <d v="1899-12-30T20:08:00"/>
    <n v="4.7333333333333343"/>
    <x v="0"/>
    <s v="1961-16180"/>
    <x v="0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7-18T00:00:00"/>
    <x v="2"/>
    <x v="1"/>
    <n v="7"/>
    <s v="Eseal Point"/>
    <s v="JA"/>
    <d v="1899-12-30T00:49:00"/>
    <d v="1899-12-30T01:02:00"/>
    <d v="1899-12-30T20:03:00"/>
    <n v="4.7666666666666657"/>
    <x v="0"/>
    <s v="7901-02670"/>
    <x v="0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46:00"/>
    <m/>
    <d v="1899-12-30T19:57:00"/>
    <n v="4.81666666666667"/>
    <x v="0"/>
    <s v="4501-95433"/>
    <x v="0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53:00"/>
    <d v="1899-12-30T01:04:00"/>
    <d v="1899-12-30T20:03:00"/>
    <n v="4.8333333333333321"/>
    <x v="0"/>
    <s v="7901-02710"/>
    <x v="0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x v="1"/>
    <n v="7"/>
    <n v="1"/>
    <s v="JA"/>
    <d v="1899-12-30T00:52:00"/>
    <d v="1899-12-30T02:08:00"/>
    <d v="1899-12-30T20:01:00"/>
    <n v="4.8500000000000014"/>
    <x v="0"/>
    <s v="7901-02773"/>
    <x v="0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18T00:00:00"/>
    <x v="2"/>
    <x v="1"/>
    <n v="7"/>
    <s v="Eseal Point"/>
    <s v="JA"/>
    <d v="1899-12-30T00:58:00"/>
    <d v="1899-12-30T01:25:00"/>
    <d v="1899-12-30T20:03:00"/>
    <n v="4.9166666666666643"/>
    <x v="0"/>
    <s v="7901-02673"/>
    <x v="0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52:00"/>
    <m/>
    <d v="1899-12-30T19:57:00"/>
    <n v="4.9166666666666679"/>
    <x v="0"/>
    <s v="4501-95434"/>
    <x v="0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5"/>
    <x v="0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8:00"/>
    <d v="1899-12-30T01:29:00"/>
    <d v="1899-12-30T20:04:00"/>
    <n v="5.0666666666666629"/>
    <x v="0"/>
    <s v="1901-38318"/>
    <x v="0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01:07:00"/>
    <d v="1899-12-30T01:32:00"/>
    <d v="1899-12-30T20:03:00"/>
    <n v="5.0666666666666629"/>
    <x v="0"/>
    <s v="7901-02674"/>
    <x v="0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0:45:00"/>
    <d v="1899-12-30T00:51:00"/>
    <d v="1899-12-30T19:39:00"/>
    <n v="5.1000000000000014"/>
    <x v="0"/>
    <s v="1901-38505"/>
    <x v="0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d v="2004-06-22T00:00:00"/>
    <x v="0"/>
    <x v="1"/>
    <n v="6"/>
    <n v="1"/>
    <s v="JA"/>
    <d v="1899-12-30T01:15:00"/>
    <d v="1899-12-30T01:45:00"/>
    <d v="1899-12-30T20:08:00"/>
    <n v="5.1166666666666671"/>
    <x v="0"/>
    <s v="1961-16110"/>
    <x v="0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25:00"/>
    <d v="1899-12-30T20:03:00"/>
    <n v="5.1499999999999986"/>
    <x v="0"/>
    <s v="7901-02713"/>
    <x v="0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35:00"/>
    <d v="1899-12-30T20:03:00"/>
    <n v="5.1499999999999986"/>
    <x v="0"/>
    <s v="7901-02714"/>
    <x v="0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17:00"/>
    <d v="1899-12-30T01:34:00"/>
    <d v="1899-12-30T20:04:00"/>
    <n v="5.2166666666666686"/>
    <x v="0"/>
    <s v="1901-38319"/>
    <x v="0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30:00"/>
    <d v="1899-12-30T01:41:00"/>
    <d v="1899-12-30T20:08:00"/>
    <n v="5.3666666666666671"/>
    <x v="0"/>
    <s v="1961-16182"/>
    <x v="0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01:18:00"/>
    <m/>
    <d v="1899-12-30T19:54:00"/>
    <n v="5.4000000000000021"/>
    <x v="0"/>
    <s v="1971-01737"/>
    <x v="0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01:14:00"/>
    <d v="1899-12-30T01:20:00"/>
    <d v="1899-12-30T19:36:00"/>
    <n v="5.6333333333333329"/>
    <x v="0"/>
    <s v="1901-38525"/>
    <x v="0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41:00"/>
    <m/>
    <d v="1899-12-30T20:00:00"/>
    <n v="5.68333333333333"/>
    <x v="0"/>
    <s v="1971-02008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d v="2006-04-29T00:00:00"/>
    <x v="0"/>
    <x v="2"/>
    <n v="4"/>
    <n v="1"/>
    <s v="JA"/>
    <d v="1899-12-30T01:18:00"/>
    <m/>
    <d v="1899-12-30T19:35:00"/>
    <n v="5.7166666666666686"/>
    <x v="0"/>
    <s v="1971-01892"/>
    <x v="0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d v="2005-05-29T00:00:00"/>
    <x v="1"/>
    <x v="0"/>
    <n v="5"/>
    <m/>
    <s v="JA"/>
    <d v="1899-12-30T01:42:00"/>
    <m/>
    <d v="1899-12-30T19:58:00"/>
    <n v="5.7333333333333343"/>
    <x v="0"/>
    <s v="4501-95483"/>
    <x v="0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9:00"/>
    <d v="1899-12-30T02:21:00"/>
    <d v="1899-12-30T20:03:00"/>
    <n v="5.7666666666666657"/>
    <x v="0"/>
    <s v="1001-21290"/>
    <x v="0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2"/>
    <x v="1"/>
    <n v="7"/>
    <s v="Arch Point"/>
    <s v="PM"/>
    <d v="1899-12-30T01:49:00"/>
    <d v="1899-12-30T02:20:00"/>
    <d v="1899-12-30T20:03:00"/>
    <n v="5.7666666666666657"/>
    <x v="0"/>
    <s v="1001-21291"/>
    <x v="0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6-24T00:00:00"/>
    <x v="0"/>
    <x v="1"/>
    <n v="6"/>
    <n v="2"/>
    <s v="JA"/>
    <d v="1899-12-30T01:56:00"/>
    <d v="1899-12-30T02:02:00"/>
    <d v="1899-12-30T20:08:00"/>
    <n v="5.8000000000000007"/>
    <x v="0"/>
    <s v="1961-16185"/>
    <x v="0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56:00"/>
    <d v="1899-12-30T02:04:00"/>
    <d v="1899-12-30T20:08:00"/>
    <n v="5.8000000000000007"/>
    <x v="0"/>
    <s v="1961-16186"/>
    <x v="0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1:51:00"/>
    <d v="1899-12-30T02:44:00"/>
    <d v="1899-12-30T20:03:00"/>
    <n v="5.8000000000000007"/>
    <x v="0"/>
    <s v="1001-21293"/>
    <x v="0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56:00"/>
    <d v="1899-12-30T02:03:00"/>
    <d v="1899-12-30T20:04:00"/>
    <n v="5.8666666666666671"/>
    <x v="0"/>
    <s v="1901-38323"/>
    <x v="0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34:00"/>
    <m/>
    <d v="1899-12-30T19:36:00"/>
    <n v="5.966666666666665"/>
    <x v="0"/>
    <s v="1971-02001"/>
    <x v="0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0:00"/>
    <m/>
    <d v="1899-12-30T20:00:00"/>
    <n v="6"/>
    <x v="0"/>
    <s v="1971-02022"/>
    <x v="0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10:00"/>
    <d v="1899-12-30T02:22:00"/>
    <d v="1899-12-30T20:08:00"/>
    <n v="6.0333333333333314"/>
    <x v="0"/>
    <s v="1961-16114"/>
    <x v="0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2:10:00"/>
    <d v="1899-12-30T02:27:00"/>
    <d v="1899-12-30T20:08:00"/>
    <n v="6.0333333333333314"/>
    <x v="0"/>
    <s v="1961-16115"/>
    <x v="0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x v="1"/>
    <n v="6"/>
    <n v="1"/>
    <s v="JA"/>
    <d v="1899-12-30T02:10:00"/>
    <d v="1899-12-30T02:31:00"/>
    <d v="1899-12-30T20:08:00"/>
    <n v="6.0333333333333314"/>
    <x v="0"/>
    <s v="1961-16116"/>
    <x v="0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6:00"/>
    <d v="1899-12-30T02:29:00"/>
    <d v="1899-12-30T20:04:00"/>
    <n v="6.0333333333333314"/>
    <x v="0"/>
    <s v="1901-38328"/>
    <x v="0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43:00"/>
    <m/>
    <d v="1899-12-30T19:36:00"/>
    <n v="6.1166666666666636"/>
    <x v="0"/>
    <s v="1971-02003"/>
    <x v="0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17:00"/>
    <d v="1899-12-30T02:28:00"/>
    <d v="1899-12-30T20:08:00"/>
    <n v="6.1499999999999986"/>
    <x v="0"/>
    <s v="1961-16150"/>
    <x v="0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07:00"/>
    <m/>
    <d v="1899-12-30T19:58:00"/>
    <n v="6.1500000000000021"/>
    <x v="0"/>
    <s v="4501-95487"/>
    <x v="0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8:00"/>
    <d v="1899-12-30T02:35:00"/>
    <d v="1899-12-30T20:03:00"/>
    <n v="6.25"/>
    <x v="0"/>
    <s v="7901-02685"/>
    <x v="0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4:00"/>
    <d v="1899-12-30T02:55:00"/>
    <d v="1899-12-30T20:08:00"/>
    <n v="6.2666666666666657"/>
    <x v="0"/>
    <s v="1961-16155"/>
    <x v="0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30:00"/>
    <d v="1899-12-30T02:42:00"/>
    <d v="1899-12-30T20:01:00"/>
    <n v="6.4833333333333343"/>
    <x v="0"/>
    <s v="7901-02788"/>
    <x v="0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3:00:00"/>
    <d v="1899-12-30T20:03:00"/>
    <n v="6.5833333333333357"/>
    <x v="0"/>
    <s v="7901-02689"/>
    <x v="0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3"/>
    <x v="0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4:00"/>
    <d v="1899-12-30T02:56:00"/>
    <d v="1899-12-30T20:01:00"/>
    <n v="6.7166666666666686"/>
    <x v="0"/>
    <s v="7901-02794"/>
    <x v="0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40:00"/>
    <d v="1899-12-30T20:08:00"/>
    <n v="6.9499999999999993"/>
    <x v="0"/>
    <s v="1961-16161"/>
    <x v="0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46:00"/>
    <d v="1899-12-30T20:08:00"/>
    <n v="6.9833333333333343"/>
    <x v="0"/>
    <s v="1961-16163"/>
    <x v="0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3:25:00"/>
    <d v="1899-12-30T03:46:00"/>
    <d v="1899-12-30T20:08:00"/>
    <n v="7.2833333333333314"/>
    <x v="0"/>
    <s v="1971-01639"/>
    <x v="0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d v="2005-07-31T00:00:00"/>
    <x v="2"/>
    <x v="0"/>
    <n v="7"/>
    <s v="Arch Point"/>
    <s v="JA"/>
    <d v="1899-12-30T21:19:00"/>
    <m/>
    <d v="1899-12-30T19:54:00"/>
    <n v="1.416666666666667"/>
    <x v="0"/>
    <s v="1971-01719"/>
    <x v="0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1:25:00"/>
    <m/>
    <d v="1899-12-30T19:54:00"/>
    <n v="1.5166666666666693"/>
    <x v="0"/>
    <s v="1971-01742"/>
    <x v="0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d v="2005-07-02T00:00:00"/>
    <x v="1"/>
    <x v="0"/>
    <n v="7"/>
    <n v="1"/>
    <s v="JA"/>
    <d v="1899-12-30T21:43:00"/>
    <m/>
    <d v="1899-12-30T20:08:00"/>
    <n v="1.5833333333333304"/>
    <x v="0"/>
    <s v="1971-01612"/>
    <x v="0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d v="2005-06-02T00:00:00"/>
    <x v="0"/>
    <x v="2"/>
    <n v="6"/>
    <n v="1"/>
    <s v="JA"/>
    <d v="1899-12-30T21:36:00"/>
    <m/>
    <d v="1899-12-30T20:00:00"/>
    <n v="1.5999999999999996"/>
    <x v="0"/>
    <s v="4501-95571"/>
    <x v="0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d v="2006-06-28T00:00:00"/>
    <x v="0"/>
    <x v="2"/>
    <n v="6"/>
    <n v="1"/>
    <s v="JA"/>
    <d v="1899-12-30T21:46:00"/>
    <m/>
    <d v="1899-12-30T20:08:00"/>
    <n v="1.6333333333333329"/>
    <x v="0"/>
    <s v="1971-02030"/>
    <x v="0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39:00"/>
    <m/>
    <d v="1899-12-30T20:00:00"/>
    <n v="1.6499999999999968"/>
    <x v="0"/>
    <s v="4501-95572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4"/>
    <x v="0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17:00"/>
    <m/>
    <d v="1899-12-30T19:36:00"/>
    <n v="1.6833333333333327"/>
    <x v="0"/>
    <s v="1901-38512"/>
    <x v="0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d v="2005-06-01T00:00:00"/>
    <x v="0"/>
    <x v="2"/>
    <n v="6"/>
    <n v="1"/>
    <s v="JA"/>
    <d v="1899-12-30T21:41:00"/>
    <m/>
    <d v="1899-12-30T19:59:00"/>
    <n v="1.6999999999999993"/>
    <x v="0"/>
    <s v="4501-95523"/>
    <x v="0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6"/>
    <x v="0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1:56:00"/>
    <d v="1899-12-30T22:11:00"/>
    <d v="1899-12-30T20:08:00"/>
    <n v="1.7999999999999989"/>
    <x v="0"/>
    <s v="1901-38282"/>
    <x v="0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7-03T00:00:00"/>
    <x v="1"/>
    <x v="0"/>
    <n v="7"/>
    <n v="1"/>
    <s v="JA"/>
    <d v="1899-12-30T22:00:00"/>
    <d v="1899-12-30T22:48:00"/>
    <d v="1899-12-30T20:08:00"/>
    <n v="1.8666666666666654"/>
    <x v="0"/>
    <s v="1971-01630"/>
    <x v="0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d v="2005-06-01T00:00:00"/>
    <x v="0"/>
    <x v="2"/>
    <n v="6"/>
    <n v="1"/>
    <s v="JA"/>
    <d v="1899-12-30T21:51:00"/>
    <m/>
    <d v="1899-12-30T19:59:00"/>
    <n v="1.866666666666668"/>
    <x v="0"/>
    <s v="4501-95527"/>
    <x v="0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56:00"/>
    <m/>
    <d v="1899-12-30T19:58:00"/>
    <n v="1.9666666666666677"/>
    <x v="0"/>
    <s v="1971-02059"/>
    <x v="0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22:00"/>
    <m/>
    <d v="1899-12-30T20:08:00"/>
    <n v="2.2333333333333334"/>
    <x v="0"/>
    <s v="1971-02033"/>
    <x v="0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d v="2005-07-02T00:00:00"/>
    <x v="1"/>
    <x v="0"/>
    <n v="7"/>
    <n v="1"/>
    <s v="JA"/>
    <d v="1899-12-30T22:23:00"/>
    <m/>
    <d v="1899-12-30T20:08:00"/>
    <n v="2.25"/>
    <x v="0"/>
    <s v="1971-01614"/>
    <x v="0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7:00"/>
    <m/>
    <d v="1899-12-30T19:59:00"/>
    <n v="2.2999999999999998"/>
    <x v="0"/>
    <s v="4501-95532"/>
    <x v="0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19:00"/>
    <m/>
    <d v="1899-12-30T19:58:00"/>
    <n v="2.3500000000000023"/>
    <x v="0"/>
    <s v="1971-02109"/>
    <x v="0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4:00"/>
    <m/>
    <d v="1899-12-30T20:00:00"/>
    <n v="2.3999999999999968"/>
    <x v="0"/>
    <s v="4501-95578"/>
    <x v="0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24:00"/>
    <m/>
    <d v="1899-12-30T19:59:00"/>
    <n v="2.4166666666666634"/>
    <x v="0"/>
    <s v="4501-95533"/>
    <x v="0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38:00"/>
    <m/>
    <d v="1899-12-30T20:08:00"/>
    <n v="2.4999999999999991"/>
    <x v="0"/>
    <s v="1971-02053"/>
    <x v="0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38:00"/>
    <m/>
    <d v="1899-12-30T20:07:00"/>
    <n v="2.5166666666666657"/>
    <x v="0"/>
    <s v="1971-01963"/>
    <x v="0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2:21:00"/>
    <m/>
    <d v="1899-12-30T19:46:00"/>
    <n v="2.5833333333333348"/>
    <x v="0"/>
    <s v="1971-01849"/>
    <x v="0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36:00"/>
    <m/>
    <d v="1899-12-30T19:58:00"/>
    <n v="2.6333333333333373"/>
    <x v="0"/>
    <s v="4501-95454"/>
    <x v="0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d v="2005-06-01T00:00:00"/>
    <x v="0"/>
    <x v="2"/>
    <n v="6"/>
    <n v="1"/>
    <s v="JA"/>
    <d v="1899-12-30T22:39:00"/>
    <m/>
    <d v="1899-12-30T19:59:00"/>
    <n v="2.6666666666666652"/>
    <x v="0"/>
    <s v="4501-95535"/>
    <x v="0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8:00"/>
    <m/>
    <d v="1899-12-30T19:57:00"/>
    <n v="2.6833333333333345"/>
    <x v="0"/>
    <s v="4501-95405"/>
    <x v="0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30:00"/>
    <m/>
    <d v="1899-12-30T19:49:00"/>
    <n v="2.6833333333333345"/>
    <x v="0"/>
    <s v="1971-01794"/>
    <x v="0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d v="2005-07-01T00:00:00"/>
    <x v="1"/>
    <x v="0"/>
    <n v="7"/>
    <n v="1"/>
    <s v="JA"/>
    <d v="1899-12-30T22:53:00"/>
    <m/>
    <d v="1899-12-30T20:08:00"/>
    <n v="2.7499999999999982"/>
    <x v="0"/>
    <s v="1971-01604"/>
    <x v="0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d v="2006-06-29T00:00:00"/>
    <x v="0"/>
    <x v="2"/>
    <n v="6"/>
    <n v="1"/>
    <s v="JA"/>
    <d v="1899-12-30T22:54:00"/>
    <m/>
    <d v="1899-12-30T20:08:00"/>
    <n v="2.7666666666666648"/>
    <x v="0"/>
    <s v="1971-02054"/>
    <x v="0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d v="2005-05-28T00:00:00"/>
    <x v="1"/>
    <x v="0"/>
    <n v="5"/>
    <m/>
    <s v="JA"/>
    <d v="1899-12-30T22:43:00"/>
    <m/>
    <d v="1899-12-30T19:57:00"/>
    <n v="2.7666666666666675"/>
    <x v="0"/>
    <s v="4501-95407"/>
    <x v="0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1:00"/>
    <m/>
    <d v="1899-12-30T19:54:00"/>
    <n v="2.7833333333333341"/>
    <x v="0"/>
    <s v="1971-01746"/>
    <x v="0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2"/>
    <x v="0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4"/>
    <x v="0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27:00"/>
    <d v="1899-12-30T22:34:00"/>
    <d v="1899-12-30T19:36:00"/>
    <n v="2.8499999999999979"/>
    <x v="0"/>
    <s v="1901-38518"/>
    <x v="0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d v="2004-08-19T00:00:00"/>
    <x v="0"/>
    <x v="1"/>
    <n v="8"/>
    <n v="1"/>
    <s v="JA"/>
    <d v="1899-12-30T22:26:00"/>
    <d v="1899-12-30T22:45:00"/>
    <d v="1899-12-30T19:35:00"/>
    <n v="2.8500000000000005"/>
    <x v="0"/>
    <s v="1901-38533"/>
    <x v="0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d v="2005-06-02T00:00:00"/>
    <x v="0"/>
    <x v="2"/>
    <n v="6"/>
    <n v="1"/>
    <s v="JA"/>
    <d v="1899-12-30T22:51:00"/>
    <m/>
    <d v="1899-12-30T20:00:00"/>
    <n v="2.8500000000000005"/>
    <x v="0"/>
    <s v="4501-95580"/>
    <x v="0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00:00"/>
    <m/>
    <d v="1899-12-30T20:07:00"/>
    <n v="2.8833333333333337"/>
    <x v="0"/>
    <s v="1971-01966"/>
    <x v="0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29:00"/>
    <d v="1899-12-30T23:10:00"/>
    <d v="1899-12-30T19:35:00"/>
    <n v="2.9000000000000004"/>
    <x v="0"/>
    <s v="1901-38534"/>
    <x v="0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d v="2005-05-28T00:00:00"/>
    <x v="1"/>
    <x v="0"/>
    <n v="5"/>
    <m/>
    <s v="JA"/>
    <d v="1899-12-30T22:53:00"/>
    <m/>
    <d v="1899-12-30T19:57:00"/>
    <n v="2.9333333333333336"/>
    <x v="0"/>
    <s v="4501-95411"/>
    <x v="0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2:34:00"/>
    <d v="1899-12-30T22:55:00"/>
    <d v="1899-12-30T19:36:00"/>
    <n v="2.9666666666666641"/>
    <x v="0"/>
    <s v="1901-38519"/>
    <x v="0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d v="2005-06-02T00:00:00"/>
    <x v="0"/>
    <x v="2"/>
    <n v="6"/>
    <n v="1"/>
    <s v="JA"/>
    <d v="1899-12-30T22:58:00"/>
    <m/>
    <d v="1899-12-30T20:00:00"/>
    <n v="2.9666666666666641"/>
    <x v="0"/>
    <s v="4501-95582"/>
    <x v="0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58:00"/>
    <m/>
    <d v="1899-12-30T19:59:00"/>
    <n v="2.9833333333333307"/>
    <x v="0"/>
    <s v="4501-95499"/>
    <x v="0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7:00"/>
    <m/>
    <d v="1899-12-30T19:58:00"/>
    <n v="2.9833333333333361"/>
    <x v="0"/>
    <s v="4501-95457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0:00"/>
    <m/>
    <d v="1899-12-30T19:59:00"/>
    <n v="3.0166666666666666"/>
    <x v="0"/>
    <s v="4501-95500"/>
    <x v="0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1:00"/>
    <m/>
    <d v="1899-12-30T19:58:00"/>
    <n v="3.05"/>
    <x v="0"/>
    <s v="1971-02071"/>
    <x v="0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d v="2005-06-02T00:00:00"/>
    <x v="0"/>
    <x v="2"/>
    <n v="6"/>
    <n v="1"/>
    <s v="JA"/>
    <d v="1899-12-30T23:06:00"/>
    <m/>
    <d v="1899-12-30T20:00:00"/>
    <n v="3.0999999999999996"/>
    <x v="0"/>
    <s v="4501-95583"/>
    <x v="0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16:00"/>
    <m/>
    <d v="1899-12-30T20:08:00"/>
    <n v="3.1333333333333329"/>
    <x v="0"/>
    <s v="1971-01633"/>
    <x v="0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19:00"/>
    <m/>
    <d v="1899-12-30T20:08:00"/>
    <n v="3.1833333333333327"/>
    <x v="0"/>
    <s v="1971-01620"/>
    <x v="0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3:20:00"/>
    <m/>
    <d v="1899-12-30T20:07:00"/>
    <n v="3.2166666666666659"/>
    <x v="0"/>
    <s v="1971-01968"/>
    <x v="0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20:00"/>
    <m/>
    <d v="1899-12-30T20:07:00"/>
    <n v="3.2166666666666659"/>
    <x v="0"/>
    <s v="1971-01808"/>
    <x v="0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11:00"/>
    <m/>
    <d v="1899-12-30T19:58:00"/>
    <n v="3.2166666666666686"/>
    <x v="0"/>
    <s v="4501-95461"/>
    <x v="0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49:00"/>
    <d v="1899-12-30T22:59:00"/>
    <d v="1899-12-30T19:35:00"/>
    <n v="3.2333333333333325"/>
    <x v="0"/>
    <s v="1901-38346"/>
    <x v="0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03:00"/>
    <m/>
    <d v="1899-12-30T19:49:00"/>
    <n v="3.2333333333333352"/>
    <x v="0"/>
    <s v="1971-01795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16:00"/>
    <d v="1899-12-30T20:08:00"/>
    <n v="3.283333333333335"/>
    <x v="0"/>
    <s v="1901-38293"/>
    <x v="0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15:00"/>
    <m/>
    <d v="1899-12-30T19:54:00"/>
    <n v="3.3500000000000014"/>
    <x v="0"/>
    <s v="1971-01727"/>
    <x v="0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0:00"/>
    <m/>
    <d v="1899-12-30T19:58:00"/>
    <n v="3.366666666666668"/>
    <x v="0"/>
    <s v="4501-95462"/>
    <x v="0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33:00"/>
    <m/>
    <d v="1899-12-30T20:08:00"/>
    <n v="3.4166666666666652"/>
    <x v="0"/>
    <s v="1971-01607"/>
    <x v="0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5:00"/>
    <m/>
    <d v="1899-12-30T19:59:00"/>
    <n v="3.4333333333333345"/>
    <x v="0"/>
    <s v="4501-95543"/>
    <x v="0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0"/>
    <x v="0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40:00"/>
    <m/>
    <d v="1899-12-30T20:07:00"/>
    <n v="3.5500000000000007"/>
    <x v="0"/>
    <s v="1971-01651"/>
    <x v="0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0:00"/>
    <d v="1899-12-30T00:32:00"/>
    <d v="1899-12-30T20:07:00"/>
    <n v="3.5500000000000007"/>
    <x v="0"/>
    <s v="1971-01668"/>
    <x v="0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d v="2005-08-10T00:00:00"/>
    <x v="0"/>
    <x v="0"/>
    <n v="8"/>
    <n v="1"/>
    <s v="JA"/>
    <d v="1899-12-30T23:20:00"/>
    <m/>
    <d v="1899-12-30T19:45:00"/>
    <n v="3.5833333333333339"/>
    <x v="0"/>
    <s v="1971-01876"/>
    <x v="0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33:00"/>
    <m/>
    <d v="1899-12-30T19:57:00"/>
    <n v="3.6000000000000005"/>
    <x v="0"/>
    <s v="4501-95420"/>
    <x v="0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2:00"/>
    <d v="1899-12-30T00:21:00"/>
    <d v="1899-12-30T20:03:00"/>
    <n v="3.6500000000000004"/>
    <x v="0"/>
    <s v="7901-02664"/>
    <x v="0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d v="2004-06-24T00:00:00"/>
    <x v="0"/>
    <x v="1"/>
    <n v="6"/>
    <n v="2"/>
    <s v="JA"/>
    <d v="1899-12-30T23:48:00"/>
    <d v="1899-12-30T23:53:00"/>
    <d v="1899-12-30T20:08:00"/>
    <n v="3.666666666666667"/>
    <x v="0"/>
    <s v="1961-16168"/>
    <x v="0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0:00"/>
    <m/>
    <d v="1899-12-30T19:59:00"/>
    <n v="3.6833333333333336"/>
    <x v="0"/>
    <s v="4501-95505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6:00"/>
    <d v="1899-12-30T00:24:00"/>
    <d v="1899-12-30T20:03:00"/>
    <n v="3.7166666666666641"/>
    <x v="0"/>
    <s v="7901-02665"/>
    <x v="0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42:00"/>
    <m/>
    <d v="1899-12-30T19:57:00"/>
    <n v="3.7500000000000027"/>
    <x v="0"/>
    <s v="4501-95421"/>
    <x v="0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d v="2005-06-02T00:00:00"/>
    <x v="0"/>
    <x v="2"/>
    <n v="6"/>
    <n v="1"/>
    <s v="JA"/>
    <d v="1899-12-30T23:46:00"/>
    <m/>
    <d v="1899-12-30T20:00:00"/>
    <n v="3.7666666666666639"/>
    <x v="0"/>
    <s v="4501-95590"/>
    <x v="0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3:00"/>
    <m/>
    <d v="1899-12-30T20:07:00"/>
    <n v="3.7666666666666666"/>
    <x v="0"/>
    <s v="1971-02302"/>
    <x v="0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40:00"/>
    <m/>
    <d v="1899-12-30T19:54:00"/>
    <n v="3.7666666666666693"/>
    <x v="0"/>
    <s v="1971-01730"/>
    <x v="0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45:00"/>
    <m/>
    <d v="1899-12-30T19:57:00"/>
    <n v="3.8000000000000025"/>
    <x v="0"/>
    <s v="4501-95422"/>
    <x v="0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3:00"/>
    <m/>
    <d v="1899-12-30T19:54:00"/>
    <n v="3.8166666666666664"/>
    <x v="0"/>
    <s v="1971-01749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d v="2005-07-08T00:00:00"/>
    <x v="2"/>
    <x v="0"/>
    <n v="7"/>
    <s v="Eseal Point"/>
    <s v="HMN"/>
    <d v="1899-12-30T23:59:00"/>
    <m/>
    <d v="1899-12-30T20:07:00"/>
    <n v="3.8666666666666663"/>
    <x v="0"/>
    <s v="1971-01973"/>
    <x v="0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6:00"/>
    <d v="1899-12-30T00:18:00"/>
    <d v="1899-12-30T20:03:00"/>
    <n v="3.8833333333333329"/>
    <x v="0"/>
    <s v="1001-21246"/>
    <x v="0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50:00"/>
    <m/>
    <d v="1899-12-30T19:57:00"/>
    <n v="3.8833333333333329"/>
    <x v="0"/>
    <s v="4501-95423"/>
    <x v="0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02:00"/>
    <m/>
    <d v="1899-12-30T20:07:00"/>
    <n v="3.9166666666666643"/>
    <x v="0"/>
    <s v="1971-01812"/>
    <x v="0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54:00"/>
    <m/>
    <d v="1899-12-30T19:58:00"/>
    <n v="3.9333333333333327"/>
    <x v="0"/>
    <s v="4501-95467"/>
    <x v="0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d v="2005-05-28T00:00:00"/>
    <x v="1"/>
    <x v="0"/>
    <n v="5"/>
    <m/>
    <s v="JA"/>
    <d v="1899-12-30T23:55:00"/>
    <m/>
    <d v="1899-12-30T19:57:00"/>
    <n v="3.9666666666666686"/>
    <x v="0"/>
    <s v="4501-95424"/>
    <x v="0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35:00"/>
    <d v="1899-12-30T23:40:00"/>
    <d v="1899-12-30T19:35:00"/>
    <n v="3.9999999999999991"/>
    <x v="0"/>
    <s v="1901-38536"/>
    <x v="0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d v="2005-05-28T00:00:00"/>
    <x v="1"/>
    <x v="0"/>
    <n v="5"/>
    <m/>
    <s v="JA"/>
    <d v="1899-12-30T23:57:00"/>
    <m/>
    <d v="1899-12-30T19:57:00"/>
    <n v="4.0000000000000018"/>
    <x v="0"/>
    <s v="4501-95425"/>
    <x v="0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5"/>
    <x v="0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6"/>
    <x v="0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58:00"/>
    <m/>
    <d v="1899-12-30T19:54:00"/>
    <n v="4.0666666666666655"/>
    <x v="0"/>
    <s v="1971-01731"/>
    <x v="0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6:00"/>
    <m/>
    <d v="1899-12-30T19:59:00"/>
    <n v="4.1166666666666671"/>
    <x v="0"/>
    <s v="4501-95553"/>
    <x v="0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9"/>
    <x v="0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0"/>
    <x v="0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09:00"/>
    <m/>
    <d v="1899-12-30T19:59:00"/>
    <n v="4.1666666666666643"/>
    <x v="0"/>
    <s v="4501-95508"/>
    <x v="0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12:00"/>
    <d v="1899-12-30T19:39:00"/>
    <n v="4.2666666666666675"/>
    <x v="0"/>
    <s v="1901-38502"/>
    <x v="0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19:00"/>
    <d v="1899-12-30T01:27:00"/>
    <d v="1899-12-30T20:01:00"/>
    <n v="4.3000000000000007"/>
    <x v="0"/>
    <s v="7901-02767"/>
    <x v="0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5-07-08T00:00:00"/>
    <x v="2"/>
    <x v="0"/>
    <n v="7"/>
    <s v="Arch Point"/>
    <s v="PM"/>
    <d v="1899-12-30T00:26:00"/>
    <m/>
    <d v="1899-12-30T20:07:00"/>
    <n v="4.3166666666666664"/>
    <x v="0"/>
    <s v="1971-01916"/>
    <x v="0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18:00"/>
    <m/>
    <d v="1899-12-30T19:58:00"/>
    <n v="4.3333333333333357"/>
    <x v="0"/>
    <s v="4501-95471"/>
    <x v="0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d v="2005-08-01T00:00:00"/>
    <x v="2"/>
    <x v="0"/>
    <n v="8"/>
    <s v="Arch Point"/>
    <s v="JA"/>
    <d v="1899-12-30T00:14:00"/>
    <m/>
    <d v="1899-12-30T19:54:00"/>
    <n v="4.3333333333333357"/>
    <x v="0"/>
    <s v="1971-01753"/>
    <x v="0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18T00:00:00"/>
    <x v="2"/>
    <x v="1"/>
    <n v="7"/>
    <s v="Arch Point"/>
    <s v="PM"/>
    <d v="1899-12-30T00:26:00"/>
    <d v="1899-12-30T00:43:00"/>
    <d v="1899-12-30T20:03:00"/>
    <n v="4.3833333333333329"/>
    <x v="0"/>
    <s v="1001-21282"/>
    <x v="0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0:30:00"/>
    <m/>
    <d v="1899-12-30T20:07:00"/>
    <n v="4.3833333333333329"/>
    <x v="0"/>
    <s v="1971-01815"/>
    <x v="0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d v="2005-07-09T00:00:00"/>
    <x v="2"/>
    <x v="0"/>
    <n v="7"/>
    <s v="Arch Point"/>
    <s v="PM"/>
    <d v="1899-12-30T00:32:00"/>
    <m/>
    <d v="1899-12-30T20:07:00"/>
    <n v="4.4166666666666679"/>
    <x v="0"/>
    <s v="1971-01924"/>
    <x v="0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d v="2004-07-21T00:00:00"/>
    <x v="0"/>
    <x v="1"/>
    <n v="7"/>
    <n v="1"/>
    <s v="JA"/>
    <d v="1899-12-30T00:26:00"/>
    <d v="1899-12-30T02:07:00"/>
    <d v="1899-12-30T20:01:00"/>
    <n v="4.4166666666666714"/>
    <x v="0"/>
    <s v="7901-02742"/>
    <x v="0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5-06-01T00:00:00"/>
    <x v="0"/>
    <x v="2"/>
    <n v="6"/>
    <n v="1"/>
    <s v="JA"/>
    <d v="1899-12-30T00:27:00"/>
    <m/>
    <d v="1899-12-30T19:59:00"/>
    <n v="4.4666666666666686"/>
    <x v="0"/>
    <s v="4501-95556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36:00"/>
    <d v="1899-12-30T00:54:00"/>
    <d v="1899-12-30T20:03:00"/>
    <n v="4.5500000000000007"/>
    <x v="0"/>
    <s v="1001-21283"/>
    <x v="0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0:38:00"/>
    <m/>
    <d v="1899-12-30T19:58:00"/>
    <n v="4.6666666666666679"/>
    <x v="0"/>
    <s v="4501-95472"/>
    <x v="0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50:00"/>
    <d v="1899-12-30T01:08:00"/>
    <d v="1899-12-30T20:08:00"/>
    <n v="4.6999999999999993"/>
    <x v="0"/>
    <s v="1961-16178"/>
    <x v="0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0:37:00"/>
    <m/>
    <d v="1899-12-30T19:53:00"/>
    <n v="4.7333333333333343"/>
    <x v="0"/>
    <s v="1971-01781"/>
    <x v="0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d v="2005-05-29T00:00:00"/>
    <x v="1"/>
    <x v="0"/>
    <n v="5"/>
    <m/>
    <s v="JA"/>
    <d v="1899-12-30T00:43:00"/>
    <m/>
    <d v="1899-12-30T19:58:00"/>
    <n v="4.75"/>
    <x v="0"/>
    <s v="4501-95473"/>
    <x v="0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40:00"/>
    <m/>
    <d v="1899-12-30T19:54:00"/>
    <n v="4.7666666666666693"/>
    <x v="0"/>
    <s v="1971-01755"/>
    <x v="0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3"/>
    <x v="0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4"/>
    <x v="0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8:00"/>
    <m/>
    <d v="1899-12-30T19:58:00"/>
    <n v="4.8333333333333357"/>
    <x v="0"/>
    <s v="1971-02090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0:54:00"/>
    <m/>
    <d v="1899-12-30T20:00:00"/>
    <n v="4.8999999999999986"/>
    <x v="0"/>
    <s v="1971-02017"/>
    <x v="0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d v="2004-07-17T00:00:00"/>
    <x v="2"/>
    <x v="1"/>
    <n v="7"/>
    <s v="Arch Point"/>
    <s v="JA"/>
    <d v="1899-12-30T00:59:00"/>
    <d v="1899-12-30T01:16:00"/>
    <d v="1899-12-30T20:04:00"/>
    <n v="4.9166666666666643"/>
    <x v="0"/>
    <s v="1901-38315"/>
    <x v="0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58:00"/>
    <d v="1899-12-30T01:15:00"/>
    <d v="1899-12-30T20:03:00"/>
    <n v="4.9166666666666643"/>
    <x v="0"/>
    <s v="1001-21286"/>
    <x v="0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7-06-18T00:00:00"/>
    <x v="1"/>
    <x v="3"/>
    <n v="6"/>
    <n v="1"/>
    <s v="JA"/>
    <d v="1899-12-30T01:03:00"/>
    <m/>
    <d v="1899-12-30T20:07:00"/>
    <n v="4.93333333333333"/>
    <x v="0"/>
    <s v="1971-02314"/>
    <x v="0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05:00"/>
    <m/>
    <d v="1899-12-30T20:07:00"/>
    <n v="4.966666666666665"/>
    <x v="0"/>
    <s v="1971-01818"/>
    <x v="0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6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7"/>
    <x v="0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02:00"/>
    <m/>
    <d v="1899-12-30T20:00:00"/>
    <n v="5.0333333333333314"/>
    <x v="0"/>
    <s v="1971-02018"/>
    <x v="0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37:00"/>
    <d v="1899-12-30T00:45:00"/>
    <d v="1899-12-30T19:35:00"/>
    <n v="5.033333333333335"/>
    <x v="0"/>
    <s v="1901-38539"/>
    <x v="0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7:00"/>
    <d v="1899-12-30T01:25:00"/>
    <d v="1899-12-30T20:04:00"/>
    <n v="5.0500000000000007"/>
    <x v="0"/>
    <s v="1901-38317"/>
    <x v="0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7"/>
    <x v="0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8"/>
    <x v="0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15:00"/>
    <m/>
    <d v="1899-12-30T20:07:00"/>
    <n v="5.1333333333333329"/>
    <x v="0"/>
    <s v="1971-01985"/>
    <x v="0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7:00"/>
    <m/>
    <d v="1899-12-30T19:58:00"/>
    <n v="5.1499999999999986"/>
    <x v="0"/>
    <s v="1971-02095"/>
    <x v="0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d v="2005-08-02T00:00:00"/>
    <x v="2"/>
    <x v="0"/>
    <n v="8"/>
    <s v="Eseal Point"/>
    <s v="JA"/>
    <d v="1899-12-30T01:03:00"/>
    <m/>
    <d v="1899-12-30T19:53:00"/>
    <n v="5.1666666666666679"/>
    <x v="0"/>
    <s v="1971-01784"/>
    <x v="0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9"/>
    <x v="0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2:00"/>
    <m/>
    <d v="1899-12-30T20:07:00"/>
    <n v="5.25"/>
    <x v="0"/>
    <s v="1971-01986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2:00"/>
    <m/>
    <d v="1899-12-30T20:07:00"/>
    <n v="5.25"/>
    <x v="0"/>
    <s v="1971-01819"/>
    <x v="0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4:00"/>
    <m/>
    <d v="1899-12-30T19:58:00"/>
    <n v="5.2666666666666693"/>
    <x v="0"/>
    <s v="1971-02121"/>
    <x v="0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5:00"/>
    <m/>
    <d v="1899-12-30T20:07:00"/>
    <n v="5.3000000000000007"/>
    <x v="0"/>
    <s v="1971-01987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6:00"/>
    <m/>
    <d v="1899-12-30T20:07:00"/>
    <n v="5.3166666666666664"/>
    <x v="0"/>
    <s v="1971-01820"/>
    <x v="0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d v="2004-08-15T00:00:00"/>
    <x v="2"/>
    <x v="1"/>
    <n v="8"/>
    <s v="Eseal Point"/>
    <s v="JA"/>
    <d v="1899-12-30T00:59:00"/>
    <d v="1899-12-30T01:27:00"/>
    <d v="1899-12-30T19:39:00"/>
    <n v="5.3333333333333321"/>
    <x v="0"/>
    <s v="7901-02985"/>
    <x v="0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d v="2005-05-29T00:00:00"/>
    <x v="1"/>
    <x v="0"/>
    <n v="5"/>
    <m/>
    <s v="JA"/>
    <d v="1899-12-30T01:18:00"/>
    <m/>
    <d v="1899-12-30T19:58:00"/>
    <n v="5.3333333333333357"/>
    <x v="0"/>
    <s v="4501-95479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8:00"/>
    <m/>
    <d v="1899-12-30T19:58:00"/>
    <n v="5.3333333333333357"/>
    <x v="0"/>
    <s v="1971-02122"/>
    <x v="0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0:00"/>
    <d v="1899-12-30T01:44:00"/>
    <d v="1899-12-30T20:08:00"/>
    <n v="5.3666666666666671"/>
    <x v="0"/>
    <s v="1961-16183"/>
    <x v="0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7:00"/>
    <m/>
    <d v="1899-12-30T19:53:00"/>
    <n v="5.4000000000000021"/>
    <x v="0"/>
    <s v="1971-01787"/>
    <x v="0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1:10:00"/>
    <m/>
    <d v="1899-12-30T19:46:00"/>
    <n v="5.4000000000000021"/>
    <x v="0"/>
    <s v="1971-01859"/>
    <x v="0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33:00"/>
    <m/>
    <d v="1899-12-30T20:07:00"/>
    <n v="5.4333333333333336"/>
    <x v="0"/>
    <s v="1971-01821"/>
    <x v="0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27:00"/>
    <m/>
    <d v="1899-12-30T20:00:00"/>
    <n v="5.4499999999999993"/>
    <x v="0"/>
    <s v="1971-02019"/>
    <x v="0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32:00"/>
    <d v="1899-12-30T01:49:00"/>
    <d v="1899-12-30T20:04:00"/>
    <n v="5.466666666666665"/>
    <x v="0"/>
    <s v="1901-38321"/>
    <x v="0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1:32:00"/>
    <d v="1899-12-30T01:58:00"/>
    <d v="1899-12-30T20:03:00"/>
    <n v="5.4833333333333343"/>
    <x v="0"/>
    <s v="7901-02680"/>
    <x v="0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d v="2004-08-15T00:00:00"/>
    <x v="2"/>
    <x v="1"/>
    <n v="8"/>
    <s v="Eseal Point"/>
    <s v="JA"/>
    <d v="1899-12-30T01:09:00"/>
    <d v="1899-12-30T01:50:00"/>
    <d v="1899-12-30T19:39:00"/>
    <n v="5.5"/>
    <x v="0"/>
    <s v="7901-02986"/>
    <x v="0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d v="2005-07-09T00:00:00"/>
    <x v="0"/>
    <x v="0"/>
    <n v="7"/>
    <n v="1"/>
    <s v="JA"/>
    <d v="1899-12-30T01:37:00"/>
    <m/>
    <d v="1899-12-30T20:07:00"/>
    <n v="5.5"/>
    <x v="0"/>
    <s v="1971-0170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2:06:00"/>
    <d v="1899-12-30T20:08:00"/>
    <n v="5.5333333333333314"/>
    <x v="0"/>
    <s v="1961-16149"/>
    <x v="0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33:00"/>
    <m/>
    <d v="1899-12-30T19:59:00"/>
    <n v="5.5666666666666664"/>
    <x v="0"/>
    <s v="4501-95566"/>
    <x v="0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2:00"/>
    <m/>
    <d v="1899-12-30T20:07:00"/>
    <n v="5.5833333333333321"/>
    <x v="0"/>
    <s v="1971-01988"/>
    <x v="0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16:00"/>
    <d v="1899-12-30T01:23:00"/>
    <d v="1899-12-30T19:39:00"/>
    <n v="5.6166666666666671"/>
    <x v="0"/>
    <s v="1001-21316"/>
    <x v="0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d v="2005-05-28T00:00:00"/>
    <x v="1"/>
    <x v="0"/>
    <n v="5"/>
    <m/>
    <s v="JA"/>
    <d v="1899-12-30T01:34:00"/>
    <m/>
    <d v="1899-12-30T19:57:00"/>
    <n v="5.6166666666666671"/>
    <x v="0"/>
    <s v="4501-95442"/>
    <x v="0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90"/>
    <x v="0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0:00"/>
    <m/>
    <d v="1899-12-30T20:00:00"/>
    <n v="5.6666666666666643"/>
    <x v="0"/>
    <s v="1901-38351"/>
    <x v="0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d v="2005-07-09T00:00:00"/>
    <x v="2"/>
    <x v="0"/>
    <n v="7"/>
    <s v="Arch Point"/>
    <s v="PM"/>
    <d v="1899-12-30T01:47:00"/>
    <m/>
    <d v="1899-12-30T20:07:00"/>
    <n v="5.6666666666666643"/>
    <x v="0"/>
    <s v="1971-01928"/>
    <x v="0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42:00"/>
    <d v="1899-12-30T03:45:00"/>
    <d v="1899-12-30T20:01:00"/>
    <n v="5.6833333333333336"/>
    <x v="0"/>
    <s v="7901-02781"/>
    <x v="0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8-18T00:00:00"/>
    <x v="0"/>
    <x v="1"/>
    <n v="8"/>
    <n v="1"/>
    <s v="HMN"/>
    <d v="1899-12-30T01:18:00"/>
    <d v="1899-12-30T01:57:00"/>
    <d v="1899-12-30T19:36:00"/>
    <n v="5.6999999999999993"/>
    <x v="0"/>
    <s v="1901-38527"/>
    <x v="0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d v="2006-06-28T00:00:00"/>
    <x v="0"/>
    <x v="2"/>
    <n v="6"/>
    <n v="1"/>
    <s v="JA"/>
    <d v="1899-12-30T01:50:00"/>
    <m/>
    <d v="1899-12-30T20:08:00"/>
    <n v="5.7000000000000028"/>
    <x v="0"/>
    <s v="1971-02051"/>
    <x v="0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0:00"/>
    <m/>
    <d v="1899-12-30T20:07:00"/>
    <n v="5.716666666666665"/>
    <x v="0"/>
    <s v="1971-01822"/>
    <x v="0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1:00"/>
    <m/>
    <d v="1899-12-30T20:07:00"/>
    <n v="5.7333333333333343"/>
    <x v="0"/>
    <s v="1971-01823"/>
    <x v="0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01:38:00"/>
    <m/>
    <d v="1899-12-30T19:53:00"/>
    <n v="5.75"/>
    <x v="0"/>
    <s v="1971-01789"/>
    <x v="0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44:00"/>
    <m/>
    <d v="1899-12-30T19:57:00"/>
    <n v="5.783333333333335"/>
    <x v="0"/>
    <s v="4501-95443"/>
    <x v="0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45:00"/>
    <m/>
    <d v="1899-12-30T19:58:00"/>
    <n v="5.783333333333335"/>
    <x v="0"/>
    <s v="4501-95484"/>
    <x v="0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41:00"/>
    <m/>
    <d v="1899-12-30T19:54:00"/>
    <n v="5.783333333333335"/>
    <x v="0"/>
    <s v="1971-01761"/>
    <x v="0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d v="2006-07-26T00:00:00"/>
    <x v="0"/>
    <x v="2"/>
    <n v="7"/>
    <n v="1"/>
    <s v="JA"/>
    <d v="1899-12-30T01:45:00"/>
    <m/>
    <d v="1899-12-30T19:58:00"/>
    <n v="5.783333333333335"/>
    <x v="0"/>
    <s v="1971-02098"/>
    <x v="0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d v="2005-07-08T00:00:00"/>
    <x v="2"/>
    <x v="0"/>
    <n v="7"/>
    <s v="Eseal Point"/>
    <s v="HMN"/>
    <d v="1899-12-30T01:55:00"/>
    <m/>
    <d v="1899-12-30T20:07:00"/>
    <n v="5.8000000000000007"/>
    <x v="0"/>
    <s v="1971-01991"/>
    <x v="0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48:00"/>
    <m/>
    <d v="1899-12-30T19:54:00"/>
    <n v="5.8999999999999986"/>
    <x v="0"/>
    <s v="1971-01739"/>
    <x v="0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40:00"/>
    <m/>
    <d v="1899-12-30T19:46:00"/>
    <n v="5.8999999999999986"/>
    <x v="0"/>
    <s v="1971-01864"/>
    <x v="0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04:00"/>
    <m/>
    <d v="1899-12-30T20:07:00"/>
    <n v="5.9499999999999993"/>
    <x v="0"/>
    <s v="1971-01825"/>
    <x v="0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58:00"/>
    <m/>
    <d v="1899-12-30T20:00:00"/>
    <n v="5.9666666666666686"/>
    <x v="0"/>
    <s v="1971-02011"/>
    <x v="0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6:00"/>
    <m/>
    <d v="1899-12-30T19:57:00"/>
    <n v="5.9833333333333343"/>
    <x v="0"/>
    <s v="4501-95446"/>
    <x v="0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7:00"/>
    <m/>
    <d v="1899-12-30T19:58:00"/>
    <n v="5.9833333333333343"/>
    <x v="0"/>
    <s v="1971-02100"/>
    <x v="0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57:00"/>
    <m/>
    <d v="1899-12-30T19:58:00"/>
    <n v="5.9833333333333343"/>
    <x v="0"/>
    <s v="1971-02128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d v="2005-05-29T00:00:00"/>
    <x v="1"/>
    <x v="0"/>
    <n v="5"/>
    <m/>
    <s v="JA"/>
    <d v="1899-12-30T02:02:00"/>
    <m/>
    <d v="1899-12-30T19:58:00"/>
    <n v="6.06666666666667"/>
    <x v="0"/>
    <s v="4501-95486"/>
    <x v="0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6"/>
    <x v="0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5:00"/>
    <m/>
    <d v="1899-12-30T20:00:00"/>
    <n v="6.0833333333333321"/>
    <x v="0"/>
    <s v="1971-02024"/>
    <x v="0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d v="2005-07-09T00:00:00"/>
    <x v="2"/>
    <x v="0"/>
    <n v="7"/>
    <s v="Eseal Point"/>
    <s v="HMN"/>
    <d v="1899-12-30T02:14:00"/>
    <m/>
    <d v="1899-12-30T20:07:00"/>
    <n v="6.1166666666666671"/>
    <x v="0"/>
    <s v="1971-01826"/>
    <x v="0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3:00"/>
    <d v="1899-12-30T20:03:00"/>
    <n v="6.1333333333333329"/>
    <x v="0"/>
    <s v="7901-02683"/>
    <x v="0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6-23T00:00:00"/>
    <x v="0"/>
    <x v="1"/>
    <n v="6"/>
    <n v="1"/>
    <s v="JA"/>
    <d v="1899-12-30T02:18:00"/>
    <d v="1899-12-30T02:40:00"/>
    <d v="1899-12-30T20:08:00"/>
    <n v="6.1666666666666643"/>
    <x v="0"/>
    <s v="1961-16151"/>
    <x v="0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1:00"/>
    <d v="1899-12-30T02:33:00"/>
    <d v="1899-12-30T20:01:00"/>
    <n v="6.1666666666666679"/>
    <x v="0"/>
    <s v="7901-02783"/>
    <x v="0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02:19:00"/>
    <d v="1899-12-30T02:43:00"/>
    <d v="1899-12-30T20:08:00"/>
    <n v="6.1833333333333336"/>
    <x v="0"/>
    <s v="1971-01627"/>
    <x v="0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d v="2005-07-08T00:00:00"/>
    <x v="2"/>
    <x v="0"/>
    <n v="7"/>
    <s v="Eseal Point"/>
    <s v="HMN"/>
    <d v="1899-12-30T02:19:00"/>
    <m/>
    <d v="1899-12-30T20:07:00"/>
    <n v="6.1999999999999993"/>
    <x v="0"/>
    <s v="1971-01997"/>
    <x v="0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2:20:00"/>
    <d v="1899-12-30T02:33:00"/>
    <d v="1899-12-30T20:04:00"/>
    <n v="6.2666666666666657"/>
    <x v="0"/>
    <s v="1901-38326"/>
    <x v="0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2:23:00"/>
    <d v="1899-12-30T02:47:00"/>
    <d v="1899-12-30T20:07:00"/>
    <n v="6.2666666666666657"/>
    <x v="0"/>
    <s v="1971-01660"/>
    <x v="0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d v="2004-07-18T00:00:00"/>
    <x v="2"/>
    <x v="1"/>
    <n v="7"/>
    <s v="Arch Point"/>
    <s v="PM"/>
    <d v="1899-12-30T02:20:00"/>
    <d v="1899-12-30T02:55:00"/>
    <d v="1899-12-30T20:03:00"/>
    <n v="6.2833333333333314"/>
    <x v="0"/>
    <s v="1001-21295"/>
    <x v="0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8:00"/>
    <d v="1899-12-30T02:58:00"/>
    <d v="1899-12-30T20:08:00"/>
    <n v="6.3333333333333321"/>
    <x v="0"/>
    <s v="1961-16156"/>
    <x v="0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1:56:00"/>
    <m/>
    <d v="1899-12-30T19:35:00"/>
    <n v="6.3500000000000014"/>
    <x v="0"/>
    <s v="1971-01896"/>
    <x v="0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39:00"/>
    <m/>
    <d v="1899-12-30T20:07:00"/>
    <n v="6.5333333333333314"/>
    <x v="0"/>
    <s v="1971-0171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3:00"/>
    <d v="1899-12-30T02:47:00"/>
    <d v="1899-12-30T20:01:00"/>
    <n v="6.533333333333335"/>
    <x v="0"/>
    <s v="7901-02790"/>
    <x v="0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2:16:00"/>
    <d v="1899-12-30T02:37:00"/>
    <d v="1899-12-30T19:39:00"/>
    <n v="6.6166666666666671"/>
    <x v="0"/>
    <s v="1901-38510"/>
    <x v="0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d v="2005-07-07T00:00:00"/>
    <x v="0"/>
    <x v="0"/>
    <n v="7"/>
    <n v="1"/>
    <s v="JA"/>
    <d v="1899-12-30T02:45:00"/>
    <d v="1899-12-30T03:12:00"/>
    <d v="1899-12-30T20:07:00"/>
    <n v="6.6333333333333329"/>
    <x v="0"/>
    <s v="1971-01661"/>
    <x v="0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d v="2004-07-22T00:00:00"/>
    <x v="0"/>
    <x v="1"/>
    <n v="7"/>
    <n v="1"/>
    <s v="JA"/>
    <d v="1899-12-30T02:40:00"/>
    <d v="1899-12-30T02:50:00"/>
    <d v="1899-12-30T20:01:00"/>
    <n v="6.6499999999999986"/>
    <x v="0"/>
    <s v="7901-02791"/>
    <x v="0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8-18T00:00:00"/>
    <x v="0"/>
    <x v="1"/>
    <n v="8"/>
    <n v="1"/>
    <s v="JA"/>
    <d v="1899-12-30T02:15:00"/>
    <d v="1899-12-30T02:21:00"/>
    <d v="1899-12-30T19:36:00"/>
    <n v="6.6499999999999986"/>
    <x v="0"/>
    <s v="1901-38529"/>
    <x v="0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44:00"/>
    <d v="1899-12-30T02:59:00"/>
    <d v="1899-12-30T20:01:00"/>
    <n v="6.7166666666666686"/>
    <x v="0"/>
    <s v="7901-02795"/>
    <x v="0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3:00"/>
    <m/>
    <d v="1899-12-30T20:00:00"/>
    <n v="6.7166666666666686"/>
    <x v="0"/>
    <s v="1971-02027"/>
    <x v="0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53:00"/>
    <m/>
    <d v="1899-12-30T20:07:00"/>
    <n v="6.7666666666666657"/>
    <x v="0"/>
    <s v="1971-01830"/>
    <x v="0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56:00"/>
    <m/>
    <d v="1899-12-30T20:07:00"/>
    <n v="6.8166666666666664"/>
    <x v="0"/>
    <s v="1971-01718"/>
    <x v="0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7"/>
    <x v="0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0"/>
    <s v="1971-01803"/>
    <x v="0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2:00"/>
    <d v="1899-12-30T03:06:00"/>
    <d v="1899-12-30T20:08:00"/>
    <n v="6.8999999999999986"/>
    <x v="0"/>
    <s v="1961-16157"/>
    <x v="0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3:01:00"/>
    <m/>
    <d v="1899-12-30T20:07:00"/>
    <n v="6.8999999999999986"/>
    <x v="0"/>
    <s v="1971-01831"/>
    <x v="0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05:00"/>
    <d v="1899-12-30T03:53:00"/>
    <d v="1899-12-30T20:07:00"/>
    <n v="6.966666666666665"/>
    <x v="0"/>
    <s v="1971-01686"/>
    <x v="0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d v="2005-07-08T00:00:00"/>
    <x v="0"/>
    <x v="0"/>
    <n v="7"/>
    <n v="1"/>
    <s v="JA"/>
    <d v="1899-12-30T03:26:00"/>
    <s v="NA"/>
    <d v="1899-12-30T20:07:00"/>
    <n v="7.3166666666666664"/>
    <x v="0"/>
    <s v="1971-01689"/>
    <x v="0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d v="2005-08-07T00:00:00"/>
    <x v="1"/>
    <x v="0"/>
    <n v="8"/>
    <m/>
    <s v="JA"/>
    <d v="1899-12-30T21:00:00"/>
    <m/>
    <d v="1899-12-30T19:48:00"/>
    <n v="1.1999999999999984"/>
    <x v="0"/>
    <s v="1971-01832"/>
    <x v="0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9:00"/>
    <m/>
    <d v="1899-12-30T19:53:00"/>
    <n v="1.2666666666666675"/>
    <x v="0"/>
    <s v="1971-01768"/>
    <x v="0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4:00"/>
    <m/>
    <d v="1899-12-30T19:58:00"/>
    <n v="1.2666666666666702"/>
    <x v="0"/>
    <s v="1971-02055"/>
    <x v="0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d v="2006-07-27T00:00:00"/>
    <x v="0"/>
    <x v="2"/>
    <n v="7"/>
    <n v="1"/>
    <s v="JA"/>
    <d v="1899-12-30T21:30:00"/>
    <m/>
    <d v="1899-12-30T19:58:00"/>
    <n v="1.5333333333333359"/>
    <x v="0"/>
    <s v="1971-02101"/>
    <x v="0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d v="2005-08-02T00:00:00"/>
    <x v="2"/>
    <x v="0"/>
    <n v="8"/>
    <s v="Eseal Point"/>
    <s v="JA"/>
    <d v="1899-12-30T21:31:00"/>
    <m/>
    <d v="1899-12-30T19:53:00"/>
    <n v="1.6333333333333329"/>
    <x v="0"/>
    <s v="1971-01769"/>
    <x v="0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8"/>
    <x v="0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d v="2005-07-02T00:00:00"/>
    <x v="1"/>
    <x v="0"/>
    <n v="7"/>
    <n v="1"/>
    <s v="JA"/>
    <d v="1899-12-30T21:52:00"/>
    <d v="1899-12-30T22:16:00"/>
    <d v="1899-12-30T20:08:00"/>
    <n v="1.7333333333333325"/>
    <x v="0"/>
    <s v="1971-01613"/>
    <x v="0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d v="2005-08-06T00:00:00"/>
    <x v="1"/>
    <x v="0"/>
    <n v="8"/>
    <m/>
    <s v="JA"/>
    <d v="1899-12-30T21:34:00"/>
    <m/>
    <d v="1899-12-30T19:49:00"/>
    <n v="1.7500000000000018"/>
    <x v="0"/>
    <s v="1971-01791"/>
    <x v="0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31:00"/>
    <m/>
    <d v="1899-12-30T19:45:00"/>
    <n v="1.7666666666666657"/>
    <x v="0"/>
    <s v="1971-01867"/>
    <x v="0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35:00"/>
    <m/>
    <d v="1899-12-30T19:48:00"/>
    <n v="1.7833333333333297"/>
    <x v="0"/>
    <s v="1971-01839"/>
    <x v="0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Eseal Point"/>
    <s v="JA"/>
    <d v="1899-12-30T21:26:00"/>
    <d v="1899-12-30T21:47:00"/>
    <d v="1899-12-30T19:39:00"/>
    <n v="1.783333333333335"/>
    <x v="0"/>
    <s v="7901-02994"/>
    <x v="0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d v="2005-07-08T00:00:00"/>
    <x v="2"/>
    <x v="0"/>
    <n v="7"/>
    <s v="Eseal Point"/>
    <s v="HMN"/>
    <d v="1899-12-30T21:59:00"/>
    <m/>
    <d v="1899-12-30T20:07:00"/>
    <n v="1.866666666666668"/>
    <x v="0"/>
    <s v="1971-01960"/>
    <x v="0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45:00"/>
    <m/>
    <d v="1899-12-30T19:49:00"/>
    <n v="1.9333333333333345"/>
    <x v="0"/>
    <s v="1971-01792"/>
    <x v="0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d v="2005-08-09T00:00:00"/>
    <x v="0"/>
    <x v="0"/>
    <n v="8"/>
    <n v="1"/>
    <s v="JA"/>
    <d v="1899-12-30T21:42:00"/>
    <m/>
    <d v="1899-12-30T19:46:00"/>
    <n v="1.9333333333333345"/>
    <x v="0"/>
    <s v="1971-01846"/>
    <x v="0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d v="2005-08-10T00:00:00"/>
    <x v="0"/>
    <x v="0"/>
    <n v="8"/>
    <n v="1"/>
    <s v="JA"/>
    <d v="1899-12-30T21:47:00"/>
    <m/>
    <d v="1899-12-30T19:45:00"/>
    <n v="2.0333333333333368"/>
    <x v="0"/>
    <s v="1971-01868"/>
    <x v="0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40:00"/>
    <m/>
    <d v="1899-12-30T19:36:00"/>
    <n v="2.0666666666666647"/>
    <x v="0"/>
    <s v="1971-01900"/>
    <x v="0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d v="2005-08-10T00:00:00"/>
    <x v="0"/>
    <x v="0"/>
    <n v="8"/>
    <n v="1"/>
    <s v="JA"/>
    <d v="1899-12-30T21:53:00"/>
    <m/>
    <d v="1899-12-30T19:45:00"/>
    <n v="2.1333333333333337"/>
    <x v="0"/>
    <s v="1971-01869"/>
    <x v="0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1:58:00"/>
    <m/>
    <d v="1899-12-30T19:46:00"/>
    <n v="2.2000000000000002"/>
    <x v="0"/>
    <s v="1971-01848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d v="2005-07-09T00:00:00"/>
    <x v="2"/>
    <x v="0"/>
    <n v="7"/>
    <s v="Eseal Point"/>
    <s v="HMN"/>
    <d v="1899-12-30T22:20:00"/>
    <m/>
    <d v="1899-12-30T20:07:00"/>
    <n v="2.2166666666666641"/>
    <x v="0"/>
    <s v="1971-01804"/>
    <x v="0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d v="2004-08-16T00:00:00"/>
    <x v="2"/>
    <x v="1"/>
    <n v="8"/>
    <s v="Arch Point"/>
    <s v="PM"/>
    <d v="1899-12-30T21:54:00"/>
    <d v="1899-12-30T22:01:00"/>
    <d v="1899-12-30T19:39:00"/>
    <n v="2.25"/>
    <x v="0"/>
    <s v="1901-38333"/>
    <x v="0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23:00"/>
    <m/>
    <d v="1899-12-30T20:07:00"/>
    <n v="2.2666666666666666"/>
    <x v="0"/>
    <s v="1971-0196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26:00"/>
    <m/>
    <d v="1899-12-30T20:08:00"/>
    <n v="2.2999999999999998"/>
    <x v="0"/>
    <s v="1971-01601"/>
    <x v="0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2:26:00"/>
    <s v="NA"/>
    <d v="1899-12-30T20:08:00"/>
    <n v="2.2999999999999998"/>
    <x v="0"/>
    <s v="1971-01617"/>
    <x v="0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d v="2005-07-09T00:00:00"/>
    <x v="0"/>
    <x v="0"/>
    <n v="7"/>
    <n v="1"/>
    <s v="JA"/>
    <d v="1899-12-30T22:26:00"/>
    <m/>
    <d v="1899-12-30T20:07:00"/>
    <n v="2.3166666666666664"/>
    <x v="0"/>
    <s v="1971-01694"/>
    <x v="0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2:32:00"/>
    <m/>
    <d v="1899-12-30T20:08:00"/>
    <n v="2.4000000000000021"/>
    <x v="0"/>
    <s v="1971-01632"/>
    <x v="0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d v="2004-08-15T00:00:00"/>
    <x v="2"/>
    <x v="1"/>
    <n v="8"/>
    <s v="Arch Point"/>
    <s v="PM"/>
    <d v="1899-12-30T22:04:00"/>
    <s v="na"/>
    <d v="1899-12-30T19:39:00"/>
    <n v="2.4166666666666661"/>
    <x v="0"/>
    <s v="1001-21340"/>
    <x v="0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32:00"/>
    <m/>
    <d v="1899-12-30T20:07:00"/>
    <n v="2.4166666666666687"/>
    <x v="0"/>
    <s v="1971-01909"/>
    <x v="0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15:00"/>
    <m/>
    <d v="1899-12-30T19:49:00"/>
    <n v="2.4333333333333353"/>
    <x v="0"/>
    <s v="1971-01793"/>
    <x v="0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d v="2006-07-26T00:00:00"/>
    <x v="0"/>
    <x v="2"/>
    <n v="7"/>
    <n v="1"/>
    <s v="JA"/>
    <d v="1899-12-30T22:26:00"/>
    <m/>
    <d v="1899-12-30T19:58:00"/>
    <n v="2.4666666666666686"/>
    <x v="0"/>
    <s v="1971-02063"/>
    <x v="0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d v="2004-07-21T00:00:00"/>
    <x v="0"/>
    <x v="1"/>
    <n v="7"/>
    <n v="1"/>
    <s v="JA"/>
    <d v="1899-12-30T22:30:00"/>
    <d v="1899-12-30T23:05:00"/>
    <d v="1899-12-30T20:01:00"/>
    <n v="2.4833333333333352"/>
    <x v="0"/>
    <s v="7901-02724"/>
    <x v="0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6-07-26T00:00:00"/>
    <x v="0"/>
    <x v="2"/>
    <n v="7"/>
    <n v="1"/>
    <s v="JA"/>
    <d v="1899-12-30T22:30:00"/>
    <m/>
    <d v="1899-12-30T19:58:00"/>
    <n v="2.533333333333335"/>
    <x v="0"/>
    <s v="1971-02065"/>
    <x v="0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d v="2004-08-18T00:00:00"/>
    <x v="0"/>
    <x v="1"/>
    <n v="8"/>
    <n v="1"/>
    <s v="JA"/>
    <d v="1899-12-30T22:10:00"/>
    <d v="1899-12-30T22:17:00"/>
    <d v="1899-12-30T19:36:00"/>
    <n v="2.5666666666666655"/>
    <x v="0"/>
    <s v="1901-38516"/>
    <x v="0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d v="2005-08-10T00:00:00"/>
    <x v="0"/>
    <x v="0"/>
    <n v="8"/>
    <n v="1"/>
    <s v="JA"/>
    <d v="1899-12-30T22:21:00"/>
    <m/>
    <d v="1899-12-30T19:45:00"/>
    <n v="2.6000000000000014"/>
    <x v="0"/>
    <s v="1971-01872"/>
    <x v="0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7:00"/>
    <d v="1899-12-30T20:03:00"/>
    <n v="2.633333333333332"/>
    <x v="0"/>
    <s v="7901-02696"/>
    <x v="0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2:24:00"/>
    <m/>
    <d v="1899-12-30T19:46:00"/>
    <n v="2.633333333333332"/>
    <x v="0"/>
    <s v="1971-01850"/>
    <x v="0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22:36:00"/>
    <m/>
    <d v="1899-12-30T19:58:00"/>
    <n v="2.6333333333333373"/>
    <x v="0"/>
    <s v="1971-02110"/>
    <x v="0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d v="2004-07-18T00:00:00"/>
    <x v="2"/>
    <x v="1"/>
    <n v="7"/>
    <s v="Eseal Point"/>
    <s v="JA"/>
    <d v="1899-12-30T22:42:00"/>
    <d v="1899-12-30T22:59:00"/>
    <d v="1899-12-30T20:03:00"/>
    <n v="2.6499999999999986"/>
    <x v="0"/>
    <s v="7901-02646"/>
    <x v="0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40:00"/>
    <m/>
    <d v="1899-12-30T19:58:00"/>
    <n v="2.7000000000000037"/>
    <x v="0"/>
    <s v="1971-02067"/>
    <x v="0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2:40:00"/>
    <m/>
    <d v="1899-12-30T19:58:00"/>
    <n v="2.7000000000000037"/>
    <x v="0"/>
    <s v="1971-02068"/>
    <x v="0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d v="2005-07-09T00:00:00"/>
    <x v="2"/>
    <x v="0"/>
    <n v="7"/>
    <s v="Eseal Point"/>
    <s v="HMN"/>
    <d v="1899-12-30T22:55:00"/>
    <m/>
    <d v="1899-12-30T20:07:00"/>
    <n v="2.8000000000000007"/>
    <x v="0"/>
    <s v="1971-01806"/>
    <x v="0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46:00"/>
    <m/>
    <d v="1899-12-30T19:58:00"/>
    <n v="2.8000000000000007"/>
    <x v="0"/>
    <s v="1971-02111"/>
    <x v="0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d v="2005-07-02T00:00:00"/>
    <x v="1"/>
    <x v="0"/>
    <n v="7"/>
    <n v="1"/>
    <s v="JA"/>
    <d v="1899-12-30T22:57:00"/>
    <d v="1899-12-30T23:12:00"/>
    <d v="1899-12-30T20:08:00"/>
    <n v="2.8166666666666673"/>
    <x v="0"/>
    <s v="1971-01618"/>
    <x v="0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d v="2005-08-07T00:00:00"/>
    <x v="1"/>
    <x v="0"/>
    <n v="8"/>
    <m/>
    <s v="JA"/>
    <d v="1899-12-30T22:40:00"/>
    <m/>
    <d v="1899-12-30T19:48:00"/>
    <n v="2.8666666666666671"/>
    <x v="0"/>
    <s v="1971-01842"/>
    <x v="0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7:00"/>
    <m/>
    <d v="1899-12-30T19:54:00"/>
    <n v="2.8833333333333364"/>
    <x v="0"/>
    <s v="1971-01747"/>
    <x v="0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d v="2005-08-07T00:00:00"/>
    <x v="1"/>
    <x v="0"/>
    <n v="8"/>
    <m/>
    <s v="JA"/>
    <d v="1899-12-30T22:42:00"/>
    <m/>
    <d v="1899-12-30T19:48:00"/>
    <n v="2.8999999999999977"/>
    <x v="0"/>
    <s v="1971-01843"/>
    <x v="0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2:57:00"/>
    <d v="1899-12-30T23:17:00"/>
    <d v="1899-12-30T20:03:00"/>
    <n v="2.9000000000000004"/>
    <x v="0"/>
    <s v="7901-02649"/>
    <x v="0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23:03:00"/>
    <m/>
    <d v="1899-12-30T20:07:00"/>
    <n v="2.9333333333333336"/>
    <x v="0"/>
    <s v="1971-01697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50:00"/>
    <m/>
    <d v="1899-12-30T19:54:00"/>
    <n v="2.9333333333333336"/>
    <x v="0"/>
    <s v="1971-01724"/>
    <x v="0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55:00"/>
    <m/>
    <d v="1899-12-30T19:58:00"/>
    <n v="2.9500000000000028"/>
    <x v="0"/>
    <s v="1971-02070"/>
    <x v="0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2:38:00"/>
    <d v="1899-12-30T23:05:00"/>
    <d v="1899-12-30T19:39:00"/>
    <n v="2.9833333333333334"/>
    <x v="0"/>
    <s v="7901-02997"/>
    <x v="0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d v="2005-07-02T00:00:00"/>
    <x v="1"/>
    <x v="0"/>
    <n v="7"/>
    <n v="1"/>
    <s v="JA"/>
    <d v="1899-12-30T23:07:00"/>
    <m/>
    <d v="1899-12-30T20:08:00"/>
    <n v="2.9833333333333334"/>
    <x v="0"/>
    <s v="1971-01619"/>
    <x v="0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d v="2004-07-17T00:00:00"/>
    <x v="2"/>
    <x v="1"/>
    <n v="7"/>
    <s v="Arch Point"/>
    <s v="JA"/>
    <d v="1899-12-30T23:04:00"/>
    <d v="1899-12-30T23:36:00"/>
    <d v="1899-12-30T20:04:00"/>
    <n v="3"/>
    <x v="0"/>
    <s v="1961-16199"/>
    <x v="0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07:00"/>
    <d v="1899-12-30T23:13:00"/>
    <d v="1899-12-30T20:03:00"/>
    <n v="3.0666666666666664"/>
    <x v="0"/>
    <s v="7901-02697"/>
    <x v="0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d v="2005-07-01T00:00:00"/>
    <x v="1"/>
    <x v="0"/>
    <n v="7"/>
    <n v="1"/>
    <s v="JA"/>
    <d v="1899-12-30T23:12:00"/>
    <m/>
    <d v="1899-12-30T20:08:00"/>
    <n v="3.0666666666666664"/>
    <x v="0"/>
    <s v="1971-01605"/>
    <x v="0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2:50:00"/>
    <m/>
    <d v="1899-12-30T19:45:00"/>
    <n v="3.083333333333333"/>
    <x v="0"/>
    <s v="1971-01874"/>
    <x v="0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d v="2005-07-31T00:00:00"/>
    <x v="2"/>
    <x v="0"/>
    <n v="7"/>
    <s v="Arch Point"/>
    <s v="JA"/>
    <d v="1899-12-30T23:01:00"/>
    <m/>
    <d v="1899-12-30T19:54:00"/>
    <n v="3.1166666666666663"/>
    <x v="0"/>
    <s v="1971-01725"/>
    <x v="0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d v="2004-08-14T00:00:00"/>
    <x v="2"/>
    <x v="1"/>
    <n v="8"/>
    <s v="Arch Point"/>
    <s v="JA"/>
    <d v="1899-12-30T22:50:00"/>
    <d v="1899-12-30T22:56:00"/>
    <d v="1899-12-30T19:39:00"/>
    <n v="3.1833333333333327"/>
    <x v="0"/>
    <s v="1001-21299"/>
    <x v="0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15:00"/>
    <d v="1899-12-30T23:33:00"/>
    <d v="1899-12-30T20:03:00"/>
    <n v="3.1999999999999993"/>
    <x v="0"/>
    <s v="7901-02656"/>
    <x v="0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d v="2006-07-27T00:00:00"/>
    <x v="0"/>
    <x v="2"/>
    <n v="7"/>
    <n v="1"/>
    <s v="JA"/>
    <d v="1899-12-30T23:10:00"/>
    <m/>
    <d v="1899-12-30T19:58:00"/>
    <n v="3.200000000000002"/>
    <x v="0"/>
    <s v="1971-02112"/>
    <x v="0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d v="2004-08-19T00:00:00"/>
    <x v="0"/>
    <x v="1"/>
    <n v="8"/>
    <n v="3"/>
    <s v="HMN"/>
    <d v="1899-12-30T22:49:00"/>
    <d v="1899-12-30T23:22:00"/>
    <d v="1899-12-30T19:35:00"/>
    <n v="3.2333333333333325"/>
    <x v="0"/>
    <s v="1901-38345"/>
    <x v="0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d v="2004-08-18T00:00:00"/>
    <x v="0"/>
    <x v="1"/>
    <n v="8"/>
    <n v="1"/>
    <s v="HMN"/>
    <d v="1899-12-30T22:51:00"/>
    <d v="1899-12-30T23:10:00"/>
    <d v="1899-12-30T19:36:00"/>
    <n v="3.2499999999999991"/>
    <x v="0"/>
    <s v="1901-38520"/>
    <x v="0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d v="2004-07-17T00:00:00"/>
    <x v="2"/>
    <x v="1"/>
    <n v="7"/>
    <s v="Arch Point"/>
    <s v="JA"/>
    <d v="1899-12-30T23:20:00"/>
    <d v="1899-12-30T00:14:00"/>
    <d v="1899-12-30T20:04:00"/>
    <n v="3.2666666666666657"/>
    <x v="0"/>
    <s v="1901-38304"/>
    <x v="0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20:00"/>
    <d v="1899-12-30T23:41:00"/>
    <d v="1899-12-30T20:03:00"/>
    <n v="3.2833333333333323"/>
    <x v="0"/>
    <s v="7901-02657"/>
    <x v="0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22:56:00"/>
    <d v="1899-12-30T23:12:00"/>
    <d v="1899-12-30T19:39:00"/>
    <n v="3.283333333333335"/>
    <x v="0"/>
    <s v="7901-02979"/>
    <x v="0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d v="2005-08-06T00:00:00"/>
    <x v="1"/>
    <x v="0"/>
    <n v="8"/>
    <m/>
    <s v="JA"/>
    <d v="1899-12-30T23:06:00"/>
    <m/>
    <d v="1899-12-30T19:49:00"/>
    <n v="3.283333333333335"/>
    <x v="0"/>
    <s v="1971-01796"/>
    <x v="0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24:00"/>
    <d v="1899-12-30T23:46:00"/>
    <d v="1899-12-30T20:03:00"/>
    <n v="3.3499999999999988"/>
    <x v="0"/>
    <s v="7901-02658"/>
    <x v="0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d v="2004-08-16T00:00:00"/>
    <x v="2"/>
    <x v="1"/>
    <n v="8"/>
    <s v="Arch Point"/>
    <s v="PM"/>
    <d v="1899-12-30T23:00:00"/>
    <d v="1899-12-30T23:06:00"/>
    <d v="1899-12-30T19:39:00"/>
    <n v="3.3500000000000014"/>
    <x v="0"/>
    <s v="1901-38336"/>
    <x v="0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21:00"/>
    <m/>
    <d v="1899-12-30T19:59:00"/>
    <n v="3.366666666666668"/>
    <x v="0"/>
    <s v="4501-95503"/>
    <x v="0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00:05:00"/>
    <d v="1899-12-30T20:01:00"/>
    <n v="3.4000000000000039"/>
    <x v="0"/>
    <s v="7901-02730"/>
    <x v="0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5-08-06T00:00:00"/>
    <x v="1"/>
    <x v="0"/>
    <n v="8"/>
    <m/>
    <s v="JA"/>
    <d v="1899-12-30T23:16:00"/>
    <m/>
    <d v="1899-12-30T19:49:00"/>
    <n v="3.4500000000000011"/>
    <x v="0"/>
    <s v="1971-01797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d v="2005-07-08T00:00:00"/>
    <x v="2"/>
    <x v="0"/>
    <n v="7"/>
    <s v="Eseal Point"/>
    <s v="HMN"/>
    <d v="1899-12-30T23:35:00"/>
    <m/>
    <d v="1899-12-30T20:07:00"/>
    <n v="3.466666666666665"/>
    <x v="0"/>
    <s v="1971-01969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2"/>
    <x v="0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14:00"/>
    <m/>
    <d v="1899-12-30T19:46:00"/>
    <n v="3.4666666666666677"/>
    <x v="0"/>
    <s v="1971-01852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08:00"/>
    <d v="1899-12-30T23:19:00"/>
    <d v="1899-12-30T19:39:00"/>
    <n v="3.4833333333333343"/>
    <x v="0"/>
    <s v="7901-02980"/>
    <x v="0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36:00"/>
    <d v="1899-12-30T00:14:00"/>
    <d v="1899-12-30T20:03:00"/>
    <n v="3.5500000000000007"/>
    <x v="0"/>
    <s v="7901-02661"/>
    <x v="0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d v="2005-07-09T00:00:00"/>
    <x v="2"/>
    <x v="0"/>
    <n v="7"/>
    <s v="Arch Point"/>
    <s v="PM"/>
    <d v="1899-12-30T23:42:00"/>
    <m/>
    <d v="1899-12-30T20:07:00"/>
    <n v="3.5833333333333339"/>
    <x v="0"/>
    <s v="1971-01922"/>
    <x v="0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20:00"/>
    <m/>
    <d v="1899-12-30T19:45:00"/>
    <n v="3.5833333333333339"/>
    <x v="0"/>
    <s v="1971-01875"/>
    <x v="0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4:00"/>
    <d v="1899-12-30T00:04:00"/>
    <d v="1899-12-30T20:08:00"/>
    <n v="3.6000000000000005"/>
    <x v="0"/>
    <s v="1971-01622"/>
    <x v="0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d v="2006-07-26T00:00:00"/>
    <x v="0"/>
    <x v="2"/>
    <n v="7"/>
    <n v="1"/>
    <s v="JA"/>
    <d v="1899-12-30T23:34:00"/>
    <m/>
    <d v="1899-12-30T19:58:00"/>
    <n v="3.6000000000000005"/>
    <x v="0"/>
    <s v="1971-02075"/>
    <x v="0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3:16:00"/>
    <d v="1899-12-30T23:59:00"/>
    <d v="1899-12-30T19:39:00"/>
    <n v="3.6166666666666671"/>
    <x v="0"/>
    <s v="7901-03000"/>
    <x v="0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d v="2004-08-18T00:00:00"/>
    <x v="0"/>
    <x v="1"/>
    <n v="8"/>
    <n v="1"/>
    <s v="HMN"/>
    <d v="1899-12-30T23:14:00"/>
    <d v="1899-12-30T23:36:00"/>
    <d v="1899-12-30T19:36:00"/>
    <n v="3.6333333333333311"/>
    <x v="0"/>
    <s v="1901-38521"/>
    <x v="0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d v="2005-08-01T00:00:00"/>
    <x v="2"/>
    <x v="0"/>
    <n v="8"/>
    <s v="Arch Point"/>
    <s v="JA"/>
    <d v="1899-12-30T23:32:00"/>
    <m/>
    <d v="1899-12-30T19:54:00"/>
    <n v="3.6333333333333364"/>
    <x v="0"/>
    <s v="1971-01748"/>
    <x v="0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25:00"/>
    <m/>
    <d v="1899-12-30T19:46:00"/>
    <n v="3.650000000000003"/>
    <x v="0"/>
    <s v="1971-01854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d v="2005-08-02T00:00:00"/>
    <x v="2"/>
    <x v="0"/>
    <n v="8"/>
    <s v="Eseal Point"/>
    <s v="JA"/>
    <d v="1899-12-30T23:33:00"/>
    <m/>
    <d v="1899-12-30T19:53:00"/>
    <n v="3.666666666666667"/>
    <x v="0"/>
    <s v="1971-01776"/>
    <x v="0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35:00"/>
    <m/>
    <d v="1899-12-30T19:53:00"/>
    <n v="3.7"/>
    <x v="0"/>
    <s v="1971-01777"/>
    <x v="0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40:00"/>
    <m/>
    <d v="1899-12-30T19:58:00"/>
    <n v="3.7000000000000028"/>
    <x v="0"/>
    <s v="1971-02115"/>
    <x v="0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d v="2006-07-26T00:00:00"/>
    <x v="0"/>
    <x v="2"/>
    <n v="7"/>
    <n v="1"/>
    <s v="JA"/>
    <d v="1899-12-30T23:42:00"/>
    <m/>
    <d v="1899-12-30T19:58:00"/>
    <n v="3.7333333333333361"/>
    <x v="0"/>
    <s v="1971-02079"/>
    <x v="0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d v="2005-07-09T00:00:00"/>
    <x v="2"/>
    <x v="0"/>
    <n v="7"/>
    <s v="Eseal Point"/>
    <s v="HMN"/>
    <d v="1899-12-30T23:53:00"/>
    <m/>
    <d v="1899-12-30T20:07:00"/>
    <n v="3.7666666666666666"/>
    <x v="0"/>
    <s v="1971-01810"/>
    <x v="0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3:26:00"/>
    <s v="na"/>
    <d v="1899-12-30T19:39:00"/>
    <n v="3.7833333333333332"/>
    <x v="0"/>
    <s v="1001-21343"/>
    <x v="0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39:00"/>
    <m/>
    <d v="1899-12-30T19:49:00"/>
    <n v="3.833333333333333"/>
    <x v="0"/>
    <s v="1971-01798"/>
    <x v="0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5:00"/>
    <m/>
    <d v="1899-12-30T19:45:00"/>
    <n v="3.833333333333333"/>
    <x v="0"/>
    <s v="1971-01877"/>
    <x v="0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9:00"/>
    <m/>
    <d v="1899-12-30T20:07:00"/>
    <n v="3.8666666666666663"/>
    <x v="0"/>
    <s v="1971-02304"/>
    <x v="0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7:00"/>
    <m/>
    <d v="1899-12-30T19:45:00"/>
    <n v="3.8666666666666689"/>
    <x v="0"/>
    <s v="1971-01878"/>
    <x v="0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8:00"/>
    <m/>
    <d v="1899-12-30T19:54:00"/>
    <n v="3.9000000000000021"/>
    <x v="0"/>
    <s v="1971-01750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21T00:00:00"/>
    <x v="0"/>
    <x v="1"/>
    <n v="7"/>
    <n v="1"/>
    <s v="JA"/>
    <d v="1899-12-30T23:59:00"/>
    <d v="1899-12-30T01:25:00"/>
    <d v="1899-12-30T20:01:00"/>
    <n v="3.9666666666666686"/>
    <x v="0"/>
    <s v="7901-02735"/>
    <x v="0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x v="1"/>
    <n v="7"/>
    <n v="1"/>
    <s v="JA"/>
    <d v="1899-12-30T23:59:00"/>
    <d v="1899-12-30T01:48:00"/>
    <d v="1899-12-30T20:01:00"/>
    <n v="3.9666666666666686"/>
    <x v="0"/>
    <s v="7901-02736"/>
    <x v="0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5-07-08T00:00:00"/>
    <x v="2"/>
    <x v="0"/>
    <n v="7"/>
    <s v="Eseal Point"/>
    <s v="HMN"/>
    <d v="1899-12-30T00:06:00"/>
    <m/>
    <d v="1899-12-30T20:07:00"/>
    <n v="3.9833333333333343"/>
    <x v="0"/>
    <s v="1971-01974"/>
    <x v="0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12:00"/>
    <m/>
    <d v="1899-12-30T20:07:00"/>
    <n v="4.0833333333333321"/>
    <x v="0"/>
    <s v="1971-01923"/>
    <x v="0"/>
    <s v="N"/>
    <n v="4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0:15:00"/>
    <m/>
    <d v="1899-12-30T20:07:00"/>
    <n v="4.1333333333333329"/>
    <x v="0"/>
    <s v="1971-01977"/>
    <x v="0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1"/>
    <x v="0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0:16:00"/>
    <m/>
    <d v="1899-12-30T20:07:00"/>
    <n v="4.1499999999999986"/>
    <x v="0"/>
    <s v="1971-01699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d v="2005-07-09T00:00:00"/>
    <x v="0"/>
    <x v="0"/>
    <n v="7"/>
    <n v="1"/>
    <s v="JA"/>
    <d v="1899-12-30T00:16:00"/>
    <m/>
    <d v="1899-12-30T20:07:00"/>
    <n v="4.1499999999999986"/>
    <x v="0"/>
    <s v="1971-01700"/>
    <x v="0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d v="2005-05-28T00:00:00"/>
    <x v="1"/>
    <x v="0"/>
    <n v="5"/>
    <m/>
    <s v="JA"/>
    <d v="1899-12-30T00:08:00"/>
    <m/>
    <d v="1899-12-30T19:57:00"/>
    <n v="4.1833333333333336"/>
    <x v="0"/>
    <s v="4501-95428"/>
    <x v="0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15:00"/>
    <d v="1899-12-30T00:25:00"/>
    <d v="1899-12-30T20:03:00"/>
    <n v="4.1999999999999993"/>
    <x v="0"/>
    <s v="7901-02705"/>
    <x v="0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0:14:00"/>
    <d v="1899-12-30T02:39:00"/>
    <d v="1899-12-30T20:01:00"/>
    <n v="4.2166666666666686"/>
    <x v="0"/>
    <s v="7901-02740"/>
    <x v="0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6-07-27T00:00:00"/>
    <x v="0"/>
    <x v="2"/>
    <n v="7"/>
    <n v="1"/>
    <s v="JA"/>
    <d v="1899-12-30T00:11:00"/>
    <m/>
    <d v="1899-12-30T19:58:00"/>
    <n v="4.2166666666666686"/>
    <x v="0"/>
    <s v="1971-02117"/>
    <x v="0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d v="2004-08-15T00:00:00"/>
    <x v="2"/>
    <x v="1"/>
    <n v="8"/>
    <s v="Arch Point"/>
    <s v="PM"/>
    <d v="1899-12-30T23:55:00"/>
    <s v="na"/>
    <d v="1899-12-30T19:39:00"/>
    <n v="4.2666666666666675"/>
    <x v="0"/>
    <s v="1001-21344"/>
    <x v="0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00:25:00"/>
    <m/>
    <d v="1899-12-30T20:08:00"/>
    <n v="4.283333333333335"/>
    <x v="0"/>
    <s v="1971-01610"/>
    <x v="0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00:07:00"/>
    <m/>
    <d v="1899-12-30T19:48:00"/>
    <n v="4.3166666666666629"/>
    <x v="0"/>
    <s v="1971-01845"/>
    <x v="0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0:00"/>
    <d v="1899-12-30T02:24:00"/>
    <d v="1899-12-30T20:01:00"/>
    <n v="4.3166666666666664"/>
    <x v="0"/>
    <s v="7901-02741"/>
    <x v="0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5-07-08T00:00:00"/>
    <x v="0"/>
    <x v="0"/>
    <n v="7"/>
    <n v="1"/>
    <s v="JA"/>
    <d v="1899-12-30T00:30:00"/>
    <d v="1899-12-30T01:08:00"/>
    <d v="1899-12-30T20:07:00"/>
    <n v="4.3833333333333329"/>
    <x v="0"/>
    <s v="1971-01671"/>
    <x v="0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d v="2004-08-19T00:00:00"/>
    <x v="0"/>
    <x v="1"/>
    <n v="8"/>
    <n v="1"/>
    <s v="JA"/>
    <d v="1899-12-30T23:59:00"/>
    <d v="1899-12-30T00:18:00"/>
    <d v="1899-12-30T19:35:00"/>
    <n v="4.4000000000000004"/>
    <x v="0"/>
    <s v="1901-38538"/>
    <x v="0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d v="2005-07-31T00:00:00"/>
    <x v="2"/>
    <x v="0"/>
    <n v="7"/>
    <s v="Arch Point"/>
    <s v="JA"/>
    <d v="1899-12-30T00:19:00"/>
    <m/>
    <d v="1899-12-30T19:54:00"/>
    <n v="4.4166666666666679"/>
    <x v="0"/>
    <s v="1971-01732"/>
    <x v="0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21:00"/>
    <m/>
    <d v="1899-12-30T19:54:00"/>
    <n v="4.4499999999999993"/>
    <x v="0"/>
    <s v="1971-01754"/>
    <x v="0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30:00"/>
    <d v="1899-12-30T01:05:00"/>
    <d v="1899-12-30T20:01:00"/>
    <n v="4.4833333333333343"/>
    <x v="0"/>
    <s v="7901-02768"/>
    <x v="0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0:39:00"/>
    <d v="1899-12-30T01:05:00"/>
    <d v="1899-12-30T20:08:00"/>
    <n v="4.5166666666666657"/>
    <x v="0"/>
    <s v="1971-01637"/>
    <x v="0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d v="2004-06-24T00:00:00"/>
    <x v="0"/>
    <x v="1"/>
    <n v="6"/>
    <n v="2"/>
    <s v="JA"/>
    <d v="1899-12-30T00:42:00"/>
    <d v="1899-12-30T00:51:00"/>
    <d v="1899-12-30T20:08:00"/>
    <n v="4.5666666666666664"/>
    <x v="0"/>
    <s v="1961-16176"/>
    <x v="0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0:39:00"/>
    <d v="1899-12-30T01:01:00"/>
    <d v="1899-12-30T20:03:00"/>
    <n v="4.6000000000000014"/>
    <x v="0"/>
    <s v="7901-02669"/>
    <x v="0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d v="2004-08-15T00:00:00"/>
    <x v="2"/>
    <x v="1"/>
    <n v="8"/>
    <s v="Arch Point"/>
    <s v="PM"/>
    <d v="1899-12-30T00:15:00"/>
    <s v="na"/>
    <d v="1899-12-30T19:39:00"/>
    <n v="4.6000000000000014"/>
    <x v="0"/>
    <s v="1001-21345"/>
    <x v="0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34:00"/>
    <m/>
    <d v="1899-12-30T19:58:00"/>
    <n v="4.6000000000000014"/>
    <x v="0"/>
    <s v="1971-02120"/>
    <x v="0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d v="2004-07-22T00:00:00"/>
    <x v="0"/>
    <x v="1"/>
    <n v="7"/>
    <n v="1"/>
    <s v="JA"/>
    <d v="1899-12-30T00:39:00"/>
    <d v="1899-12-30T01:28:00"/>
    <d v="1899-12-30T20:01:00"/>
    <n v="4.6333333333333364"/>
    <x v="0"/>
    <s v="7901-02770"/>
    <x v="0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0:47:00"/>
    <m/>
    <d v="1899-12-30T20:07:00"/>
    <n v="4.6666666666666643"/>
    <x v="0"/>
    <s v="1971-01917"/>
    <x v="0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46:00"/>
    <d v="1899-12-30T00:59:00"/>
    <d v="1899-12-30T20:04:00"/>
    <n v="4.6999999999999993"/>
    <x v="0"/>
    <s v="1901-38313"/>
    <x v="0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45:00"/>
    <d v="1899-12-30T00:56:00"/>
    <d v="1899-12-30T20:03:00"/>
    <n v="4.6999999999999993"/>
    <x v="0"/>
    <s v="7901-02709"/>
    <x v="0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5-07-07T00:00:00"/>
    <x v="0"/>
    <x v="0"/>
    <n v="7"/>
    <n v="1"/>
    <s v="JA"/>
    <d v="1899-12-30T00:52:00"/>
    <d v="1899-12-30T01:35:00"/>
    <d v="1899-12-30T20:07:00"/>
    <n v="4.75"/>
    <x v="0"/>
    <s v="1971-01657"/>
    <x v="0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d v="2005-08-01T00:00:00"/>
    <x v="2"/>
    <x v="0"/>
    <n v="8"/>
    <s v="Arch Point"/>
    <s v="JA"/>
    <d v="1899-12-30T00:40:00"/>
    <m/>
    <d v="1899-12-30T19:54:00"/>
    <n v="4.7666666666666693"/>
    <x v="0"/>
    <s v="1971-01756"/>
    <x v="0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d v="2005-08-02T00:00:00"/>
    <x v="2"/>
    <x v="0"/>
    <n v="8"/>
    <s v="Eseal Point"/>
    <s v="JA"/>
    <d v="1899-12-30T00:42:00"/>
    <m/>
    <d v="1899-12-30T19:53:00"/>
    <n v="4.81666666666667"/>
    <x v="0"/>
    <s v="1971-01782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0:53:00"/>
    <d v="1899-12-30T01:23:00"/>
    <d v="1899-12-30T20:03:00"/>
    <n v="4.8333333333333321"/>
    <x v="0"/>
    <s v="7901-02672"/>
    <x v="0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01:00"/>
    <d v="1899-12-30T01:09:00"/>
    <d v="1899-12-30T20:03:00"/>
    <n v="4.966666666666665"/>
    <x v="0"/>
    <s v="7901-02711"/>
    <x v="0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9:00"/>
    <m/>
    <d v="1899-12-30T19:58:00"/>
    <n v="5.0166666666666657"/>
    <x v="0"/>
    <s v="1971-02093"/>
    <x v="0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d v="2005-08-02T00:00:00"/>
    <x v="2"/>
    <x v="0"/>
    <n v="8"/>
    <s v="Eseal Point"/>
    <s v="JA"/>
    <d v="1899-12-30T00:56:00"/>
    <m/>
    <d v="1899-12-30T19:53:00"/>
    <n v="5.0500000000000007"/>
    <x v="0"/>
    <s v="1971-01783"/>
    <x v="0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0:52:00"/>
    <m/>
    <d v="1899-12-30T19:46:00"/>
    <n v="5.1000000000000014"/>
    <x v="0"/>
    <s v="1971-01856"/>
    <x v="0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8"/>
    <x v="0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0:00"/>
    <m/>
    <d v="1899-12-30T19:46:00"/>
    <n v="5.2333333333333343"/>
    <x v="0"/>
    <s v="1971-01857"/>
    <x v="0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d v="2004-08-16T00:00:00"/>
    <x v="2"/>
    <x v="1"/>
    <n v="8"/>
    <s v="Eseal Point"/>
    <s v="JA"/>
    <d v="1899-12-30T01:00:00"/>
    <d v="1899-12-30T01:19:00"/>
    <d v="1899-12-30T19:39:00"/>
    <n v="5.3500000000000014"/>
    <x v="0"/>
    <s v="1901-38506"/>
    <x v="0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d v="2005-07-31T00:00:00"/>
    <x v="2"/>
    <x v="0"/>
    <n v="7"/>
    <s v="Arch Point"/>
    <s v="JA"/>
    <d v="1899-12-30T01:15:00"/>
    <m/>
    <d v="1899-12-30T19:54:00"/>
    <n v="5.3500000000000014"/>
    <x v="0"/>
    <s v="1971-01736"/>
    <x v="0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25:00"/>
    <d v="1899-12-30T01:53:00"/>
    <d v="1899-12-30T20:03:00"/>
    <n v="5.3666666666666671"/>
    <x v="0"/>
    <s v="7901-02678"/>
    <x v="0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5:00"/>
    <m/>
    <d v="1899-12-30T19:53:00"/>
    <n v="5.3666666666666671"/>
    <x v="0"/>
    <s v="1971-01786"/>
    <x v="0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59:00"/>
    <m/>
    <d v="1899-12-30T19:36:00"/>
    <n v="5.3833333333333293"/>
    <x v="0"/>
    <s v="1971-01956"/>
    <x v="0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d v="2005-07-07T00:00:00"/>
    <x v="0"/>
    <x v="0"/>
    <n v="7"/>
    <n v="1"/>
    <s v="JA"/>
    <d v="1899-12-30T01:30:00"/>
    <d v="1899-12-30T02:03:00"/>
    <d v="1899-12-30T20:07:00"/>
    <n v="5.3833333333333329"/>
    <x v="0"/>
    <s v="1971-01658"/>
    <x v="0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d v="2004-08-19T00:00:00"/>
    <x v="0"/>
    <x v="1"/>
    <n v="8"/>
    <n v="3"/>
    <s v="HG"/>
    <d v="1899-12-30T01:00:00"/>
    <d v="1899-12-30T01:16:00"/>
    <d v="1899-12-30T19:35:00"/>
    <n v="5.4166666666666643"/>
    <x v="0"/>
    <s v="1901-38350"/>
    <x v="0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33:00"/>
    <d v="1899-12-30T02:26:00"/>
    <d v="1899-12-30T20:07:00"/>
    <n v="5.4333333333333336"/>
    <x v="0"/>
    <s v="1971-01678"/>
    <x v="0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d v="2005-08-09T00:00:00"/>
    <x v="0"/>
    <x v="0"/>
    <n v="8"/>
    <n v="1"/>
    <s v="JA"/>
    <d v="1899-12-30T01:13:00"/>
    <m/>
    <d v="1899-12-30T19:46:00"/>
    <n v="5.4500000000000028"/>
    <x v="0"/>
    <s v="1971-01860"/>
    <x v="0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15:00"/>
    <m/>
    <d v="1899-12-30T19:46:00"/>
    <n v="5.4833333333333343"/>
    <x v="0"/>
    <s v="1971-01861"/>
    <x v="0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01:27:00"/>
    <m/>
    <d v="1899-12-30T19:58:00"/>
    <n v="5.4833333333333343"/>
    <x v="0"/>
    <s v="1971-02125"/>
    <x v="0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d v="2004-07-17T00:00:00"/>
    <x v="2"/>
    <x v="1"/>
    <n v="7"/>
    <s v="Arch Point"/>
    <s v="JA"/>
    <d v="1899-12-30T01:35:00"/>
    <d v="1899-12-30T01:54:00"/>
    <d v="1899-12-30T20:04:00"/>
    <n v="5.5166666666666657"/>
    <x v="0"/>
    <s v="1901-38322"/>
    <x v="0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33:00"/>
    <d v="1899-12-30T03:26:00"/>
    <d v="1899-12-30T20:01:00"/>
    <n v="5.533333333333335"/>
    <x v="0"/>
    <s v="7901-02776"/>
    <x v="0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19T00:00:00"/>
    <x v="2"/>
    <x v="1"/>
    <n v="7"/>
    <s v="Eseal Point"/>
    <s v="JA"/>
    <d v="1899-12-30T01:36:00"/>
    <d v="1899-12-30T01:54:00"/>
    <d v="1899-12-30T20:03:00"/>
    <n v="5.5499999999999972"/>
    <x v="0"/>
    <s v="7901-02717"/>
    <x v="0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1:38:00"/>
    <d v="1899-12-30T02:00:00"/>
    <d v="1899-12-30T20:03:00"/>
    <n v="5.5833333333333321"/>
    <x v="0"/>
    <s v="1001-21288"/>
    <x v="0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6-06-28T00:00:00"/>
    <x v="0"/>
    <x v="2"/>
    <n v="6"/>
    <n v="1"/>
    <s v="JA"/>
    <d v="1899-12-30T01:44:00"/>
    <m/>
    <d v="1899-12-30T20:08:00"/>
    <n v="5.5999999999999979"/>
    <x v="0"/>
    <s v="1971-02050"/>
    <x v="0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d v="2004-08-18T00:00:00"/>
    <x v="0"/>
    <x v="1"/>
    <n v="8"/>
    <n v="1"/>
    <s v="HMN"/>
    <d v="1899-12-30T01:15:00"/>
    <d v="1899-12-30T01:41:00"/>
    <d v="1899-12-30T19:36:00"/>
    <n v="5.6499999999999986"/>
    <x v="0"/>
    <s v="1901-38526"/>
    <x v="0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d v="2004-07-22T00:00:00"/>
    <x v="0"/>
    <x v="1"/>
    <n v="7"/>
    <n v="1"/>
    <s v="JA"/>
    <d v="1899-12-30T01:42:00"/>
    <d v="1899-12-30T02:27:00"/>
    <d v="1899-12-30T20:01:00"/>
    <n v="5.6833333333333336"/>
    <x v="0"/>
    <s v="7901-02782"/>
    <x v="0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5-08-01T00:00:00"/>
    <x v="2"/>
    <x v="0"/>
    <n v="8"/>
    <s v="Arch Point"/>
    <s v="JA"/>
    <d v="1899-12-30T01:35:00"/>
    <m/>
    <d v="1899-12-30T19:54:00"/>
    <n v="5.6833333333333336"/>
    <x v="0"/>
    <s v="1971-01760"/>
    <x v="0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8:00"/>
    <d v="1899-12-30T02:01:00"/>
    <d v="1899-12-30T20:03:00"/>
    <n v="5.75"/>
    <x v="0"/>
    <s v="1001-21289"/>
    <x v="0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5-08-09T00:00:00"/>
    <x v="0"/>
    <x v="0"/>
    <n v="8"/>
    <n v="1"/>
    <s v="JA"/>
    <d v="1899-12-30T01:31:00"/>
    <m/>
    <d v="1899-12-30T19:46:00"/>
    <n v="5.75"/>
    <x v="0"/>
    <s v="1971-01862"/>
    <x v="0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d v="2005-07-09T00:00:00"/>
    <x v="2"/>
    <x v="0"/>
    <n v="7"/>
    <s v="Arch Point"/>
    <s v="PM"/>
    <d v="1899-12-30T01:54:00"/>
    <m/>
    <d v="1899-12-30T20:07:00"/>
    <n v="5.7833333333333314"/>
    <x v="0"/>
    <s v="1971-01929"/>
    <x v="0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d v="2005-07-09T00:00:00"/>
    <x v="2"/>
    <x v="0"/>
    <n v="7"/>
    <s v="Arch Point"/>
    <s v="PM"/>
    <d v="1899-12-30T01:54:00"/>
    <m/>
    <d v="1899-12-30T20:07:00"/>
    <n v="5.7833333333333314"/>
    <x v="0"/>
    <s v="1971-01930"/>
    <x v="0"/>
    <s v="N"/>
    <n v="4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, 3.5 rounded to 4"/>
  </r>
  <r>
    <d v="2005-08-01T00:00:00"/>
    <x v="2"/>
    <x v="0"/>
    <n v="8"/>
    <s v="Arch Point"/>
    <s v="JA"/>
    <d v="1899-12-30T01:41:00"/>
    <m/>
    <d v="1899-12-30T19:54:00"/>
    <n v="5.783333333333335"/>
    <x v="0"/>
    <s v="1971-01762"/>
    <x v="0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27:00"/>
    <d v="1899-12-30T02:50:00"/>
    <d v="1899-12-30T19:39:00"/>
    <n v="5.8000000000000007"/>
    <x v="0"/>
    <s v="7901-02988"/>
    <x v="0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d v="2005-08-01T00:00:00"/>
    <x v="2"/>
    <x v="0"/>
    <n v="8"/>
    <s v="Arch Point"/>
    <s v="JA"/>
    <d v="1899-12-30T01:45:00"/>
    <m/>
    <d v="1899-12-30T19:54:00"/>
    <n v="5.8500000000000014"/>
    <x v="0"/>
    <s v="1971-01764"/>
    <x v="0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d v="2005-08-06T00:00:00"/>
    <x v="1"/>
    <x v="0"/>
    <n v="8"/>
    <m/>
    <s v="JA"/>
    <d v="1899-12-30T01:40:00"/>
    <m/>
    <d v="1899-12-30T19:49:00"/>
    <n v="5.8500000000000014"/>
    <x v="0"/>
    <s v="1971-01800"/>
    <x v="0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42:00"/>
    <m/>
    <d v="1899-12-30T19:45:00"/>
    <n v="5.9499999999999993"/>
    <x v="0"/>
    <s v="1971-01883"/>
    <x v="0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d v="2005-07-09T00:00:00"/>
    <x v="2"/>
    <x v="0"/>
    <n v="7"/>
    <s v="Arch Point"/>
    <s v="PM"/>
    <d v="1899-12-30T02:05:00"/>
    <m/>
    <d v="1899-12-30T20:07:00"/>
    <n v="5.9666666666666686"/>
    <x v="0"/>
    <s v="1971-01931"/>
    <x v="0"/>
    <s v="N"/>
    <n v="4"/>
    <n v="60"/>
    <n v="23"/>
    <n v="37"/>
    <m/>
    <m/>
    <m/>
    <n v="147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2:08:00"/>
    <m/>
    <d v="1899-12-30T20:07:00"/>
    <n v="6.0166666666666657"/>
    <x v="0"/>
    <s v="1971-01993"/>
    <x v="0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43:00"/>
    <d v="1899-12-30T01:49:00"/>
    <d v="1899-12-30T19:39:00"/>
    <n v="6.0666666666666664"/>
    <x v="0"/>
    <s v="1901-38508"/>
    <x v="0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5"/>
    <x v="0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0:00"/>
    <d v="1899-12-30T20:03:00"/>
    <n v="6.1333333333333329"/>
    <x v="0"/>
    <s v="7901-02682"/>
    <x v="0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2:14:00"/>
    <d v="1899-12-30T02:46:00"/>
    <d v="1899-12-30T20:03:00"/>
    <n v="6.1833333333333336"/>
    <x v="0"/>
    <s v="1001-21294"/>
    <x v="0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3:00"/>
    <d v="1899-12-30T02:35:00"/>
    <d v="1899-12-30T20:01:00"/>
    <n v="6.2000000000000028"/>
    <x v="0"/>
    <s v="7901-02784"/>
    <x v="0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2:24:00"/>
    <m/>
    <d v="1899-12-30T20:07:00"/>
    <n v="6.2833333333333314"/>
    <x v="0"/>
    <s v="1971-01920"/>
    <x v="0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31:00"/>
    <m/>
    <d v="1899-12-30T20:07:00"/>
    <n v="6.3999999999999986"/>
    <x v="0"/>
    <s v="1971-01999"/>
    <x v="0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26:00"/>
    <d v="1899-12-30T02:40:00"/>
    <d v="1899-12-30T20:01:00"/>
    <n v="6.4166666666666679"/>
    <x v="0"/>
    <s v="7901-02787"/>
    <x v="0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02:06:00"/>
    <d v="1899-12-30T03:24:00"/>
    <d v="1899-12-30T19:39:00"/>
    <n v="6.4500000000000028"/>
    <x v="0"/>
    <s v="7901-02991"/>
    <x v="0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d v="2005-07-09T00:00:00"/>
    <x v="2"/>
    <x v="0"/>
    <n v="7"/>
    <s v="Arch Point"/>
    <s v="PM"/>
    <d v="1899-12-30T02:36:00"/>
    <m/>
    <d v="1899-12-30T20:07:00"/>
    <n v="6.4833333333333343"/>
    <x v="0"/>
    <s v="1971-01934"/>
    <x v="0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34:00"/>
    <d v="1899-12-30T02:54:00"/>
    <d v="1899-12-30T20:03:00"/>
    <n v="6.5166666666666657"/>
    <x v="0"/>
    <s v="7901-02687"/>
    <x v="0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36:00"/>
    <d v="1899-12-30T02:53:00"/>
    <d v="1899-12-30T20:04:00"/>
    <n v="6.5333333333333314"/>
    <x v="0"/>
    <s v="1901-38329"/>
    <x v="0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46:00"/>
    <m/>
    <d v="1899-12-30T20:07:00"/>
    <n v="6.6499999999999986"/>
    <x v="0"/>
    <s v="1971-02000"/>
    <x v="0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2"/>
    <x v="0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5-07-08T00:00:00"/>
    <x v="0"/>
    <x v="0"/>
    <n v="7"/>
    <n v="1"/>
    <s v="JA"/>
    <d v="1899-12-30T02:50:00"/>
    <m/>
    <d v="1899-12-30T20:07:00"/>
    <n v="6.7166666666666686"/>
    <x v="0"/>
    <s v="1971-01681"/>
    <x v="0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50:00"/>
    <m/>
    <d v="1899-12-30T20:07:00"/>
    <n v="6.7166666666666686"/>
    <x v="0"/>
    <s v="1971-01801"/>
    <x v="0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3:01:00"/>
    <m/>
    <d v="1899-12-30T20:07:00"/>
    <n v="6.8999999999999986"/>
    <x v="0"/>
    <s v="1971-01684"/>
    <x v="0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0"/>
    <s v="1971-01939"/>
    <x v="0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57:00"/>
    <m/>
    <d v="1899-12-30T20:00:00"/>
    <n v="6.9499999999999993"/>
    <x v="0"/>
    <s v="1971-02029"/>
    <x v="0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d v="2005-07-09T00:00:00"/>
    <x v="2"/>
    <x v="0"/>
    <n v="7"/>
    <s v="Arch Point"/>
    <s v="PM"/>
    <d v="1899-12-30T03:15:00"/>
    <m/>
    <d v="1899-12-30T20:07:00"/>
    <n v="7.1333333333333329"/>
    <x v="0"/>
    <s v="1971-01941"/>
    <x v="0"/>
    <s v="N"/>
    <n v="4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s v="3.5 rounded to 4"/>
  </r>
  <r>
    <d v="2005-07-08T00:00:00"/>
    <x v="0"/>
    <x v="0"/>
    <n v="7"/>
    <n v="1"/>
    <s v="JA"/>
    <d v="1899-12-30T03:19:00"/>
    <m/>
    <d v="1899-12-30T20:07:00"/>
    <n v="7.1999999999999993"/>
    <x v="0"/>
    <s v="1971-01688"/>
    <x v="0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20:00"/>
    <m/>
    <d v="1899-12-30T20:07:00"/>
    <n v="7.216666666666665"/>
    <x v="0"/>
    <s v="1971-01942"/>
    <x v="0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27:00"/>
    <m/>
    <d v="1899-12-30T20:07:00"/>
    <n v="7.3333333333333357"/>
    <x v="0"/>
    <s v="1971-01691"/>
    <x v="0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8:00"/>
    <m/>
    <d v="1899-12-30T20:07:00"/>
    <n v="7.5166666666666657"/>
    <x v="0"/>
    <s v="1971-01692"/>
    <x v="0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48:00"/>
    <m/>
    <d v="1899-12-30T20:07:00"/>
    <n v="7.6833333333333336"/>
    <x v="0"/>
    <s v="1971-01693"/>
    <x v="0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5:00"/>
    <m/>
    <d v="1899-12-30T19:53:00"/>
    <n v="1.2000000000000011"/>
    <x v="0"/>
    <s v="1971-01766"/>
    <x v="0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d v="2004-08-19T00:00:00"/>
    <x v="0"/>
    <x v="1"/>
    <n v="8"/>
    <n v="3"/>
    <s v="JA"/>
    <d v="1899-12-30T21:07:00"/>
    <d v="1899-12-30T21:28:00"/>
    <d v="1899-12-30T19:35:00"/>
    <n v="1.5333333333333332"/>
    <x v="0"/>
    <s v="1901-38340"/>
    <x v="0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d v="2004-07-18T00:00:00"/>
    <x v="2"/>
    <x v="1"/>
    <n v="7"/>
    <s v="Arch Point"/>
    <s v="PM"/>
    <d v="1899-12-30T21:38:00"/>
    <d v="1899-12-30T21:56:00"/>
    <d v="1899-12-30T20:03:00"/>
    <n v="1.583333333333333"/>
    <x v="0"/>
    <s v="1001-21239"/>
    <x v="0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7T00:00:00"/>
    <x v="1"/>
    <x v="0"/>
    <n v="8"/>
    <m/>
    <s v="JA"/>
    <d v="1899-12-30T21:24:00"/>
    <m/>
    <d v="1899-12-30T19:48:00"/>
    <n v="1.599999999999997"/>
    <x v="0"/>
    <s v="1971-01836"/>
    <x v="0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26:00"/>
    <m/>
    <d v="1899-12-30T19:45:00"/>
    <n v="1.6833333333333353"/>
    <x v="0"/>
    <s v="1971-01866"/>
    <x v="0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1:48:00"/>
    <m/>
    <d v="1899-12-30T19:58:00"/>
    <n v="1.8333333333333348"/>
    <x v="0"/>
    <s v="1971-02058"/>
    <x v="0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d v="2005-07-08T00:00:00"/>
    <x v="2"/>
    <x v="0"/>
    <n v="7"/>
    <s v="Arch Point"/>
    <s v="PM"/>
    <d v="1899-12-30T22:00:00"/>
    <m/>
    <d v="1899-12-30T20:07:00"/>
    <n v="1.883333333333332"/>
    <x v="0"/>
    <s v="1971-01906"/>
    <x v="0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01:00"/>
    <m/>
    <d v="1899-12-30T19:58:00"/>
    <n v="2.0500000000000007"/>
    <x v="0"/>
    <s v="1971-02106"/>
    <x v="0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d v="2004-08-18T00:00:00"/>
    <x v="0"/>
    <x v="1"/>
    <n v="8"/>
    <n v="1"/>
    <s v="JA"/>
    <d v="1899-12-30T21:42:00"/>
    <d v="1899-12-30T22:03:00"/>
    <d v="1899-12-30T19:36:00"/>
    <n v="2.0999999999999979"/>
    <x v="0"/>
    <s v="1901-38514"/>
    <x v="0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d v="2004-08-16T00:00:00"/>
    <x v="2"/>
    <x v="1"/>
    <n v="8"/>
    <s v="Arch Point"/>
    <s v="PM"/>
    <d v="1899-12-30T21:48:00"/>
    <d v="1899-12-30T21:55:00"/>
    <d v="1899-12-30T19:39:00"/>
    <n v="2.1500000000000004"/>
    <x v="0"/>
    <s v="1901-38332"/>
    <x v="0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15:00"/>
    <d v="1899-12-30T22:34:00"/>
    <d v="1899-12-30T20:04:00"/>
    <n v="2.1833333333333336"/>
    <x v="0"/>
    <s v="1961-16193"/>
    <x v="0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2:05:00"/>
    <m/>
    <d v="1899-12-30T19:54:00"/>
    <n v="2.1833333333333336"/>
    <x v="0"/>
    <s v="1971-01720"/>
    <x v="0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1"/>
    <x v="0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1:57:00"/>
    <d v="1899-12-30T22:16:00"/>
    <d v="1899-12-30T19:39:00"/>
    <n v="2.2999999999999998"/>
    <x v="0"/>
    <s v="7901-02976"/>
    <x v="0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d v="2005-08-02T00:00:00"/>
    <x v="2"/>
    <x v="0"/>
    <n v="8"/>
    <s v="Eseal Point"/>
    <s v="JA"/>
    <d v="1899-12-30T22:11:00"/>
    <m/>
    <d v="1899-12-30T19:53:00"/>
    <n v="2.3000000000000025"/>
    <x v="0"/>
    <s v="1971-01770"/>
    <x v="0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d v="2005-07-08T00:00:00"/>
    <x v="2"/>
    <x v="0"/>
    <n v="7"/>
    <s v="Eseal Point"/>
    <s v="HMN"/>
    <d v="1899-12-30T22:26:00"/>
    <m/>
    <d v="1899-12-30T20:07:00"/>
    <n v="2.3166666666666664"/>
    <x v="0"/>
    <s v="1971-01962"/>
    <x v="0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d v="2005-07-01T00:00:00"/>
    <x v="1"/>
    <x v="0"/>
    <n v="7"/>
    <n v="1"/>
    <s v="JA"/>
    <d v="1899-12-30T22:31:00"/>
    <m/>
    <d v="1899-12-30T20:08:00"/>
    <n v="2.3833333333333329"/>
    <x v="0"/>
    <s v="1971-01602"/>
    <x v="0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24:00"/>
    <m/>
    <d v="1899-12-30T19:54:00"/>
    <n v="2.4999999999999991"/>
    <x v="0"/>
    <s v="1971-01744"/>
    <x v="0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7-08T00:00:00"/>
    <x v="2"/>
    <x v="0"/>
    <n v="7"/>
    <s v="Arch Point"/>
    <s v="PM"/>
    <d v="1899-12-30T22:40:00"/>
    <m/>
    <d v="1899-12-30T20:07:00"/>
    <n v="2.5500000000000016"/>
    <x v="0"/>
    <s v="1971-01910"/>
    <x v="0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d v="2004-08-15T00:00:00"/>
    <x v="2"/>
    <x v="1"/>
    <n v="8"/>
    <s v="Arch Point"/>
    <s v="PM"/>
    <d v="1899-12-30T22:14:00"/>
    <s v="na"/>
    <d v="1899-12-30T19:39:00"/>
    <n v="2.5833333333333348"/>
    <x v="0"/>
    <s v="1901-38330"/>
    <x v="0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d v="2004-07-17T00:00:00"/>
    <x v="2"/>
    <x v="1"/>
    <n v="7"/>
    <s v="Arch Point"/>
    <s v="JA"/>
    <d v="1899-12-30T22:40:00"/>
    <d v="1899-12-30T22:47:00"/>
    <d v="1899-12-30T20:04:00"/>
    <n v="2.6000000000000014"/>
    <x v="0"/>
    <s v="1961-16195"/>
    <x v="0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2:27:00"/>
    <m/>
    <d v="1899-12-30T19:45:00"/>
    <n v="2.7000000000000011"/>
    <x v="0"/>
    <s v="1971-01873"/>
    <x v="0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50:00"/>
    <m/>
    <d v="1899-12-30T20:07:00"/>
    <n v="2.716666666666665"/>
    <x v="0"/>
    <s v="1971-01965"/>
    <x v="0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d v="2005-08-09T00:00:00"/>
    <x v="0"/>
    <x v="0"/>
    <n v="8"/>
    <n v="1"/>
    <s v="JA"/>
    <d v="1899-12-30T22:34:00"/>
    <m/>
    <d v="1899-12-30T19:46:00"/>
    <n v="2.8000000000000007"/>
    <x v="0"/>
    <s v="1971-01851"/>
    <x v="0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3:00"/>
    <m/>
    <d v="1899-12-30T19:58:00"/>
    <n v="3.0833333333333357"/>
    <x v="0"/>
    <s v="1971-02072"/>
    <x v="0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d v="2004-08-15T00:00:00"/>
    <x v="2"/>
    <x v="1"/>
    <n v="8"/>
    <s v="Arch Point"/>
    <s v="PM"/>
    <d v="1899-12-30T22:45:00"/>
    <s v="na"/>
    <d v="1899-12-30T19:39:00"/>
    <n v="3.0999999999999996"/>
    <x v="0"/>
    <s v="1001-21341"/>
    <x v="0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13:00"/>
    <d v="1899-12-30T23:22:00"/>
    <d v="1899-12-30T20:03:00"/>
    <n v="3.1666666666666634"/>
    <x v="0"/>
    <s v="7901-02698"/>
    <x v="0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21:00"/>
    <m/>
    <d v="1899-12-30T20:08:00"/>
    <n v="3.2166666666666686"/>
    <x v="0"/>
    <s v="1971-02037"/>
    <x v="0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d v="2005-07-02T00:00:00"/>
    <x v="1"/>
    <x v="0"/>
    <n v="7"/>
    <n v="1"/>
    <s v="JA"/>
    <d v="1899-12-30T23:25:00"/>
    <d v="1899-12-30T23:45:00"/>
    <d v="1899-12-30T20:08:00"/>
    <n v="3.283333333333335"/>
    <x v="0"/>
    <s v="1971-01621"/>
    <x v="0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d v="2005-07-01T00:00:00"/>
    <x v="1"/>
    <x v="0"/>
    <n v="7"/>
    <n v="1"/>
    <s v="JA"/>
    <d v="1899-12-30T23:26:00"/>
    <m/>
    <d v="1899-12-30T20:08:00"/>
    <n v="3.2999999999999989"/>
    <x v="0"/>
    <s v="1971-01606"/>
    <x v="0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8:00"/>
    <d v="1899-12-30T23:51:00"/>
    <d v="1899-12-30T20:07:00"/>
    <n v="3.3499999999999988"/>
    <x v="0"/>
    <s v="1971-01650"/>
    <x v="0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d v="2005-08-07T00:00:00"/>
    <x v="1"/>
    <x v="0"/>
    <n v="8"/>
    <m/>
    <s v="JA"/>
    <d v="1899-12-30T23:21:00"/>
    <m/>
    <d v="1899-12-30T19:48:00"/>
    <n v="3.5500000000000007"/>
    <x v="0"/>
    <s v="1971-01844"/>
    <x v="0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d v="2005-07-01T00:00:00"/>
    <x v="1"/>
    <x v="0"/>
    <n v="7"/>
    <n v="1"/>
    <s v="JA"/>
    <d v="1899-12-30T23:56:00"/>
    <m/>
    <d v="1899-12-30T20:08:00"/>
    <n v="3.8"/>
    <x v="0"/>
    <s v="1971-01609"/>
    <x v="0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00:00"/>
    <m/>
    <d v="1899-12-30T20:07:00"/>
    <n v="3.8833333333333329"/>
    <x v="0"/>
    <s v="1971-01914"/>
    <x v="0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5"/>
    <x v="0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d v="2005-07-02T00:00:00"/>
    <x v="1"/>
    <x v="0"/>
    <n v="7"/>
    <n v="1"/>
    <s v="JA"/>
    <d v="1899-12-30T00:12:00"/>
    <m/>
    <d v="1899-12-30T20:08:00"/>
    <n v="4.0666666666666664"/>
    <x v="0"/>
    <s v="1971-01624"/>
    <x v="0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8"/>
    <x v="0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04:00"/>
    <m/>
    <d v="1899-12-30T19:54:00"/>
    <n v="4.1666666666666679"/>
    <x v="0"/>
    <s v="1971-01752"/>
    <x v="0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20:00"/>
    <m/>
    <d v="1899-12-30T20:08:00"/>
    <n v="4.1999999999999993"/>
    <x v="0"/>
    <s v="1971-02046"/>
    <x v="0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d v="2004-08-18T00:00:00"/>
    <x v="0"/>
    <x v="1"/>
    <n v="8"/>
    <n v="1"/>
    <s v="HMN"/>
    <d v="1899-12-30T23:50:00"/>
    <d v="1899-12-30T00:14:00"/>
    <d v="1899-12-30T19:36:00"/>
    <n v="4.233333333333329"/>
    <x v="0"/>
    <s v="1901-38523"/>
    <x v="0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d v="2005-07-08T00:00:00"/>
    <x v="0"/>
    <x v="0"/>
    <n v="7"/>
    <n v="1"/>
    <s v="JA"/>
    <d v="1899-12-30T00:33:00"/>
    <m/>
    <d v="1899-12-30T20:07:00"/>
    <n v="4.4333333333333336"/>
    <x v="0"/>
    <s v="1971-01672"/>
    <x v="0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26:00"/>
    <m/>
    <d v="1899-12-30T19:58:00"/>
    <n v="4.4666666666666686"/>
    <x v="0"/>
    <s v="1971-02118"/>
    <x v="0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d v="2005-07-09T00:00:00"/>
    <x v="0"/>
    <x v="0"/>
    <n v="7"/>
    <n v="1"/>
    <s v="JA"/>
    <d v="1899-12-30T00:38:00"/>
    <m/>
    <d v="1899-12-30T20:07:00"/>
    <n v="4.5166666666666657"/>
    <x v="0"/>
    <s v="1971-01701"/>
    <x v="0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d v="2006-07-27T00:00:00"/>
    <x v="0"/>
    <x v="2"/>
    <n v="7"/>
    <n v="1"/>
    <s v="JA"/>
    <d v="1899-12-30T00:30:00"/>
    <m/>
    <d v="1899-12-30T19:58:00"/>
    <n v="4.533333333333335"/>
    <x v="0"/>
    <s v="1971-02119"/>
    <x v="0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d v="2005-07-08T00:00:00"/>
    <x v="0"/>
    <x v="0"/>
    <n v="7"/>
    <n v="1"/>
    <s v="JA"/>
    <d v="1899-12-30T00:40:00"/>
    <d v="1899-12-30T02:02:00"/>
    <d v="1899-12-30T20:07:00"/>
    <n v="4.5500000000000007"/>
    <x v="0"/>
    <s v="1971-01673"/>
    <x v="0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d v="2005-07-09T00:00:00"/>
    <x v="2"/>
    <x v="0"/>
    <n v="7"/>
    <s v="Eseal Point"/>
    <s v="HMN"/>
    <d v="1899-12-30T00:51:00"/>
    <m/>
    <d v="1899-12-30T20:07:00"/>
    <n v="4.7333333333333343"/>
    <x v="0"/>
    <s v="1971-01817"/>
    <x v="0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d v="2004-08-19T00:00:00"/>
    <x v="0"/>
    <x v="1"/>
    <n v="8"/>
    <n v="3"/>
    <s v="HG"/>
    <d v="1899-12-30T00:20:00"/>
    <d v="1899-12-30T00:33:00"/>
    <d v="1899-12-30T19:35:00"/>
    <n v="4.75"/>
    <x v="0"/>
    <s v="1901-38348"/>
    <x v="0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d v="1899-12-30T01:41:00"/>
    <d v="1899-12-30T20:07:00"/>
    <n v="5"/>
    <x v="0"/>
    <s v="1971-01676"/>
    <x v="0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d v="2004-07-19T00:00:00"/>
    <x v="2"/>
    <x v="1"/>
    <n v="7"/>
    <s v="Eseal Point"/>
    <s v="JA"/>
    <d v="1899-12-30T01:04:00"/>
    <d v="1899-12-30T01:29:00"/>
    <d v="1899-12-30T20:03:00"/>
    <n v="5.0166666666666657"/>
    <x v="0"/>
    <s v="7901-02712"/>
    <x v="0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d v="2005-07-08T00:00:00"/>
    <x v="2"/>
    <x v="0"/>
    <n v="7"/>
    <s v="Eseal Point"/>
    <s v="HMN"/>
    <d v="1899-12-30T01:08:00"/>
    <m/>
    <d v="1899-12-30T20:07:00"/>
    <n v="5.0166666666666657"/>
    <x v="0"/>
    <s v="1971-01984"/>
    <x v="0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2:00"/>
    <m/>
    <d v="1899-12-30T19:58:00"/>
    <n v="5.0666666666666664"/>
    <x v="0"/>
    <s v="1971-02094"/>
    <x v="0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1:08:00"/>
    <d v="1899-12-30T01:44:00"/>
    <d v="1899-12-30T20:03:00"/>
    <n v="5.0833333333333357"/>
    <x v="0"/>
    <s v="7901-02675"/>
    <x v="0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HG"/>
    <d v="1899-12-30T00:43:00"/>
    <d v="1899-12-30T00:54:00"/>
    <d v="1899-12-30T19:35:00"/>
    <n v="5.1333333333333329"/>
    <x v="0"/>
    <s v="1901-38349"/>
    <x v="0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19:00"/>
    <m/>
    <d v="1899-12-30T20:08:00"/>
    <n v="5.1833333333333336"/>
    <x v="0"/>
    <s v="1971-02049"/>
    <x v="0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32:00"/>
    <m/>
    <d v="1899-12-30T19:58:00"/>
    <n v="5.56666666666667"/>
    <x v="0"/>
    <s v="1971-02126"/>
    <x v="0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d v="2005-07-09T00:00:00"/>
    <x v="0"/>
    <x v="0"/>
    <n v="7"/>
    <n v="1"/>
    <s v="JA"/>
    <d v="1899-12-30T01:52:00"/>
    <m/>
    <d v="1899-12-30T20:07:00"/>
    <n v="5.75"/>
    <x v="0"/>
    <s v="1971-01707"/>
    <x v="0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d v="2005-06-01T00:00:00"/>
    <x v="0"/>
    <x v="2"/>
    <n v="6"/>
    <n v="1"/>
    <s v="JA"/>
    <d v="1899-12-30T01:45:00"/>
    <m/>
    <d v="1899-12-30T19:59:00"/>
    <n v="5.7666666666666657"/>
    <x v="0"/>
    <s v="4501-95569"/>
    <x v="0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35:00"/>
    <m/>
    <d v="1899-12-30T19:46:00"/>
    <n v="5.8166666666666664"/>
    <x v="0"/>
    <s v="1971-01863"/>
    <x v="0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d v="2005-08-01T00:00:00"/>
    <x v="2"/>
    <x v="0"/>
    <n v="8"/>
    <s v="Arch Point"/>
    <s v="JA"/>
    <d v="1899-12-30T01:45:00"/>
    <m/>
    <d v="1899-12-30T19:54:00"/>
    <n v="5.8500000000000014"/>
    <x v="0"/>
    <s v="1971-01763"/>
    <x v="0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2:00"/>
    <m/>
    <d v="1899-12-30T20:07:00"/>
    <n v="5.9166666666666679"/>
    <x v="0"/>
    <s v="1971-01708"/>
    <x v="0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d v="2005-07-31T00:00:00"/>
    <x v="2"/>
    <x v="0"/>
    <n v="7"/>
    <s v="Arch Point"/>
    <s v="JA"/>
    <d v="1899-12-30T01:50:00"/>
    <m/>
    <d v="1899-12-30T19:54:00"/>
    <n v="5.9333333333333336"/>
    <x v="0"/>
    <s v="1971-01740"/>
    <x v="0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d v="2004-08-15T00:00:00"/>
    <x v="2"/>
    <x v="1"/>
    <n v="8"/>
    <s v="Eseal Point"/>
    <s v="JA"/>
    <d v="1899-12-30T01:45:00"/>
    <d v="1899-12-30T03:06:00"/>
    <d v="1899-12-30T19:39:00"/>
    <n v="6.1000000000000014"/>
    <x v="0"/>
    <s v="7901-02990"/>
    <x v="0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d v="2005-07-09T00:00:00"/>
    <x v="0"/>
    <x v="0"/>
    <n v="7"/>
    <n v="1"/>
    <s v="JA"/>
    <d v="1899-12-30T02:16:00"/>
    <m/>
    <d v="1899-12-30T20:07:00"/>
    <n v="6.1499999999999986"/>
    <x v="0"/>
    <s v="1971-01710"/>
    <x v="0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d v="2005-07-02T00:00:00"/>
    <x v="1"/>
    <x v="0"/>
    <n v="7"/>
    <n v="1"/>
    <s v="JA"/>
    <d v="1899-12-30T02:24:00"/>
    <m/>
    <d v="1899-12-30T20:08:00"/>
    <n v="6.2666666666666657"/>
    <x v="0"/>
    <s v="1971-01628"/>
    <x v="0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7:00"/>
    <m/>
    <d v="1899-12-30T20:07:00"/>
    <n v="6.3333333333333321"/>
    <x v="0"/>
    <s v="1971-01714"/>
    <x v="0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d v="2004-08-16T00:00:00"/>
    <x v="2"/>
    <x v="1"/>
    <n v="8"/>
    <s v="Eseal Point"/>
    <s v="JA"/>
    <d v="1899-12-30T02:05:00"/>
    <d v="1899-12-30T02:12:00"/>
    <d v="1899-12-30T19:39:00"/>
    <n v="6.4333333333333336"/>
    <x v="0"/>
    <s v="1901-38509"/>
    <x v="0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d v="2004-08-18T00:00:00"/>
    <x v="0"/>
    <x v="1"/>
    <n v="8"/>
    <n v="1"/>
    <s v="JA"/>
    <d v="1899-12-30T02:07:00"/>
    <d v="1899-12-30T02:12:00"/>
    <d v="1899-12-30T19:36:00"/>
    <n v="6.5166666666666657"/>
    <x v="0"/>
    <s v="1901-38528"/>
    <x v="0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d v="2005-07-09T00:00:00"/>
    <x v="0"/>
    <x v="0"/>
    <n v="7"/>
    <n v="1"/>
    <s v="JA"/>
    <d v="1899-12-30T02:43:00"/>
    <m/>
    <d v="1899-12-30T20:07:00"/>
    <n v="6.6000000000000014"/>
    <x v="0"/>
    <s v="1971-01717"/>
    <x v="0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44:00"/>
    <m/>
    <d v="1899-12-30T20:07:00"/>
    <n v="6.6166666666666671"/>
    <x v="0"/>
    <s v="1971-01936"/>
    <x v="0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45:00"/>
    <m/>
    <d v="1899-12-30T20:07:00"/>
    <n v="6.6333333333333329"/>
    <x v="0"/>
    <s v="1971-01828"/>
    <x v="0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2:19:00"/>
    <d v="1899-12-30T03:41:00"/>
    <d v="1899-12-30T19:39:00"/>
    <n v="6.6666666666666679"/>
    <x v="0"/>
    <s v="7901-02992"/>
    <x v="0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d v="2005-07-09T00:00:00"/>
    <x v="2"/>
    <x v="0"/>
    <n v="7"/>
    <s v="Eseal Point"/>
    <s v="HMN"/>
    <d v="1899-12-30T02:53:00"/>
    <m/>
    <d v="1899-12-30T20:07:00"/>
    <n v="6.7666666666666657"/>
    <x v="0"/>
    <s v="1971-01829"/>
    <x v="0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8"/>
    <x v="0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02:30:00"/>
    <d v="1899-12-30T02:38:00"/>
    <d v="1899-12-30T19:36:00"/>
    <n v="6.8999999999999986"/>
    <x v="0"/>
    <s v="1901-38530"/>
    <x v="0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d v="2005-08-01T00:00:00"/>
    <x v="2"/>
    <x v="0"/>
    <n v="7"/>
    <s v="Arch Point"/>
    <s v="JA"/>
    <d v="1899-12-30T21:09:00"/>
    <m/>
    <d v="1899-12-30T19:54:00"/>
    <n v="1.2500000000000009"/>
    <x v="0"/>
    <s v="1971-01741"/>
    <x v="0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d v="2005-08-07T00:00:00"/>
    <x v="1"/>
    <x v="0"/>
    <n v="8"/>
    <m/>
    <s v="JA"/>
    <d v="1899-12-30T21:06:00"/>
    <m/>
    <d v="1899-12-30T19:48:00"/>
    <n v="1.3000000000000007"/>
    <x v="0"/>
    <s v="1971-01833"/>
    <x v="0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9:00"/>
    <m/>
    <d v="1899-12-30T19:48:00"/>
    <n v="1.5166666666666639"/>
    <x v="0"/>
    <s v="1971-01835"/>
    <x v="0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7"/>
    <x v="0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27:00"/>
    <m/>
    <d v="1899-12-30T19:49:00"/>
    <n v="1.6333333333333355"/>
    <x v="0"/>
    <s v="1971-01790"/>
    <x v="0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1:46:00"/>
    <m/>
    <d v="1899-12-30T20:07:00"/>
    <n v="1.6499999999999995"/>
    <x v="0"/>
    <s v="1971-01905"/>
    <x v="0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43:00"/>
    <m/>
    <d v="1899-12-30T19:48:00"/>
    <n v="1.9166666666666625"/>
    <x v="0"/>
    <s v="1971-01840"/>
    <x v="0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57:00"/>
    <m/>
    <d v="1899-12-30T19:48:00"/>
    <n v="2.1499999999999977"/>
    <x v="0"/>
    <s v="1971-01841"/>
    <x v="0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03:00"/>
    <m/>
    <d v="1899-12-30T19:54:00"/>
    <n v="2.1500000000000004"/>
    <x v="0"/>
    <s v="1971-01743"/>
    <x v="0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d v="2005-07-08T00:00:00"/>
    <x v="2"/>
    <x v="0"/>
    <n v="7"/>
    <s v="Arch Point"/>
    <s v="PM"/>
    <d v="1899-12-30T22:17:00"/>
    <m/>
    <d v="1899-12-30T20:07:00"/>
    <n v="2.166666666666667"/>
    <x v="0"/>
    <s v="1971-01907"/>
    <x v="0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0"/>
    <s v="1971-01721"/>
    <x v="0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25:00"/>
    <m/>
    <d v="1899-12-30T20:07:00"/>
    <n v="2.2999999999999998"/>
    <x v="0"/>
    <s v="1971-01908"/>
    <x v="0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2:41:00"/>
    <m/>
    <d v="1899-12-30T20:07:00"/>
    <n v="2.5666666666666655"/>
    <x v="0"/>
    <s v="1971-01805"/>
    <x v="0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35:00"/>
    <m/>
    <d v="1899-12-30T19:53:00"/>
    <n v="2.7000000000000011"/>
    <x v="0"/>
    <s v="1971-01771"/>
    <x v="0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00:00"/>
    <m/>
    <d v="1899-12-30T20:07:00"/>
    <n v="2.8833333333333337"/>
    <x v="0"/>
    <s v="1971-01911"/>
    <x v="0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d v="2005-08-02T00:00:00"/>
    <x v="2"/>
    <x v="0"/>
    <n v="8"/>
    <s v="Eseal Point"/>
    <s v="JA"/>
    <d v="1899-12-30T22:55:00"/>
    <m/>
    <d v="1899-12-30T19:53:00"/>
    <n v="3.0333333333333359"/>
    <x v="0"/>
    <s v="1971-01773"/>
    <x v="0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d v="2004-07-18T00:00:00"/>
    <x v="2"/>
    <x v="1"/>
    <n v="7"/>
    <s v="Arch Point"/>
    <s v="PM"/>
    <d v="1899-12-30T23:09:00"/>
    <d v="1899-12-30T23:16:00"/>
    <d v="1899-12-30T20:03:00"/>
    <n v="3.099999999999997"/>
    <x v="0"/>
    <s v="1001-21244"/>
    <x v="0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5-07-09T00:00:00"/>
    <x v="2"/>
    <x v="0"/>
    <n v="7"/>
    <s v="Eseal Point"/>
    <s v="HMN"/>
    <d v="1899-12-30T23:20:00"/>
    <m/>
    <d v="1899-12-30T20:07:00"/>
    <n v="3.2166666666666659"/>
    <x v="0"/>
    <s v="1971-01807"/>
    <x v="0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23:28:00"/>
    <m/>
    <d v="1899-12-30T20:07:00"/>
    <n v="3.3499999999999988"/>
    <x v="0"/>
    <s v="1971-01902"/>
    <x v="0"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d v="2005-08-09T00:00:00"/>
    <x v="0"/>
    <x v="0"/>
    <n v="8"/>
    <n v="1"/>
    <s v="JA"/>
    <d v="1899-12-30T23:17:00"/>
    <m/>
    <d v="1899-12-30T19:46:00"/>
    <n v="3.5166666666666702"/>
    <x v="0"/>
    <s v="1971-01853"/>
    <x v="0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d v="2005-07-08T00:00:00"/>
    <x v="2"/>
    <x v="0"/>
    <n v="7"/>
    <s v="Arch Point"/>
    <s v="PM"/>
    <d v="1899-12-30T23:40:00"/>
    <m/>
    <d v="1899-12-30T20:07:00"/>
    <n v="3.5500000000000007"/>
    <x v="0"/>
    <s v="1971-01912"/>
    <x v="0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58:00"/>
    <m/>
    <d v="1899-12-30T20:07:00"/>
    <n v="3.849999999999997"/>
    <x v="0"/>
    <s v="1971-01913"/>
    <x v="0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45:00"/>
    <m/>
    <d v="1899-12-30T19:53:00"/>
    <n v="3.8666666666666689"/>
    <x v="0"/>
    <s v="1971-01778"/>
    <x v="0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d v="2005-08-01T00:00:00"/>
    <x v="2"/>
    <x v="0"/>
    <n v="8"/>
    <s v="Arch Point"/>
    <s v="JA"/>
    <d v="1899-12-30T23:52:00"/>
    <m/>
    <d v="1899-12-30T19:54:00"/>
    <n v="3.9666666666666686"/>
    <x v="0"/>
    <s v="1971-01751"/>
    <x v="0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15:00"/>
    <m/>
    <d v="1899-12-30T20:07:00"/>
    <n v="4.1333333333333329"/>
    <x v="0"/>
    <s v="1971-01915"/>
    <x v="0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8:00"/>
    <m/>
    <d v="1899-12-30T20:07:00"/>
    <n v="4.18333333333333"/>
    <x v="0"/>
    <s v="1971-01814"/>
    <x v="0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00:08:00"/>
    <m/>
    <d v="1899-12-30T19:49:00"/>
    <n v="4.3166666666666664"/>
    <x v="0"/>
    <s v="1971-01799"/>
    <x v="0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58:00"/>
    <m/>
    <d v="1899-12-30T20:07:00"/>
    <n v="4.8499999999999979"/>
    <x v="0"/>
    <s v="1971-01925"/>
    <x v="0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8:00"/>
    <m/>
    <d v="1899-12-30T19:46:00"/>
    <n v="5.3666666666666671"/>
    <x v="0"/>
    <s v="1971-01858"/>
    <x v="0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1:31:00"/>
    <m/>
    <d v="1899-12-30T20:07:00"/>
    <n v="5.3999999999999986"/>
    <x v="0"/>
    <s v="1971-01918"/>
    <x v="0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47:00"/>
    <m/>
    <d v="1899-12-30T20:07:00"/>
    <n v="5.6666666666666643"/>
    <x v="0"/>
    <s v="1971-01927"/>
    <x v="0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2"/>
    <x v="0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3"/>
    <x v="0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57:00"/>
    <m/>
    <d v="1899-12-30T19:46:00"/>
    <n v="6.1833333333333371"/>
    <x v="0"/>
    <s v="1971-01865"/>
    <x v="0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29:00"/>
    <m/>
    <d v="1899-12-30T20:07:00"/>
    <n v="6.3666666666666671"/>
    <x v="0"/>
    <s v="1971-01998"/>
    <x v="0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d v="2006-06-03T00:00:00"/>
    <x v="0"/>
    <x v="2"/>
    <n v="6"/>
    <n v="1"/>
    <s v="JA"/>
    <d v="1899-12-30T02:25:00"/>
    <m/>
    <d v="1899-12-30T20:00:00"/>
    <n v="6.4166666666666643"/>
    <x v="0"/>
    <s v="1971-02025"/>
    <x v="0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d v="2005-07-08T00:00:00"/>
    <x v="2"/>
    <x v="0"/>
    <n v="7"/>
    <s v="Arch Point"/>
    <s v="PM"/>
    <d v="1899-12-30T02:36:00"/>
    <m/>
    <d v="1899-12-30T20:07:00"/>
    <n v="6.4833333333333343"/>
    <x v="0"/>
    <s v="1971-01921"/>
    <x v="0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43:00"/>
    <m/>
    <d v="1899-12-30T20:07:00"/>
    <n v="6.6000000000000014"/>
    <x v="0"/>
    <s v="1971-01716"/>
    <x v="0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d v="2005-07-09T00:00:00"/>
    <x v="2"/>
    <x v="0"/>
    <n v="7"/>
    <s v="Arch Point"/>
    <s v="PM"/>
    <d v="1899-12-30T02:44:00"/>
    <m/>
    <d v="1899-12-30T20:07:00"/>
    <n v="6.6166666666666671"/>
    <x v="0"/>
    <s v="1971-01935"/>
    <x v="0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31:00"/>
    <m/>
    <d v="1899-12-30T19:59:00"/>
    <n v="1.5333333333333306"/>
    <x v="0"/>
    <s v="4501-95490"/>
    <x v="0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0"/>
    <x v="0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d v="2004-08-19T00:00:00"/>
    <x v="0"/>
    <x v="1"/>
    <n v="8"/>
    <n v="1"/>
    <s v="JA"/>
    <d v="1899-12-30T21:57:00"/>
    <d v="1899-12-30T22:03:00"/>
    <d v="1899-12-30T19:35:00"/>
    <n v="2.3666666666666663"/>
    <x v="0"/>
    <s v="1901-38531"/>
    <x v="0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3:06:00"/>
    <m/>
    <d v="1899-12-30T19:54:00"/>
    <n v="3.200000000000002"/>
    <x v="0"/>
    <s v="1971-01726"/>
    <x v="0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21:00"/>
    <m/>
    <d v="1899-12-30T19:58:00"/>
    <n v="4.3833333333333329"/>
    <x v="0"/>
    <s v="1971-02084"/>
    <x v="0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3:00"/>
    <d v="1899-12-30T01:46:00"/>
    <d v="1899-12-30T20:08:00"/>
    <n v="5.4166666666666643"/>
    <x v="0"/>
    <s v="NO BAND"/>
    <x v="0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8-15T00:00:00"/>
    <x v="2"/>
    <x v="1"/>
    <n v="8"/>
    <s v="Arch Point"/>
    <s v="PM"/>
    <d v="1899-12-30T01:31:00"/>
    <s v="na"/>
    <d v="1899-12-30T19:39:00"/>
    <n v="5.8666666666666671"/>
    <x v="0"/>
    <s v="1001-21349"/>
    <x v="0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0:00"/>
    <m/>
    <d v="1899-12-30T19:57:00"/>
    <n v="2.7166666666666703"/>
    <x v="0"/>
    <s v="4501-95406"/>
    <x v="0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08"/>
    <x v="0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53:00"/>
    <m/>
    <d v="1899-12-30T19:57:00"/>
    <n v="2.9333333333333336"/>
    <x v="0"/>
    <s v="4501-95409"/>
    <x v="0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9:00"/>
    <m/>
    <d v="1899-12-30T20:07:00"/>
    <n v="4.3666666666666671"/>
    <x v="0"/>
    <s v="1971-02310"/>
    <x v="0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1971-02026"/>
    <x v="0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d v="2015-06-17T00:00:00"/>
    <x v="1"/>
    <x v="4"/>
    <n v="6"/>
    <n v="1"/>
    <m/>
    <d v="1899-12-30T21:25:00"/>
    <m/>
    <d v="1899-12-30T20:13:00"/>
    <n v="1.2000000000000037"/>
    <x v="0"/>
    <s v="1971-02318"/>
    <x v="0"/>
    <m/>
    <n v="5"/>
    <n v="56"/>
    <n v="20"/>
    <n v="36"/>
    <n v="14.95"/>
    <n v="41.25"/>
    <n v="23.2"/>
    <n v="134"/>
    <m/>
    <m/>
    <m/>
    <m/>
    <m/>
    <m/>
    <m/>
    <m/>
    <m/>
    <m/>
    <m/>
    <m/>
    <m/>
    <m/>
    <m/>
    <m/>
    <m/>
    <m/>
    <s v="LUXURIOUS BROOD PATCH"/>
  </r>
  <r>
    <d v="2015-06-17T00:00:00"/>
    <x v="1"/>
    <x v="4"/>
    <n v="6"/>
    <n v="1"/>
    <m/>
    <d v="1899-12-30T21:41:00"/>
    <m/>
    <d v="1899-12-30T20:13:00"/>
    <n v="1.4666666666666694"/>
    <x v="0"/>
    <s v="1971-02319"/>
    <x v="0"/>
    <m/>
    <n v="3"/>
    <n v="62.5"/>
    <n v="20.5"/>
    <n v="42"/>
    <n v="14.7"/>
    <n v="37.4"/>
    <n v="23.2"/>
    <n v="142.5"/>
    <m/>
    <m/>
    <m/>
    <m/>
    <m/>
    <m/>
    <m/>
    <m/>
    <m/>
    <m/>
    <m/>
    <m/>
    <m/>
    <m/>
    <m/>
    <m/>
    <m/>
    <m/>
    <s v="REGURG ORANGE OIL, FEATHER MITES"/>
  </r>
  <r>
    <d v="2015-06-17T00:00:00"/>
    <x v="1"/>
    <x v="4"/>
    <n v="6"/>
    <n v="1"/>
    <m/>
    <d v="1899-12-30T22:02:00"/>
    <m/>
    <d v="1899-12-30T20:13:00"/>
    <n v="1.8166666666666709"/>
    <x v="0"/>
    <s v="1971-02320"/>
    <x v="0"/>
    <m/>
    <n v="3"/>
    <n v="63"/>
    <n v="19.5"/>
    <n v="43.5"/>
    <n v="15.3"/>
    <n v="39.35"/>
    <n v="22.15"/>
    <n v="143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2:02:00"/>
    <m/>
    <d v="1899-12-30T20:13:00"/>
    <n v="1.8166666666666709"/>
    <x v="0"/>
    <s v="1971-02321"/>
    <x v="0"/>
    <m/>
    <n v="1.5"/>
    <n v="61.5"/>
    <n v="26"/>
    <n v="35.5"/>
    <n v="14.65"/>
    <n v="37.200000000000003"/>
    <n v="23.3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14:00"/>
    <m/>
    <d v="1899-12-30T20:13:00"/>
    <n v="2.0166666666666702"/>
    <x v="0"/>
    <s v="1971-02322"/>
    <x v="0"/>
    <m/>
    <n v="5"/>
    <n v="62.5"/>
    <n v="26"/>
    <n v="36.5"/>
    <n v="15.4"/>
    <n v="38.85"/>
    <n v="24"/>
    <n v="139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EK"/>
    <d v="1899-12-30T22:20:00"/>
    <m/>
    <d v="1899-12-30T20:13:00"/>
    <n v="2.1166666666666671"/>
    <x v="0"/>
    <s v="1971-02323"/>
    <x v="0"/>
    <m/>
    <n v="5"/>
    <n v="54.5"/>
    <n v="20"/>
    <n v="34.5"/>
    <n v="14.5"/>
    <n v="38.75"/>
    <n v="23.65"/>
    <n v="140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MC"/>
    <d v="1899-12-30T22:29:00"/>
    <m/>
    <d v="1899-12-30T20:13:00"/>
    <n v="2.2666666666666693"/>
    <x v="0"/>
    <s v="1971-02324"/>
    <x v="0"/>
    <m/>
    <n v="5"/>
    <n v="58"/>
    <n v="20"/>
    <n v="38"/>
    <n v="15"/>
    <n v="39.4"/>
    <n v="24.55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2:35:00"/>
    <m/>
    <d v="1899-12-30T20:13:00"/>
    <n v="2.3666666666666689"/>
    <x v="0"/>
    <s v="1971-02325"/>
    <x v="0"/>
    <m/>
    <n v="2"/>
    <n v="64"/>
    <n v="26"/>
    <n v="38"/>
    <n v="14.7"/>
    <n v="38.950000000000003"/>
    <n v="24.05"/>
    <n v="141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s v="EK"/>
    <d v="1899-12-30T22:50:00"/>
    <m/>
    <d v="1899-12-30T20:13:00"/>
    <n v="2.616666666666668"/>
    <x v="0"/>
    <s v="1971-02326"/>
    <x v="0"/>
    <m/>
    <n v="2"/>
    <n v="65"/>
    <n v="26"/>
    <n v="39"/>
    <n v="15"/>
    <n v="39.35"/>
    <n v="22"/>
    <n v="141.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56:00"/>
    <m/>
    <d v="1899-12-30T20:13:00"/>
    <n v="2.7166666666666703"/>
    <x v="0"/>
    <s v="1971-02327"/>
    <x v="0"/>
    <m/>
    <n v="1.5"/>
    <n v="56"/>
    <n v="20"/>
    <n v="36"/>
    <n v="14.95"/>
    <n v="39.6"/>
    <n v="24.55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13:00"/>
    <m/>
    <d v="1899-12-30T20:13:00"/>
    <n v="3"/>
    <x v="0"/>
    <s v="1971-02328"/>
    <x v="0"/>
    <m/>
    <n v="2"/>
    <n v="63"/>
    <n v="26"/>
    <n v="37"/>
    <n v="14.65"/>
    <n v="38.25"/>
    <n v="23.75"/>
    <n v="139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s v="MC"/>
    <d v="1899-12-30T23:17:00"/>
    <m/>
    <d v="1899-12-30T20:13:00"/>
    <n v="3.0666666666666718"/>
    <x v="0"/>
    <s v="1971-02330"/>
    <x v="0"/>
    <m/>
    <n v="5"/>
    <n v="61.5"/>
    <n v="26"/>
    <n v="35.5"/>
    <n v="14.8"/>
    <n v="39"/>
    <n v="24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25:00"/>
    <m/>
    <d v="1899-12-30T20:13:00"/>
    <n v="3.2000000000000046"/>
    <x v="0"/>
    <s v="1971-02331"/>
    <x v="0"/>
    <m/>
    <n v="5"/>
    <n v="57.5"/>
    <n v="20"/>
    <n v="37.5"/>
    <n v="15.65"/>
    <n v="39.9"/>
    <n v="24.9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3:30:00"/>
    <m/>
    <d v="1899-12-30T20:13:00"/>
    <n v="3.283333333333335"/>
    <x v="0"/>
    <s v="1971-02332"/>
    <x v="0"/>
    <m/>
    <n v="1.5"/>
    <n v="63"/>
    <n v="20"/>
    <n v="43"/>
    <n v="15.9"/>
    <n v="40.15"/>
    <n v="24.55"/>
    <n v="141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3:40:00"/>
    <m/>
    <d v="1899-12-30T20:13:00"/>
    <n v="3.4500000000000037"/>
    <x v="0"/>
    <s v="1971-02333"/>
    <x v="0"/>
    <m/>
    <n v="1.5"/>
    <n v="56.5"/>
    <n v="20"/>
    <n v="36.5"/>
    <n v="16"/>
    <n v="39.049999999999997"/>
    <n v="24.75"/>
    <n v="146"/>
    <m/>
    <m/>
    <m/>
    <m/>
    <m/>
    <m/>
    <m/>
    <m/>
    <m/>
    <m/>
    <m/>
    <m/>
    <m/>
    <m/>
    <m/>
    <m/>
    <m/>
    <m/>
    <s v="PUKED IN NET"/>
  </r>
  <r>
    <d v="2015-06-17T00:00:00"/>
    <x v="1"/>
    <x v="4"/>
    <n v="6"/>
    <n v="1"/>
    <s v="EK"/>
    <d v="1899-12-30T23:47:00"/>
    <m/>
    <d v="1899-12-30T20:13:00"/>
    <n v="3.56666666666667"/>
    <x v="0"/>
    <s v="1971-02334"/>
    <x v="0"/>
    <m/>
    <n v="5"/>
    <n v="57.5"/>
    <n v="20"/>
    <n v="37.5"/>
    <n v="15.25"/>
    <n v="39.65"/>
    <n v="24.7"/>
    <n v="138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0:06:00"/>
    <m/>
    <d v="1899-12-30T20:13:00"/>
    <n v="3.8833333333333364"/>
    <x v="0"/>
    <s v="1971-02335"/>
    <x v="0"/>
    <m/>
    <n v="2"/>
    <n v="64"/>
    <n v="26"/>
    <n v="38"/>
    <n v="15.4"/>
    <n v="38.85"/>
    <n v="22.9"/>
    <n v="15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23:00"/>
    <m/>
    <d v="1899-12-30T20:13:00"/>
    <n v="4.1666666666666714"/>
    <x v="0"/>
    <s v="1971-02336"/>
    <x v="0"/>
    <m/>
    <n v="3"/>
    <n v="64"/>
    <n v="26"/>
    <n v="38"/>
    <n v="15.75"/>
    <n v="39.1"/>
    <n v="23.55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44:00"/>
    <m/>
    <d v="1899-12-30T20:13:00"/>
    <n v="4.5166666666666693"/>
    <x v="0"/>
    <s v="1971-02337"/>
    <x v="0"/>
    <m/>
    <n v="2"/>
    <n v="61"/>
    <n v="26"/>
    <n v="35"/>
    <n v="14.05"/>
    <n v="38.6"/>
    <n v="24.1"/>
    <n v="144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m/>
    <d v="1899-12-30T00:52:00"/>
    <m/>
    <d v="1899-12-30T20:13:00"/>
    <n v="4.6500000000000021"/>
    <x v="0"/>
    <s v="1971-02338"/>
    <x v="0"/>
    <m/>
    <n v="3"/>
    <n v="65"/>
    <n v="26"/>
    <n v="39"/>
    <n v="15.6"/>
    <n v="39.4"/>
    <n v="24.65"/>
    <n v="143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02:00"/>
    <m/>
    <d v="1899-12-30T20:13:00"/>
    <n v="4.81666666666667"/>
    <x v="0"/>
    <s v="1971-02339"/>
    <x v="0"/>
    <m/>
    <n v="2"/>
    <n v="64"/>
    <n v="26"/>
    <n v="38"/>
    <n v="14.45"/>
    <n v="38.049999999999997"/>
    <n v="22.8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01:17:00"/>
    <m/>
    <d v="1899-12-30T20:13:00"/>
    <n v="5.06666666666667"/>
    <x v="0"/>
    <s v="1971-02340"/>
    <x v="0"/>
    <m/>
    <n v="3"/>
    <n v="61"/>
    <n v="21"/>
    <n v="40"/>
    <n v="15.25"/>
    <n v="39.65"/>
    <n v="24.8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1"/>
    <x v="0"/>
    <m/>
    <n v="3"/>
    <n v="64"/>
    <n v="25"/>
    <n v="39"/>
    <n v="15.2"/>
    <n v="37.299999999999997"/>
    <n v="24.9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1:17:00"/>
    <m/>
    <d v="1899-12-30T20:13:00"/>
    <n v="5.06666666666667"/>
    <x v="0"/>
    <s v="1971-02342"/>
    <x v="0"/>
    <m/>
    <n v="3"/>
    <n v="65"/>
    <n v="26"/>
    <n v="39"/>
    <n v="14.7"/>
    <n v="37"/>
    <n v="24.05"/>
    <n v="14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3"/>
    <x v="0"/>
    <m/>
    <n v="5"/>
    <n v="56"/>
    <n v="20"/>
    <n v="36"/>
    <n v="15.1"/>
    <n v="38.700000000000003"/>
    <n v="24.8"/>
    <n v="140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45:00"/>
    <m/>
    <d v="1899-12-30T20:13:00"/>
    <n v="5.533333333333335"/>
    <x v="0"/>
    <s v="1971-02344"/>
    <x v="0"/>
    <m/>
    <n v="2"/>
    <n v="65"/>
    <n v="26"/>
    <n v="39"/>
    <n v="14.9"/>
    <n v="37.799999999999997"/>
    <n v="22.5"/>
    <n v="142"/>
    <m/>
    <m/>
    <m/>
    <m/>
    <m/>
    <m/>
    <m/>
    <m/>
    <m/>
    <m/>
    <m/>
    <m/>
    <m/>
    <m/>
    <m/>
    <m/>
    <m/>
    <m/>
    <s v="STRESS BARS IN RETS"/>
  </r>
  <r>
    <d v="2015-06-17T00:00:00"/>
    <x v="1"/>
    <x v="4"/>
    <n v="6"/>
    <n v="1"/>
    <m/>
    <d v="1899-12-30T01:58:00"/>
    <m/>
    <d v="1899-12-30T20:13:00"/>
    <n v="5.7500000000000036"/>
    <x v="0"/>
    <s v="1971-02345"/>
    <x v="0"/>
    <m/>
    <n v="3"/>
    <n v="64"/>
    <n v="25"/>
    <n v="39"/>
    <n v="14.65"/>
    <n v="38.549999999999997"/>
    <n v="24.7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6"/>
    <x v="0"/>
    <m/>
    <n v="3"/>
    <n v="63"/>
    <n v="25"/>
    <n v="38"/>
    <n v="15.25"/>
    <n v="38.299999999999997"/>
    <n v="23.3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7"/>
    <x v="0"/>
    <m/>
    <n v="3"/>
    <n v="63"/>
    <n v="26"/>
    <n v="37"/>
    <n v="14"/>
    <n v="37.950000000000003"/>
    <n v="23.75"/>
    <n v="14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3:23:00"/>
    <d v="1899-12-30T23:31:00"/>
    <d v="1899-12-30T19:35:00"/>
    <n v="3.8"/>
    <x v="0"/>
    <s v="7901-02732"/>
    <x v="1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d v="2006-06-02T00:00:00"/>
    <x v="0"/>
    <x v="2"/>
    <n v="6"/>
    <n v="1"/>
    <s v="JA"/>
    <d v="1899-12-30T02:26:00"/>
    <m/>
    <d v="1899-12-30T20:00:00"/>
    <n v="6.43333333333333"/>
    <x v="0"/>
    <s v="1971-01895"/>
    <x v="1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RECAPTURE BANDED 4/29/2006 SR, WORN OUTER RETS"/>
  </r>
  <r>
    <d v="2004-08-15T00:00:00"/>
    <x v="2"/>
    <x v="1"/>
    <n v="8"/>
    <s v="Arch Point"/>
    <s v="PM"/>
    <d v="1899-12-30T23:24:00"/>
    <s v="na"/>
    <d v="1899-12-30T19:39:00"/>
    <n v="3.75"/>
    <x v="0"/>
    <s v="7901-02692"/>
    <x v="1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d v="2004-08-15T00:00:00"/>
    <x v="2"/>
    <x v="1"/>
    <n v="8"/>
    <s v="Arch Point"/>
    <s v="PM"/>
    <d v="1899-12-30T23:37:00"/>
    <s v="na"/>
    <d v="1899-12-30T19:39:00"/>
    <n v="3.9666666666666686"/>
    <x v="0"/>
    <s v="1001-21316"/>
    <x v="1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d v="2006-06-02T00:00:00"/>
    <x v="0"/>
    <x v="2"/>
    <n v="6"/>
    <n v="1"/>
    <s v="JA"/>
    <d v="1899-12-30T01:50:00"/>
    <m/>
    <d v="1899-12-30T20:00:00"/>
    <n v="5.8333333333333357"/>
    <x v="0"/>
    <s v="1901-XXXXX"/>
    <x v="1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d v="2004-08-15T00:00:00"/>
    <x v="2"/>
    <x v="1"/>
    <n v="8"/>
    <s v="Eseal Point"/>
    <s v="JA"/>
    <d v="1899-12-30T00:41:00"/>
    <d v="1899-12-30T00:43:00"/>
    <d v="1899-12-30T19:39:00"/>
    <n v="5.033333333333335"/>
    <x v="0"/>
    <s v="1961-16167"/>
    <x v="1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d v="2005-07-08T00:00:00"/>
    <x v="0"/>
    <x v="0"/>
    <n v="7"/>
    <n v="1"/>
    <s v="JA"/>
    <d v="1899-12-30T22:48:00"/>
    <m/>
    <d v="1899-12-30T20:07:00"/>
    <n v="2.6833333333333318"/>
    <x v="0"/>
    <s v="1961-16161"/>
    <x v="1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d v="2005-08-01T00:00:00"/>
    <x v="2"/>
    <x v="0"/>
    <n v="8"/>
    <s v="Arch Point"/>
    <s v="JA"/>
    <d v="1899-12-30T23:37:00"/>
    <m/>
    <d v="1899-12-30T19:54:00"/>
    <n v="3.7166666666666694"/>
    <x v="0"/>
    <s v="1401-50789"/>
    <x v="1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23:44:00"/>
    <m/>
    <d v="1899-12-30T20:00:00"/>
    <n v="3.7333333333333334"/>
    <x v="0"/>
    <s v="1401-56373"/>
    <x v="1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00:02:00"/>
    <m/>
    <d v="1899-12-30T20:00:00"/>
    <n v="4.0333333333333314"/>
    <x v="0"/>
    <s v="7901-02777"/>
    <x v="1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d v="2005-07-08T00:00:00"/>
    <x v="2"/>
    <x v="0"/>
    <n v="7"/>
    <s v="Arch Point"/>
    <s v="PM"/>
    <d v="1899-12-30T00:19:00"/>
    <m/>
    <d v="1899-12-30T20:07:00"/>
    <n v="4.1999999999999993"/>
    <x v="0"/>
    <s v="1401-59665"/>
    <x v="1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8-06T00:00:00"/>
    <x v="1"/>
    <x v="0"/>
    <n v="8"/>
    <m/>
    <s v="JA"/>
    <d v="1899-12-30T00:24:00"/>
    <m/>
    <d v="1899-12-30T19:49:00"/>
    <n v="4.5833333333333357"/>
    <x v="0"/>
    <s v="4501-95466"/>
    <x v="1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d v="2005-07-31T00:00:00"/>
    <x v="2"/>
    <x v="0"/>
    <n v="7"/>
    <s v="Arch Point"/>
    <s v="JA"/>
    <d v="1899-12-30T00:48:00"/>
    <m/>
    <d v="1899-12-30T19:54:00"/>
    <n v="4.9000000000000021"/>
    <x v="0"/>
    <s v="1001-21244"/>
    <x v="1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d v="2004-07-18T00:00:00"/>
    <x v="2"/>
    <x v="1"/>
    <n v="7"/>
    <s v="Eseal Point"/>
    <s v="JA"/>
    <d v="1899-12-30T01:11:00"/>
    <d v="1899-12-30T01:16:00"/>
    <d v="1899-12-30T20:03:00"/>
    <n v="5.1333333333333329"/>
    <x v="0"/>
    <s v="1401-60883"/>
    <x v="1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d v="2006-06-02T00:00:00"/>
    <x v="0"/>
    <x v="2"/>
    <n v="6"/>
    <n v="1"/>
    <s v="JA"/>
    <d v="1899-12-30T01:10:00"/>
    <m/>
    <d v="1899-12-30T20:00:00"/>
    <n v="5.1666666666666679"/>
    <x v="0"/>
    <s v="1971-01682"/>
    <x v="1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s v="RECAPTURE BANDED 7/8/2005 SCORPION"/>
  </r>
  <r>
    <d v="2005-06-02T00:00:00"/>
    <x v="0"/>
    <x v="2"/>
    <n v="6"/>
    <n v="1"/>
    <s v="JA"/>
    <d v="1899-12-30T01:43:00"/>
    <m/>
    <d v="1899-12-30T20:00:00"/>
    <n v="5.716666666666665"/>
    <x v="0"/>
    <s v="7901-02730"/>
    <x v="1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d v="2005-05-29T00:00:00"/>
    <x v="1"/>
    <x v="0"/>
    <n v="5"/>
    <m/>
    <s v="JA"/>
    <d v="1899-12-30T01:48:00"/>
    <m/>
    <d v="1899-12-30T19:58:00"/>
    <n v="5.8333333333333357"/>
    <x v="0"/>
    <s v="1401-60922"/>
    <x v="1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d v="2004-08-15T00:00:00"/>
    <x v="2"/>
    <x v="1"/>
    <n v="8"/>
    <s v="Eseal Point"/>
    <s v="JA"/>
    <d v="1899-12-30T02:06:00"/>
    <d v="1899-12-30T02:24:00"/>
    <d v="1899-12-30T19:39:00"/>
    <n v="6.4500000000000028"/>
    <x v="0"/>
    <s v="1001-21241"/>
    <x v="1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d v="2005-08-07T00:00:00"/>
    <x v="1"/>
    <x v="0"/>
    <n v="8"/>
    <m/>
    <s v="JA"/>
    <d v="1899-12-30T22:42:00"/>
    <m/>
    <d v="1899-12-30T19:48:00"/>
    <n v="2.8999999999999977"/>
    <x v="0"/>
    <s v="4501-95468"/>
    <x v="1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d v="2005-08-01T00:00:00"/>
    <x v="2"/>
    <x v="0"/>
    <n v="8"/>
    <s v="Arch Point"/>
    <s v="JA"/>
    <d v="1899-12-30T23:07:00"/>
    <m/>
    <d v="1899-12-30T19:54:00"/>
    <n v="3.2166666666666686"/>
    <x v="0"/>
    <s v="4501-95565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d v="2005-07-03T00:00:00"/>
    <x v="1"/>
    <x v="0"/>
    <n v="7"/>
    <n v="1"/>
    <s v="JA"/>
    <d v="1899-12-30T23:43:00"/>
    <m/>
    <d v="1899-12-30T20:08:00"/>
    <n v="3.5833333333333313"/>
    <x v="0"/>
    <s v="1401-61304"/>
    <x v="1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d v="2005-08-09T00:00:00"/>
    <x v="0"/>
    <x v="0"/>
    <n v="8"/>
    <n v="1"/>
    <s v="JA"/>
    <d v="1899-12-30T23:50:00"/>
    <m/>
    <d v="1899-12-30T19:46:00"/>
    <n v="4.0666666666666655"/>
    <x v="0"/>
    <s v="1971-01677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d v="2005-07-31T00:00:00"/>
    <x v="2"/>
    <x v="0"/>
    <n v="7"/>
    <s v="Arch Point"/>
    <s v="JA"/>
    <d v="1899-12-30T00:22:00"/>
    <m/>
    <d v="1899-12-30T19:54:00"/>
    <n v="4.4666666666666686"/>
    <x v="0"/>
    <s v="1971-01937"/>
    <x v="1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d v="2005-07-03T00:00:00"/>
    <x v="1"/>
    <x v="0"/>
    <n v="7"/>
    <n v="1"/>
    <s v="JA"/>
    <d v="1899-12-30T01:15:00"/>
    <m/>
    <d v="1899-12-30T20:08:00"/>
    <n v="5.1166666666666671"/>
    <x v="0"/>
    <s v="4501-95414"/>
    <x v="1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d v="2004-07-18T00:00:00"/>
    <x v="2"/>
    <x v="1"/>
    <n v="7"/>
    <s v="Eseal Point"/>
    <s v="JA"/>
    <d v="1899-12-30T01:32:00"/>
    <d v="1899-12-30T02:05:00"/>
    <d v="1899-12-30T20:03:00"/>
    <n v="5.4833333333333343"/>
    <x v="0"/>
    <s v="1901-38317"/>
    <x v="1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d v="2005-07-08T00:00:00"/>
    <x v="2"/>
    <x v="0"/>
    <n v="7"/>
    <s v="Arch Point"/>
    <s v="PM"/>
    <d v="1899-12-30T02:25:00"/>
    <m/>
    <d v="1899-12-30T20:07:00"/>
    <n v="6.2999999999999972"/>
    <x v="0"/>
    <s v="1901-38313"/>
    <x v="1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d v="2006-07-27T00:00:00"/>
    <x v="0"/>
    <x v="2"/>
    <n v="7"/>
    <n v="1"/>
    <s v="JA"/>
    <d v="1899-12-30T00:01:00"/>
    <m/>
    <d v="1899-12-30T19:58:00"/>
    <n v="4.0500000000000007"/>
    <x v="0"/>
    <s v="1971-02045"/>
    <x v="1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TURE BANDED 6/28/2006 SR; NO PINS"/>
  </r>
  <r>
    <d v="2005-08-09T00:00:00"/>
    <x v="0"/>
    <x v="0"/>
    <n v="8"/>
    <n v="1"/>
    <s v="JA"/>
    <d v="1899-12-30T00:26:00"/>
    <m/>
    <d v="1899-12-30T19:46:00"/>
    <n v="4.6666666666666679"/>
    <x v="0"/>
    <s v="1971-01648"/>
    <x v="1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d v="2005-07-08T00:00:00"/>
    <x v="0"/>
    <x v="0"/>
    <n v="7"/>
    <n v="1"/>
    <s v="JA"/>
    <d v="1899-12-30T03:29:00"/>
    <m/>
    <d v="1899-12-30T20:07:00"/>
    <n v="7.3666666666666671"/>
    <x v="0"/>
    <s v="4501-95514"/>
    <x v="1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d v="2005-08-01T00:00:00"/>
    <x v="2"/>
    <x v="0"/>
    <n v="8"/>
    <s v="Arch Point"/>
    <s v="JA"/>
    <d v="1899-12-30T00:37:00"/>
    <m/>
    <d v="1899-12-30T19:54:00"/>
    <n v="4.7166666666666686"/>
    <x v="0"/>
    <s v="1971-01608"/>
    <x v="1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d v="2004-08-16T00:00:00"/>
    <x v="2"/>
    <x v="1"/>
    <n v="8"/>
    <s v="Eseal Point"/>
    <s v="JA"/>
    <d v="1899-12-30T01:27:00"/>
    <s v="na"/>
    <d v="1899-12-30T19:39:00"/>
    <n v="5.8000000000000007"/>
    <x v="0"/>
    <s v="7901-02974"/>
    <x v="1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d v="2005-07-08T00:00:00"/>
    <x v="0"/>
    <x v="0"/>
    <n v="7"/>
    <n v="1"/>
    <s v="JA"/>
    <d v="1899-12-30T22:04:00"/>
    <d v="1899-12-30T22:14:00"/>
    <d v="1899-12-30T20:07:00"/>
    <n v="1.9499999999999984"/>
    <x v="0"/>
    <s v="1971-01630"/>
    <x v="1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d v="2005-05-29T00:00:00"/>
    <x v="1"/>
    <x v="0"/>
    <n v="5"/>
    <m/>
    <s v="JA"/>
    <d v="1899-12-30T01:30:00"/>
    <m/>
    <d v="1899-12-30T19:58:00"/>
    <n v="5.533333333333335"/>
    <x v="0"/>
    <s v="4501-95411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d v="2004-07-18T00:00:00"/>
    <x v="2"/>
    <x v="1"/>
    <n v="7"/>
    <s v="Arch Point"/>
    <s v="PM"/>
    <d v="1899-12-30T01:42:00"/>
    <m/>
    <d v="1899-12-30T20:03:00"/>
    <n v="5.6499999999999986"/>
    <x v="0"/>
    <s v="1961-16195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d v="2006-06-02T00:00:00"/>
    <x v="0"/>
    <x v="2"/>
    <n v="6"/>
    <n v="1"/>
    <s v="JA"/>
    <d v="1899-12-30T01:50:00"/>
    <m/>
    <d v="1899-12-30T20:00:00"/>
    <n v="5.8333333333333357"/>
    <x v="0"/>
    <s v="1971-02009"/>
    <x v="2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d v="2015-06-17T00:00:00"/>
    <x v="1"/>
    <x v="4"/>
    <n v="6"/>
    <n v="1"/>
    <s v="MC"/>
    <d v="1899-12-30T00:04:00"/>
    <m/>
    <d v="1899-12-30T20:13:00"/>
    <n v="3.8500000000000014"/>
    <x v="0"/>
    <s v="1971-02209"/>
    <x v="1"/>
    <m/>
    <n v="3"/>
    <n v="62"/>
    <n v="20"/>
    <n v="42"/>
    <n v="14.7"/>
    <n v="39.450000000000003"/>
    <n v="23.8"/>
    <n v="147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4501-95519"/>
    <x v="2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d v="2005-08-10T00:00:00"/>
    <x v="0"/>
    <x v="0"/>
    <n v="8"/>
    <n v="1"/>
    <s v="JA"/>
    <d v="1899-12-30T21:44:00"/>
    <m/>
    <d v="1899-12-30T19:45:00"/>
    <n v="1.9833333333333343"/>
    <x v="0"/>
    <s v="1971-01866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6-02T00:00:00"/>
    <x v="0"/>
    <x v="2"/>
    <n v="6"/>
    <n v="1"/>
    <s v="JA"/>
    <d v="1899-12-30T23:40:00"/>
    <m/>
    <d v="1899-12-30T20:00:00"/>
    <n v="3.66666666666666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7-31T00:00:00"/>
    <x v="2"/>
    <x v="0"/>
    <n v="7"/>
    <s v="Arch Point"/>
    <s v="JA"/>
    <d v="1899-12-30T23:51:00"/>
    <m/>
    <d v="1899-12-30T19:54:00"/>
    <n v="3.950000000000002"/>
    <x v="0"/>
    <s v="1971-01721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8-15T00:00:00"/>
    <x v="2"/>
    <x v="1"/>
    <n v="8"/>
    <s v="Eseal Point"/>
    <s v="JA"/>
    <d v="1899-12-30T23:45:00"/>
    <m/>
    <d v="1899-12-30T19:39:00"/>
    <n v="4.1000000000000014"/>
    <x v="0"/>
    <s v="7901-02974"/>
    <x v="2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d v="2006-07-27T00:00:00"/>
    <x v="0"/>
    <x v="2"/>
    <n v="7"/>
    <n v="1"/>
    <s v="JA"/>
    <d v="1899-12-30T00:09:00"/>
    <m/>
    <d v="1899-12-30T19:58:00"/>
    <n v="4.1833333333333336"/>
    <x v="0"/>
    <s v="1971-02107"/>
    <x v="2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20:00"/>
    <d v="1899-12-30T00:34:00"/>
    <d v="1899-12-30T20:07:00"/>
    <n v="4.216666666666665"/>
    <x v="0"/>
    <s v="1971-01667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d v="2006-06-28T00:00:00"/>
    <x v="0"/>
    <x v="2"/>
    <n v="6"/>
    <n v="1"/>
    <s v="JA"/>
    <d v="1899-12-30T00:37:00"/>
    <m/>
    <d v="1899-12-30T20:08:00"/>
    <n v="4.4833333333333343"/>
    <x v="0"/>
    <s v="1971-02039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d v="2005-06-02T00:00:00"/>
    <x v="0"/>
    <x v="2"/>
    <n v="6"/>
    <n v="1"/>
    <s v="JA"/>
    <d v="1899-12-30T00:59:00"/>
    <m/>
    <d v="1899-12-30T20:00:00"/>
    <n v="4.983333333333330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5-28T00:00:00"/>
    <x v="1"/>
    <x v="0"/>
    <n v="5"/>
    <m/>
    <s v="JA"/>
    <d v="1899-12-30T01:13:00"/>
    <m/>
    <d v="1899-12-30T19:57:00"/>
    <n v="5.2666666666666693"/>
    <x v="0"/>
    <s v="4501-95433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7-17T00:00:00"/>
    <x v="2"/>
    <x v="1"/>
    <n v="7"/>
    <s v="Arch Point"/>
    <s v="JA"/>
    <d v="1899-12-30T01:32:00"/>
    <m/>
    <d v="1899-12-30T20:04:00"/>
    <n v="5.466666666666665"/>
    <x v="0"/>
    <s v="1961-16195"/>
    <x v="2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d v="2005-07-08T00:00:00"/>
    <x v="2"/>
    <x v="0"/>
    <n v="7"/>
    <s v="Arch Point"/>
    <s v="PM"/>
    <d v="1899-12-30T02:25:00"/>
    <m/>
    <d v="1899-12-30T20:07:00"/>
    <n v="6.2999999999999972"/>
    <x v="0"/>
    <s v="1971-01919"/>
    <x v="2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d v="2004-08-15T00:00:00"/>
    <x v="2"/>
    <x v="1"/>
    <n v="8"/>
    <s v="Eseal Point"/>
    <s v="JA"/>
    <d v="1899-12-30T21:03:00"/>
    <d v="1899-12-30T21:17:00"/>
    <d v="1899-12-30T19:39:00"/>
    <n v="1.4000000000000004"/>
    <x v="1"/>
    <s v="1001-21318"/>
    <x v="0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1:42:00"/>
    <d v="1899-12-30T21:49:00"/>
    <d v="1899-12-30T19:39:00"/>
    <n v="2.0500000000000007"/>
    <x v="1"/>
    <s v="1901-38331"/>
    <x v="0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09:00"/>
    <d v="1899-12-30T19:39:00"/>
    <n v="4.2666666666666675"/>
    <x v="1"/>
    <s v="1901-38501"/>
    <x v="0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d v="2004-08-15T00:00:00"/>
    <x v="2"/>
    <x v="1"/>
    <n v="8"/>
    <s v="Eseal Point"/>
    <s v="JA"/>
    <d v="1899-12-30T00:59:00"/>
    <d v="1899-12-30T01:07:00"/>
    <d v="1899-12-30T19:39:00"/>
    <n v="5.3333333333333321"/>
    <x v="1"/>
    <s v="7901-02984"/>
    <x v="0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24:00"/>
    <m/>
    <d v="1899-12-30T19:54:00"/>
    <n v="5.5"/>
    <x v="1"/>
    <s v="1971-01738"/>
    <x v="0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15:00"/>
    <d v="1899-12-30T01:26:00"/>
    <d v="1899-12-30T19:39:00"/>
    <n v="5.6000000000000014"/>
    <x v="1"/>
    <s v="1901-38507"/>
    <x v="0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31:00"/>
    <m/>
    <d v="1899-12-30T20:07:00"/>
    <n v="6.3999999999999986"/>
    <x v="1"/>
    <s v="1971-01827"/>
    <x v="0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2:23:00"/>
    <s v="na"/>
    <d v="1899-12-30T19:39:00"/>
    <n v="6.7333333333333343"/>
    <x v="1"/>
    <s v="1001-21317"/>
    <x v="0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d v="2004-08-15T00:00:00"/>
    <x v="2"/>
    <x v="1"/>
    <n v="8"/>
    <s v="Arch Point"/>
    <s v="PM"/>
    <d v="1899-12-30T00:53:00"/>
    <s v="na"/>
    <d v="1899-12-30T19:39:00"/>
    <n v="5.2333333333333343"/>
    <x v="1"/>
    <s v="1001-21347"/>
    <x v="0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2:50:00"/>
    <m/>
    <d v="1899-12-30T19:39:00"/>
    <n v="3.1833333333333327"/>
    <x v="1"/>
    <s v="7901-02978"/>
    <x v="0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3:11:00"/>
    <d v="1899-12-30T23:23:00"/>
    <d v="1899-12-30T19:39:00"/>
    <n v="3.5333333333333341"/>
    <x v="1"/>
    <s v="7901-02981"/>
    <x v="0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d v="2005-08-02T00:00:00"/>
    <x v="2"/>
    <x v="0"/>
    <n v="8"/>
    <s v="Eseal Point"/>
    <s v="JA"/>
    <d v="1899-12-30T21:08:00"/>
    <m/>
    <d v="1899-12-30T19:53:00"/>
    <n v="1.2500000000000009"/>
    <x v="1"/>
    <s v="1971-01767"/>
    <x v="0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d v="2004-08-16T00:00:00"/>
    <x v="2"/>
    <x v="1"/>
    <n v="8"/>
    <s v="Eseal Point"/>
    <s v="JA"/>
    <d v="1899-12-30T22:14:00"/>
    <d v="1899-12-30T22:22:00"/>
    <d v="1899-12-30T19:39:00"/>
    <n v="2.5833333333333348"/>
    <x v="1"/>
    <s v="7901-02995"/>
    <x v="0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18:00"/>
    <d v="1899-12-30T22:25:00"/>
    <d v="1899-12-30T19:39:00"/>
    <n v="2.6500000000000012"/>
    <x v="1"/>
    <s v="7901-02996"/>
    <x v="0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2:37:00"/>
    <m/>
    <d v="1899-12-30T19:54:00"/>
    <n v="2.7166666666666677"/>
    <x v="1"/>
    <s v="1971-01723"/>
    <x v="0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41:00"/>
    <m/>
    <d v="1899-12-30T19:53:00"/>
    <n v="2.8000000000000007"/>
    <x v="1"/>
    <s v="1971-01772"/>
    <x v="0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15:00"/>
    <m/>
    <d v="1899-12-30T19:54:00"/>
    <n v="3.3500000000000014"/>
    <x v="1"/>
    <s v="1971-01728"/>
    <x v="0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35:00"/>
    <m/>
    <d v="1899-12-30T20:07:00"/>
    <n v="3.466666666666665"/>
    <x v="1"/>
    <s v="1971-01809"/>
    <x v="0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d v="2005-08-02T00:00:00"/>
    <x v="2"/>
    <x v="0"/>
    <n v="8"/>
    <s v="Eseal Point"/>
    <s v="JA"/>
    <d v="1899-12-30T23:24:00"/>
    <m/>
    <d v="1899-12-30T19:53:00"/>
    <n v="3.5166666666666675"/>
    <x v="1"/>
    <s v="1971-01774"/>
    <x v="0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d v="2005-08-02T00:00:00"/>
    <x v="2"/>
    <x v="0"/>
    <n v="8"/>
    <s v="Eseal Point"/>
    <s v="JA"/>
    <d v="1899-12-30T23:30:00"/>
    <m/>
    <d v="1899-12-30T19:53:00"/>
    <n v="3.6166666666666671"/>
    <x v="1"/>
    <s v="1971-01775"/>
    <x v="0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53:00"/>
    <m/>
    <d v="1899-12-30T20:07:00"/>
    <n v="3.7666666666666666"/>
    <x v="1"/>
    <s v="1971-01811"/>
    <x v="0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2:00"/>
    <m/>
    <d v="1899-12-30T20:07:00"/>
    <n v="4.0833333333333321"/>
    <x v="1"/>
    <s v="1971-01813"/>
    <x v="0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58:00"/>
    <m/>
    <d v="1899-12-30T19:53:00"/>
    <n v="4.0833333333333321"/>
    <x v="1"/>
    <s v="1971-01779"/>
    <x v="0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43:00"/>
    <m/>
    <d v="1899-12-30T20:07:00"/>
    <n v="4.6000000000000014"/>
    <x v="1"/>
    <s v="1971-01816"/>
    <x v="0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d v="2005-07-08T00:00:00"/>
    <x v="2"/>
    <x v="0"/>
    <n v="7"/>
    <s v="Eseal Point"/>
    <s v="HMN"/>
    <d v="1899-12-30T00:56:00"/>
    <m/>
    <d v="1899-12-30T20:07:00"/>
    <n v="4.8166666666666664"/>
    <x v="1"/>
    <s v="1971-01983"/>
    <x v="0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d v="2005-08-02T00:00:00"/>
    <x v="2"/>
    <x v="0"/>
    <n v="8"/>
    <s v="Eseal Point"/>
    <s v="JA"/>
    <d v="1899-12-30T01:03:00"/>
    <m/>
    <d v="1899-12-30T19:53:00"/>
    <n v="5.1666666666666679"/>
    <x v="1"/>
    <s v="1971-01785"/>
    <x v="0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17:00"/>
    <d v="1899-12-30T01:45:00"/>
    <d v="1899-12-30T20:03:00"/>
    <n v="5.2333333333333343"/>
    <x v="1"/>
    <s v="7901-02715"/>
    <x v="0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d v="2005-07-08T00:00:00"/>
    <x v="2"/>
    <x v="0"/>
    <n v="7"/>
    <s v="Eseal Point"/>
    <s v="HMN"/>
    <d v="1899-12-30T02:12:00"/>
    <m/>
    <d v="1899-12-30T20:07:00"/>
    <n v="6.0833333333333321"/>
    <x v="1"/>
    <s v="1971-01994"/>
    <x v="0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9:00"/>
    <d v="1899-12-30T02:15:00"/>
    <d v="1899-12-30T20:03:00"/>
    <n v="6.1000000000000014"/>
    <x v="1"/>
    <s v="7901-02719"/>
    <x v="0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45:00"/>
    <d v="1899-12-30T02:12:00"/>
    <d v="1899-12-30T19:39:00"/>
    <n v="6.1000000000000014"/>
    <x v="1"/>
    <s v="7901-02989"/>
    <x v="0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1"/>
    <s v="1971-01940"/>
    <x v="0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1:06:00"/>
    <d v="1899-12-30T21:12:00"/>
    <d v="1899-12-30T19:39:00"/>
    <n v="1.4500000000000028"/>
    <x v="1"/>
    <s v="7901-02993"/>
    <x v="0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1"/>
    <s v="1971-01722"/>
    <x v="0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2:23:00"/>
    <d v="1899-12-30T22:30:00"/>
    <d v="1899-12-30T19:39:00"/>
    <n v="2.7333333333333343"/>
    <x v="1"/>
    <s v="1901-38335"/>
    <x v="0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0:04:00"/>
    <d v="1899-12-30T00:12:00"/>
    <d v="1899-12-30T19:39:00"/>
    <n v="4.4166666666666679"/>
    <x v="1"/>
    <s v="1901-38504"/>
    <x v="0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46:00"/>
    <m/>
    <d v="1899-12-30T20:07:00"/>
    <n v="4.6499999999999986"/>
    <x v="1"/>
    <s v="1971-01982"/>
    <x v="0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Arch Point"/>
    <s v="PM"/>
    <d v="1899-12-30T00:30:00"/>
    <s v="na"/>
    <d v="1899-12-30T19:39:00"/>
    <n v="4.8500000000000014"/>
    <x v="1"/>
    <s v="1901-38339"/>
    <x v="0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d v="2005-08-02T00:00:00"/>
    <x v="2"/>
    <x v="0"/>
    <n v="8"/>
    <s v="Eseal Point"/>
    <s v="JA"/>
    <d v="1899-12-30T01:24:00"/>
    <m/>
    <d v="1899-12-30T19:53:00"/>
    <n v="5.5166666666666693"/>
    <x v="1"/>
    <s v="1971-01788"/>
    <x v="0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1"/>
    <s v="1971-01802"/>
    <x v="0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07:00"/>
    <d v="1899-12-30T01:16:00"/>
    <d v="1899-12-30T19:39:00"/>
    <n v="5.4666666666666686"/>
    <x v="1"/>
    <s v="1001-21315"/>
    <x v="0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d v="2004-08-16T00:00:00"/>
    <x v="2"/>
    <x v="1"/>
    <n v="8"/>
    <s v="Arch Point"/>
    <s v="PM"/>
    <d v="1899-12-30T22:08:00"/>
    <d v="1899-12-30T22:13:00"/>
    <d v="1899-12-30T19:39:00"/>
    <n v="2.4833333333333325"/>
    <x v="1"/>
    <s v="1901-38334"/>
    <x v="0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d v="2005-06-01T00:00:00"/>
    <x v="0"/>
    <x v="0"/>
    <n v="6"/>
    <n v="1"/>
    <s v="JA"/>
    <d v="1899-12-30T22:06:00"/>
    <m/>
    <d v="1899-12-30T19:59:00"/>
    <n v="2.1166666666666671"/>
    <x v="2"/>
    <s v="1313-46016"/>
    <x v="0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0:43:00"/>
    <m/>
    <d v="1899-12-30T20:00:00"/>
    <n v="4.716666666666665"/>
    <x v="2"/>
    <s v="1313-46028"/>
    <x v="0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d v="2005-06-02T00:00:00"/>
    <x v="0"/>
    <x v="0"/>
    <n v="6"/>
    <n v="1"/>
    <s v="JA"/>
    <d v="1899-12-30T00:57:00"/>
    <m/>
    <d v="1899-12-30T20:00:00"/>
    <n v="4.9499999999999993"/>
    <x v="2"/>
    <s v="1313-46029"/>
    <x v="0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0:59:00"/>
    <m/>
    <d v="1899-12-30T20:00:00"/>
    <n v="4.9833333333333307"/>
    <x v="2"/>
    <s v="1313-46030"/>
    <x v="0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1:17:00"/>
    <m/>
    <d v="1899-12-30T20:00:00"/>
    <n v="5.2833333333333314"/>
    <x v="2"/>
    <s v="1313-46031"/>
    <x v="0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d v="2006-06-02T00:00:00"/>
    <x v="0"/>
    <x v="2"/>
    <n v="6"/>
    <n v="1"/>
    <s v="JA"/>
    <d v="1899-12-30T02:49:00"/>
    <m/>
    <d v="1899-12-30T20:00:00"/>
    <n v="6.8166666666666664"/>
    <x v="2"/>
    <s v="1313-46044"/>
    <x v="0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d v="2005-05-31T00:00:00"/>
    <x v="0"/>
    <x v="0"/>
    <n v="5"/>
    <n v="1"/>
    <s v="JA"/>
    <d v="1899-12-30T00:40:00"/>
    <m/>
    <d v="1899-12-30T19:59:00"/>
    <n v="4.6833333333333336"/>
    <x v="2"/>
    <s v="1313-46010"/>
    <x v="0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d v="2005-06-02T00:00:00"/>
    <x v="0"/>
    <x v="0"/>
    <n v="6"/>
    <n v="1"/>
    <s v="JA"/>
    <d v="1899-12-30T22:05:00"/>
    <m/>
    <d v="1899-12-30T20:00:00"/>
    <n v="2.0833333333333313"/>
    <x v="2"/>
    <s v="1313-46026"/>
    <x v="0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23:12:00"/>
    <m/>
    <d v="1899-12-30T20:00:00"/>
    <n v="3.1999999999999993"/>
    <x v="2"/>
    <s v="1313-46027"/>
    <x v="0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3:21:00"/>
    <m/>
    <d v="1899-12-30T19:59:00"/>
    <n v="3.366666666666668"/>
    <x v="2"/>
    <s v="1313-46007"/>
    <x v="0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d v="2005-05-31T00:00:00"/>
    <x v="0"/>
    <x v="0"/>
    <n v="5"/>
    <n v="1"/>
    <s v="JA"/>
    <d v="1899-12-30T23:51:00"/>
    <m/>
    <d v="1899-12-30T19:59:00"/>
    <n v="3.8666666666666663"/>
    <x v="2"/>
    <s v="1313-46008"/>
    <x v="0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1:29:00"/>
    <m/>
    <d v="1899-12-30T20:00:00"/>
    <n v="5.4833333333333343"/>
    <x v="2"/>
    <s v="1313-46032"/>
    <x v="0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d v="2005-05-31T00:00:00"/>
    <x v="0"/>
    <x v="0"/>
    <n v="5"/>
    <n v="1"/>
    <s v="JA"/>
    <d v="1899-12-30T01:47:00"/>
    <m/>
    <d v="1899-12-30T19:59:00"/>
    <n v="5.7999999999999972"/>
    <x v="2"/>
    <s v="1313-46012"/>
    <x v="0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d v="2005-05-31T00:00:00"/>
    <x v="0"/>
    <x v="0"/>
    <n v="5"/>
    <n v="1"/>
    <s v="JA"/>
    <d v="1899-12-30T00:17:00"/>
    <m/>
    <d v="1899-12-30T19:59:00"/>
    <n v="4.2999999999999972"/>
    <x v="2"/>
    <s v="1313-46009"/>
    <x v="0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d v="2005-06-01T00:00:00"/>
    <x v="0"/>
    <x v="0"/>
    <n v="6"/>
    <n v="1"/>
    <s v="JA"/>
    <d v="1899-12-30T00:50:00"/>
    <m/>
    <d v="1899-12-30T19:59:00"/>
    <n v="4.8499999999999979"/>
    <x v="2"/>
    <s v="1313-46017"/>
    <x v="0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d v="2005-06-01T00:00:00"/>
    <x v="0"/>
    <x v="0"/>
    <n v="6"/>
    <n v="1"/>
    <s v="JA"/>
    <d v="1899-12-30T01:03:00"/>
    <m/>
    <d v="1899-12-30T19:59:00"/>
    <n v="5.0666666666666629"/>
    <x v="2"/>
    <s v="1313-46018"/>
    <x v="0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d v="2005-06-01T00:00:00"/>
    <x v="0"/>
    <x v="0"/>
    <n v="6"/>
    <n v="1"/>
    <s v="JA"/>
    <d v="1899-12-30T01:51:00"/>
    <m/>
    <d v="1899-12-30T19:59:00"/>
    <n v="5.8666666666666671"/>
    <x v="2"/>
    <s v="1313-46019"/>
    <x v="0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2:28:00"/>
    <m/>
    <d v="1899-12-30T19:59:00"/>
    <n v="2.4833333333333298"/>
    <x v="2"/>
    <s v="1313-46006"/>
    <x v="0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d v="2005-07-07T00:00:00"/>
    <x v="0"/>
    <x v="0"/>
    <n v="7"/>
    <s v="AB10"/>
    <s v="JA"/>
    <d v="1899-12-30T03:20:00"/>
    <d v="1899-12-30T03:32:00"/>
    <d v="1899-12-30T20:07:00"/>
    <n v="7.216666666666665"/>
    <x v="2"/>
    <s v="1313-70010"/>
    <x v="0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d v="2006-06-02T00:00:00"/>
    <x v="0"/>
    <x v="2"/>
    <n v="6"/>
    <n v="1"/>
    <s v="JA"/>
    <d v="1899-12-30T03:00:00"/>
    <m/>
    <d v="1899-12-30T20:00:00"/>
    <n v="7"/>
    <x v="2"/>
    <s v="1313-46010"/>
    <x v="1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d v="2005-06-02T00:00:00"/>
    <x v="0"/>
    <x v="0"/>
    <n v="6"/>
    <n v="1"/>
    <s v="JA"/>
    <d v="1899-12-30T01:20:00"/>
    <m/>
    <d v="1899-12-30T20:00:00"/>
    <n v="5.3333333333333321"/>
    <x v="2"/>
    <s v="1313-60034"/>
    <x v="1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d v="2005-06-02T00:00:00"/>
    <x v="0"/>
    <x v="0"/>
    <n v="6"/>
    <n v="1"/>
    <s v="JA"/>
    <d v="1899-12-30T00:27:00"/>
    <m/>
    <d v="1899-12-30T20:00:00"/>
    <n v="4.4499999999999993"/>
    <x v="2"/>
    <s v="1313-46012"/>
    <x v="1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d v="2005-07-08T00:00:00"/>
    <x v="0"/>
    <x v="0"/>
    <n v="7"/>
    <n v="1"/>
    <s v="JA"/>
    <d v="1899-12-30T02:54:00"/>
    <m/>
    <d v="1899-12-30T20:07:00"/>
    <n v="6.7833333333333314"/>
    <x v="2"/>
    <s v="1313-46038"/>
    <x v="1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d v="2005-07-07T00:00:00"/>
    <x v="0"/>
    <x v="0"/>
    <n v="7"/>
    <n v="1"/>
    <s v="JA"/>
    <d v="1899-12-30T23:11:00"/>
    <m/>
    <d v="1899-12-30T20:07:00"/>
    <n v="3.0666666666666664"/>
    <x v="2"/>
    <s v="1313-46038"/>
    <x v="3"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d v="2005-06-01T00:00:00"/>
    <x v="0"/>
    <x v="0"/>
    <n v="6"/>
    <n v="1"/>
    <s v="JA"/>
    <d v="1899-12-30T01:15:00"/>
    <m/>
    <d v="1899-12-30T19:59:00"/>
    <n v="5.2666666666666657"/>
    <x v="3"/>
    <s v="4501-95564"/>
    <x v="0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d v="2004-08-16T00:00:00"/>
    <x v="2"/>
    <x v="1"/>
    <n v="8"/>
    <s v="Eseal Point"/>
    <s v="JA"/>
    <d v="1899-12-30T22:55:00"/>
    <s v="na"/>
    <d v="1899-12-30T19:39:00"/>
    <n v="3.2666666666666684"/>
    <x v="3"/>
    <s v="7901-02998"/>
    <x v="0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d v="2005-07-03T00:00:00"/>
    <x v="1"/>
    <x v="0"/>
    <n v="7"/>
    <n v="1"/>
    <s v="JA"/>
    <d v="1899-12-30T22:03:00"/>
    <m/>
    <d v="1899-12-30T20:08:00"/>
    <n v="1.9166666666666652"/>
    <x v="3"/>
    <s v="1971-01631"/>
    <x v="0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00:00"/>
    <m/>
    <d v="1899-12-30T19:58:00"/>
    <n v="4.033333333333335"/>
    <x v="3"/>
    <s v="4501-95469"/>
    <x v="0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d v="2007-06-18T00:00:00"/>
    <x v="1"/>
    <x v="3"/>
    <n v="6"/>
    <n v="1"/>
    <s v="JA"/>
    <d v="1899-12-30T00:11:00"/>
    <m/>
    <d v="1899-12-30T20:07:00"/>
    <n v="4.0666666666666664"/>
    <x v="3"/>
    <s v="1971-02306"/>
    <x v="0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= 2, RUMP 90%WHITE"/>
  </r>
  <r>
    <d v="2005-07-02T00:00:00"/>
    <x v="1"/>
    <x v="0"/>
    <n v="7"/>
    <n v="1"/>
    <s v="JA"/>
    <d v="1899-12-30T01:01:00"/>
    <m/>
    <d v="1899-12-30T20:08:00"/>
    <n v="4.8833333333333329"/>
    <x v="3"/>
    <s v="1971-01625"/>
    <x v="0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= 1, RUMP COMPLETE WHITE - PHOTOS"/>
  </r>
  <r>
    <d v="2005-07-02T00:00:00"/>
    <x v="1"/>
    <x v="0"/>
    <n v="7"/>
    <n v="1"/>
    <s v="JA"/>
    <d v="1899-12-30T01:37:00"/>
    <m/>
    <d v="1899-12-30T20:08:00"/>
    <n v="5.4833333333333343"/>
    <x v="3"/>
    <s v="1971-01626"/>
    <x v="0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= 2, RUMP 90% WHITE - PHOTOS"/>
  </r>
  <r>
    <d v="2005-05-28T00:00:00"/>
    <x v="1"/>
    <x v="0"/>
    <n v="5"/>
    <m/>
    <s v="JA"/>
    <d v="1899-12-30T22:36:00"/>
    <m/>
    <d v="1899-12-30T19:57:00"/>
    <n v="2.6500000000000039"/>
    <x v="3"/>
    <s v="4501-95403"/>
    <x v="0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d v="2004-08-18T00:00:00"/>
    <x v="0"/>
    <x v="1"/>
    <n v="8"/>
    <n v="1"/>
    <s v="JA"/>
    <d v="1899-12-30T23:39:00"/>
    <d v="1899-12-30T23:58:00"/>
    <d v="1899-12-30T19:36:00"/>
    <n v="4.0499999999999963"/>
    <x v="3"/>
    <s v="1901-38522"/>
    <x v="0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d v="2005-08-02T00:00:00"/>
    <x v="2"/>
    <x v="0"/>
    <n v="8"/>
    <s v="Eseal Point"/>
    <s v="JA"/>
    <d v="1899-12-30T00:02:00"/>
    <m/>
    <d v="1899-12-30T19:53:00"/>
    <n v="4.1500000000000021"/>
    <x v="3"/>
    <s v="1971-01780"/>
    <x v="0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RUMP = 1, ALL WHITE RUMP - PHOTOS"/>
  </r>
  <r>
    <d v="2007-06-18T00:00:00"/>
    <x v="1"/>
    <x v="3"/>
    <n v="6"/>
    <n v="1"/>
    <s v="JA"/>
    <d v="1899-12-30T00:58:00"/>
    <m/>
    <d v="1899-12-30T20:07:00"/>
    <n v="4.8499999999999979"/>
    <x v="3"/>
    <m/>
    <x v="0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RUMP = 2, 90% WHT RUMP, NO BAND APPLIED"/>
  </r>
  <r>
    <d v="2005-08-01T00:00:00"/>
    <x v="2"/>
    <x v="0"/>
    <n v="8"/>
    <s v="Arch Point"/>
    <s v="JA"/>
    <d v="1899-12-30T01:07:00"/>
    <m/>
    <d v="1899-12-30T19:54:00"/>
    <n v="5.2166666666666686"/>
    <x v="3"/>
    <s v="1971-01757"/>
    <x v="0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= 1, RUMP PATCH ALL WHITE PHOTO"/>
  </r>
  <r>
    <d v="2005-05-29T00:00:00"/>
    <x v="1"/>
    <x v="0"/>
    <n v="5"/>
    <m/>
    <s v="JA"/>
    <d v="1899-12-30T00:57:00"/>
    <m/>
    <d v="1899-12-30T19:58:00"/>
    <n v="4.9833333333333343"/>
    <x v="3"/>
    <s v="4501-95476"/>
    <x v="0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d v="2015-06-17T00:00:00"/>
    <x v="1"/>
    <x v="4"/>
    <n v="6"/>
    <n v="1"/>
    <s v="JA"/>
    <d v="1899-12-30T23:13:00"/>
    <m/>
    <d v="1899-12-30T20:13:00"/>
    <n v="3"/>
    <x v="3"/>
    <s v="1971-02329"/>
    <x v="0"/>
    <m/>
    <n v="2"/>
    <n v="54"/>
    <n v="20"/>
    <n v="34"/>
    <n v="14.1"/>
    <n v="36.700000000000003"/>
    <n v="21.45"/>
    <n v="151"/>
    <m/>
    <m/>
    <m/>
    <m/>
    <m/>
    <m/>
    <m/>
    <m/>
    <m/>
    <m/>
    <m/>
    <m/>
    <m/>
    <m/>
    <m/>
    <m/>
    <m/>
    <m/>
    <s v="RUMP = 2, PHOTOS"/>
  </r>
  <r>
    <d v="2005-07-09T00:00:00"/>
    <x v="2"/>
    <x v="0"/>
    <n v="7"/>
    <s v="Eseal Point"/>
    <s v="HMN"/>
    <d v="1899-12-30T02:24:00"/>
    <m/>
    <d v="1899-12-30T20:07:00"/>
    <n v="6.2833333333333314"/>
    <x v="3"/>
    <s v="4501-95564"/>
    <x v="1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d v="2005-07-08T00:00:00"/>
    <x v="0"/>
    <x v="0"/>
    <n v="7"/>
    <n v="1"/>
    <s v="JA"/>
    <d v="1899-12-30T22:48:00"/>
    <m/>
    <d v="1899-12-30T20:07:00"/>
    <n v="2.6833333333333318"/>
    <x v="4"/>
    <s v="1971-01665"/>
    <x v="4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d v="2005-07-09T00:00:00"/>
    <x v="0"/>
    <x v="0"/>
    <n v="7"/>
    <n v="1"/>
    <s v="JA"/>
    <m/>
    <m/>
    <d v="1899-12-30T20:07:00"/>
    <n v="3.8833333333333329"/>
    <x v="4"/>
    <s v="1971-01711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5-07-09T00:00:00"/>
    <x v="0"/>
    <x v="0"/>
    <n v="7"/>
    <n v="1"/>
    <s v="JA"/>
    <m/>
    <m/>
    <d v="1899-12-30T20:07:00"/>
    <n v="3.8833333333333329"/>
    <x v="4"/>
    <s v="1971-01712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4-08-16T00:00:00"/>
    <x v="2"/>
    <x v="1"/>
    <n v="8"/>
    <s v="Arch Point"/>
    <s v="PM"/>
    <m/>
    <m/>
    <d v="1899-12-30T19:39:00"/>
    <n v="4.3500000000000014"/>
    <x v="4"/>
    <s v="1901-38338"/>
    <x v="4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d v="2005-07-08T00:00:00"/>
    <x v="2"/>
    <x v="0"/>
    <n v="7"/>
    <s v="Arch Point"/>
    <s v="PM"/>
    <d v="1899-12-30T02:01:00"/>
    <m/>
    <d v="1899-12-30T20:07:00"/>
    <n v="5.8999999999999986"/>
    <x v="4"/>
    <m/>
    <x v="4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m/>
    <x v="3"/>
    <x v="5"/>
    <m/>
    <m/>
    <m/>
    <m/>
    <m/>
    <m/>
    <m/>
    <x v="4"/>
    <s v="1901-38307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01-38308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61-1618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2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4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9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1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3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4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x v="5"/>
    <m/>
    <m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Data" updatedVersion="5" showMemberPropertyTips="0" useAutoFormatting="1" colGrandTotals="0" itemPrintTitles="1" createdVersion="1" indent="0" compact="0" compactData="0" gridDropZones="1" chartFormat="1">
  <location ref="A3:D57" firstHeaderRow="1" firstDataRow="2" firstDataCol="3"/>
  <pivotFields count="41">
    <pivotField compact="0" outline="0" subtotalTop="0" showAll="0" includeNewItemsInFilter="1"/>
    <pivotField axis="axisRow" compact="0" outline="0" subtotalTop="0" showAll="0" includeNewItemsInFilter="1">
      <items count="5">
        <item x="2"/>
        <item x="1"/>
        <item x="0"/>
        <item h="1" x="3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>
      <items count="7">
        <item h="1" x="4"/>
        <item h="1" x="3"/>
        <item h="1" x="0"/>
        <item x="1"/>
        <item x="2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sd="0" x="0"/>
        <item h="1" x="1"/>
        <item h="1"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12">
        <item x="2"/>
        <item x="3"/>
        <item x="4"/>
        <item x="0"/>
        <item x="1"/>
        <item m="1" x="10"/>
        <item x="5"/>
        <item x="7"/>
        <item x="9"/>
        <item h="1" x="6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6">
        <item h="1" x="5"/>
        <item x="1"/>
        <item x="2"/>
        <item h="1" x="3"/>
        <item h="1" x="4"/>
        <item h="1"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3">
    <field x="1"/>
    <field x="3"/>
    <field x="14"/>
  </rowFields>
  <rowItems count="53">
    <i>
      <x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t="default" r="1">
      <x v="3"/>
    </i>
    <i r="1">
      <x v="4"/>
      <x/>
    </i>
    <i r="2">
      <x v="4"/>
    </i>
    <i r="2">
      <x v="6"/>
    </i>
    <i r="2">
      <x v="7"/>
    </i>
    <i r="2">
      <x v="8"/>
    </i>
    <i t="default" r="1">
      <x v="4"/>
    </i>
    <i t="default">
      <x/>
    </i>
    <i>
      <x v="1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1"/>
    </i>
    <i>
      <x v="2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2"/>
    </i>
    <i t="grand">
      <x/>
    </i>
  </rowItems>
  <colFields count="1">
    <field x="10"/>
  </colFields>
  <colItems count="1">
    <i>
      <x/>
    </i>
  </colItems>
  <dataFields count="1">
    <dataField name="Count of BP" fld="14" subtotal="count" baseField="14" baseItem="0"/>
  </dataFields>
  <formats count="2">
    <format dxfId="11">
      <pivotArea outline="0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I52" firstHeaderRow="1" firstDataRow="2" firstDataCol="2"/>
  <pivotFields count="39">
    <pivotField axis="axisRow" compact="0" outline="0" subtotalTop="0" showAll="0" includeNewItemsInFilter="1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37"/>
        <item t="default"/>
      </items>
    </pivotField>
    <pivotField axis="axisRow" compact="0" outline="0" subtotalTop="0" showAll="0" includeNewItemsInFilter="1">
      <items count="5">
        <item x="2"/>
        <item x="1"/>
        <item x="0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Col" compact="0" outline="0" subtotalTop="0" showAll="0" includeNewItemsInFilter="1">
      <items count="7">
        <item x="0"/>
        <item x="1"/>
        <item x="4"/>
        <item x="3"/>
        <item x="2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"/>
    <field x="0"/>
  </rowFields>
  <rowItems count="48">
    <i>
      <x/>
      <x v="13"/>
    </i>
    <i r="1">
      <x v="14"/>
    </i>
    <i r="1">
      <x v="18"/>
    </i>
    <i r="1">
      <x v="19"/>
    </i>
    <i r="1">
      <x v="20"/>
    </i>
    <i r="1">
      <x v="27"/>
    </i>
    <i r="1">
      <x v="28"/>
    </i>
    <i r="1">
      <x v="39"/>
    </i>
    <i t="default">
      <x/>
    </i>
    <i>
      <x v="1"/>
      <x v="3"/>
    </i>
    <i r="1">
      <x v="4"/>
    </i>
    <i r="1">
      <x v="5"/>
    </i>
    <i r="1">
      <x v="8"/>
    </i>
    <i r="1">
      <x v="9"/>
    </i>
    <i r="1">
      <x v="10"/>
    </i>
    <i r="1">
      <x v="22"/>
    </i>
    <i r="1">
      <x v="23"/>
    </i>
    <i r="1">
      <x v="24"/>
    </i>
    <i r="1">
      <x v="25"/>
    </i>
    <i r="1">
      <x v="26"/>
    </i>
    <i t="default">
      <x v="1"/>
    </i>
    <i>
      <x v="2"/>
      <x/>
    </i>
    <i r="1">
      <x v="1"/>
    </i>
    <i r="1">
      <x v="2"/>
    </i>
    <i r="1">
      <x v="6"/>
    </i>
    <i r="1">
      <x v="7"/>
    </i>
    <i r="1">
      <x v="11"/>
    </i>
    <i r="1">
      <x v="12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t="default">
      <x v="2"/>
    </i>
    <i>
      <x v="3"/>
      <x v="40"/>
    </i>
    <i t="default">
      <x v="3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ax of hrs_postSS" fld="7" subtotal="max" baseField="0" baseItem="13" numFmtId="164"/>
  </dataFields>
  <formats count="4">
    <format dxfId="9">
      <pivotArea outline="0" fieldPosition="0"/>
    </format>
    <format dxfId="8">
      <pivotArea dataOnly="0" outline="0" fieldPosition="0">
        <references count="1">
          <reference field="0" count="1">
            <x v="18"/>
          </reference>
        </references>
      </pivotArea>
    </format>
    <format dxfId="7">
      <pivotArea dataOnly="0" outline="0" fieldPosition="0">
        <references count="1">
          <reference field="0" count="1">
            <x v="28"/>
          </reference>
        </references>
      </pivotArea>
    </format>
    <format dxfId="6">
      <pivotArea dataOnly="0" outline="0" fieldPosition="0">
        <references count="1">
          <reference field="0" count="1">
            <x v="36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G15" firstHeaderRow="1" firstDataRow="2" firstDataCol="2"/>
  <pivotFields count="2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axis="axisRow" compact="0" outline="0" subtotalTop="0" showAll="0" includeNewItemsInFilter="1">
      <items count="6">
        <item h="1" x="3"/>
        <item x="2"/>
        <item x="1"/>
        <item x="0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0"/>
    <field x="9"/>
  </rowFields>
  <rowItems count="11">
    <i>
      <x v="1"/>
      <x v="1"/>
    </i>
    <i r="1">
      <x v="3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r="1">
      <x v="2"/>
    </i>
    <i t="default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raw_CPUE" fld="21" subtotal="count" baseField="0" baseItem="0"/>
    <dataField name="Average of raw_CPUE2" fld="21" subtotal="average" baseField="9" baseItem="0" numFmtId="169"/>
    <dataField name="StdDev of raw_CPUE2" fld="21" subtotal="stdDev" baseField="9" baseItem="0" numFmtId="169"/>
    <dataField name="Average of std_CPUE" fld="22" subtotal="average" baseField="10" baseItem="2" numFmtId="169"/>
    <dataField name="StdDev of std_CPUE" fld="22" subtotal="stdDev" baseField="10" baseItem="2" numFmtId="169"/>
  </dataFields>
  <formats count="6">
    <format dxfId="5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4">
      <pivotArea outline="0" fieldPosition="0">
        <references count="1">
          <reference field="4294967294" count="2" selected="0">
            <x v="3"/>
            <x v="4"/>
          </reference>
        </references>
      </pivotArea>
    </format>
    <format dxfId="3">
      <pivotArea outline="0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 selected="0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3" dataOnRows="1" applyNumberFormats="0" applyBorderFormats="0" applyFontFormats="0" applyPatternFormats="0" applyAlignmentFormats="0" applyWidthHeightFormats="1" dataCaption="Data" updatedVersion="5" showItems="0" showMultipleLabel="0" showMemberPropertyTips="0" useAutoFormatting="1" itemPrintTitles="1" indent="0" compact="0" compactData="0" gridDropZones="1">
  <location ref="A3:E15" firstHeaderRow="2" firstDataRow="2" firstDataCol="4"/>
  <pivotFields count="41">
    <pivotField compact="0" outline="0" subtotalTop="0" showAll="0" includeNewItemsInFilter="1" defaultSubtotal="0"/>
    <pivotField axis="axisRow" compact="0" outline="0" subtotalTop="0" showAll="0" includeNewItemsInFilter="1" defaultSubtotal="0">
      <items count="4">
        <item x="1"/>
        <item x="2"/>
        <item x="0"/>
        <item h="1" x="3"/>
      </items>
    </pivotField>
    <pivotField axis="axisRow" compact="0" outline="0" subtotalTop="0" showAll="0" includeNewItemsInFilter="1" defaultSubtotal="0">
      <items count="6">
        <item x="1"/>
        <item x="0"/>
        <item x="2"/>
        <item x="3"/>
        <item h="1" x="4"/>
        <item h="1" x="5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7" outline="0" subtotalTop="0" showAll="0" includeNewItemsInFilter="1" defaultSubtotal="0"/>
    <pivotField compact="0" numFmtId="2" outline="0" subtotalTop="0" showAll="0" includeNewItemsInFilter="1" defaultSubtotal="0"/>
    <pivotField axis="axisRow" compact="0" outline="0" subtotalTop="0" showAll="0" includeNewItemsInFilter="1">
      <items count="7">
        <item x="0"/>
        <item h="1" x="1"/>
        <item h="1" x="3"/>
        <item h="1" x="4"/>
        <item h="1" x="2"/>
        <item h="1" x="5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7">
        <item h="1" x="0"/>
        <item h="1" x="1"/>
        <item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2"/>
    <field x="1"/>
    <field x="10"/>
    <field x="12"/>
  </rowFields>
  <rowItems count="11">
    <i>
      <x/>
      <x v="1"/>
      <x/>
      <x v="2"/>
    </i>
    <i t="default" r="2">
      <x/>
    </i>
    <i>
      <x v="1"/>
      <x/>
      <x/>
      <x v="2"/>
    </i>
    <i t="default" r="2">
      <x/>
    </i>
    <i r="1">
      <x v="1"/>
      <x/>
      <x v="2"/>
    </i>
    <i t="default" r="2">
      <x/>
    </i>
    <i r="1">
      <x v="2"/>
      <x/>
      <x v="2"/>
    </i>
    <i t="default" r="2">
      <x/>
    </i>
    <i>
      <x v="2"/>
      <x v="2"/>
      <x/>
      <x v="2"/>
    </i>
    <i t="default" r="2">
      <x/>
    </i>
    <i t="grand">
      <x/>
    </i>
  </rowItems>
  <colItems count="1">
    <i/>
  </colItems>
  <dataFields count="1">
    <dataField name="Count of recapture?" fld="12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7"/>
  <sheetViews>
    <sheetView zoomScale="75" zoomScaleNormal="75" workbookViewId="0">
      <selection activeCell="T18" sqref="T18"/>
    </sheetView>
  </sheetViews>
  <sheetFormatPr defaultRowHeight="12.75" x14ac:dyDescent="0.2"/>
  <cols>
    <col min="1" max="1" width="10.85546875" customWidth="1"/>
    <col min="2" max="2" width="6.28515625" customWidth="1"/>
    <col min="3" max="3" width="6.28515625" bestFit="1" customWidth="1"/>
    <col min="4" max="5" width="9.85546875" bestFit="1" customWidth="1"/>
    <col min="6" max="9" width="8.140625" customWidth="1"/>
    <col min="10" max="10" width="8.28515625" customWidth="1"/>
    <col min="11" max="44" width="9.42578125" customWidth="1"/>
    <col min="45" max="45" width="10.28515625" customWidth="1"/>
    <col min="46" max="84" width="11.85546875" bestFit="1" customWidth="1"/>
    <col min="85" max="85" width="16.42578125" bestFit="1" customWidth="1"/>
    <col min="86" max="86" width="17.5703125" bestFit="1" customWidth="1"/>
  </cols>
  <sheetData>
    <row r="3" spans="1:13" x14ac:dyDescent="0.2">
      <c r="A3" s="171" t="s">
        <v>1818</v>
      </c>
      <c r="B3" s="172"/>
      <c r="C3" s="172"/>
      <c r="D3" s="173" t="s">
        <v>214</v>
      </c>
    </row>
    <row r="4" spans="1:13" x14ac:dyDescent="0.2">
      <c r="A4" s="171" t="s">
        <v>246</v>
      </c>
      <c r="B4" s="171" t="s">
        <v>1817</v>
      </c>
      <c r="C4" s="171" t="s">
        <v>217</v>
      </c>
      <c r="D4" s="174" t="s">
        <v>250</v>
      </c>
      <c r="H4" s="238" t="s">
        <v>249</v>
      </c>
      <c r="I4" s="238"/>
      <c r="J4" s="238" t="s">
        <v>378</v>
      </c>
      <c r="K4" s="238"/>
      <c r="L4" s="238" t="s">
        <v>860</v>
      </c>
      <c r="M4" s="238"/>
    </row>
    <row r="5" spans="1:13" x14ac:dyDescent="0.2">
      <c r="A5" s="175" t="s">
        <v>860</v>
      </c>
      <c r="B5" s="175">
        <v>7</v>
      </c>
      <c r="C5" s="175">
        <v>0</v>
      </c>
      <c r="D5" s="185">
        <v>8</v>
      </c>
      <c r="H5" t="s">
        <v>1844</v>
      </c>
      <c r="I5" t="s">
        <v>1850</v>
      </c>
      <c r="J5" t="s">
        <v>1844</v>
      </c>
      <c r="K5" t="s">
        <v>1850</v>
      </c>
      <c r="L5" t="s">
        <v>1844</v>
      </c>
      <c r="M5" t="s">
        <v>1850</v>
      </c>
    </row>
    <row r="6" spans="1:13" x14ac:dyDescent="0.2">
      <c r="A6" s="176"/>
      <c r="B6" s="176"/>
      <c r="C6" s="177">
        <v>1</v>
      </c>
      <c r="D6" s="186">
        <v>1</v>
      </c>
      <c r="F6" t="s">
        <v>249</v>
      </c>
      <c r="G6" s="9">
        <v>0</v>
      </c>
      <c r="H6" s="156">
        <v>0.40948275862068967</v>
      </c>
      <c r="I6" s="156">
        <v>0.25</v>
      </c>
      <c r="J6" s="156">
        <v>0.11026615969581749</v>
      </c>
      <c r="K6" s="156">
        <v>4.3010752688172046E-2</v>
      </c>
      <c r="L6" s="156">
        <v>0.21052631578947367</v>
      </c>
      <c r="M6" s="156">
        <v>3.7037037037037035E-2</v>
      </c>
    </row>
    <row r="7" spans="1:13" x14ac:dyDescent="0.2">
      <c r="A7" s="176"/>
      <c r="B7" s="176"/>
      <c r="C7" s="177">
        <v>1.5</v>
      </c>
      <c r="D7" s="186">
        <v>1</v>
      </c>
      <c r="F7" t="s">
        <v>249</v>
      </c>
      <c r="G7" s="10">
        <v>1</v>
      </c>
      <c r="H7" s="157">
        <v>8.1896551724137928E-2</v>
      </c>
      <c r="I7" s="157">
        <v>0</v>
      </c>
      <c r="J7" s="157">
        <v>4.9429657794676805E-2</v>
      </c>
      <c r="K7" s="157">
        <v>2.1505376344086023E-2</v>
      </c>
      <c r="L7" s="157">
        <v>2.6315789473684209E-2</v>
      </c>
      <c r="M7" s="157"/>
    </row>
    <row r="8" spans="1:13" x14ac:dyDescent="0.2">
      <c r="A8" s="176"/>
      <c r="B8" s="176"/>
      <c r="C8" s="177">
        <v>2</v>
      </c>
      <c r="D8" s="186">
        <v>2</v>
      </c>
      <c r="F8" t="s">
        <v>249</v>
      </c>
      <c r="G8" s="180">
        <v>1.5</v>
      </c>
      <c r="H8" s="181">
        <v>5.1724137931034482E-2</v>
      </c>
      <c r="I8" s="181">
        <v>1.2500000000000001E-2</v>
      </c>
      <c r="J8" s="181">
        <v>8.3650190114068435E-2</v>
      </c>
      <c r="K8" s="181">
        <v>9.6774193548387094E-2</v>
      </c>
      <c r="L8" s="181">
        <v>2.6315789473684209E-2</v>
      </c>
      <c r="M8" s="181"/>
    </row>
    <row r="9" spans="1:13" x14ac:dyDescent="0.2">
      <c r="A9" s="176"/>
      <c r="B9" s="176"/>
      <c r="C9" s="177">
        <v>3</v>
      </c>
      <c r="D9" s="186">
        <v>8</v>
      </c>
      <c r="F9" t="s">
        <v>249</v>
      </c>
      <c r="G9" s="180">
        <v>2</v>
      </c>
      <c r="H9" s="181">
        <v>6.0344827586206899E-2</v>
      </c>
      <c r="I9" s="181">
        <v>2.5000000000000001E-2</v>
      </c>
      <c r="J9" s="181">
        <v>0.14828897338403041</v>
      </c>
      <c r="K9" s="181">
        <v>9.6774193548387094E-2</v>
      </c>
      <c r="L9" s="181">
        <v>5.2631578947368418E-2</v>
      </c>
      <c r="M9" s="181"/>
    </row>
    <row r="10" spans="1:13" x14ac:dyDescent="0.2">
      <c r="A10" s="176"/>
      <c r="B10" s="176"/>
      <c r="C10" s="177">
        <v>4</v>
      </c>
      <c r="D10" s="186">
        <v>12</v>
      </c>
      <c r="F10" t="s">
        <v>249</v>
      </c>
      <c r="G10" s="180">
        <v>3</v>
      </c>
      <c r="H10" s="181">
        <v>0.11637931034482758</v>
      </c>
      <c r="I10" s="181">
        <v>0.17499999999999999</v>
      </c>
      <c r="J10" s="181">
        <v>0.22053231939163498</v>
      </c>
      <c r="K10" s="181">
        <v>0.19354838709677419</v>
      </c>
      <c r="L10" s="181">
        <v>0.21052631578947367</v>
      </c>
      <c r="M10" s="181">
        <v>0.1111111111111111</v>
      </c>
    </row>
    <row r="11" spans="1:13" x14ac:dyDescent="0.2">
      <c r="A11" s="176"/>
      <c r="B11" s="176"/>
      <c r="C11" s="177">
        <v>4.5</v>
      </c>
      <c r="D11" s="186">
        <v>6</v>
      </c>
      <c r="F11" t="s">
        <v>249</v>
      </c>
      <c r="G11" s="180">
        <v>4</v>
      </c>
      <c r="H11" s="181">
        <v>0.18965517241379309</v>
      </c>
      <c r="I11" s="181">
        <v>0.33750000000000002</v>
      </c>
      <c r="J11" s="181">
        <v>0.22813688212927757</v>
      </c>
      <c r="K11" s="181">
        <v>0.35483870967741937</v>
      </c>
      <c r="L11" s="181">
        <v>0.31578947368421051</v>
      </c>
      <c r="M11" s="181">
        <v>0.51851851851851849</v>
      </c>
    </row>
    <row r="12" spans="1:13" x14ac:dyDescent="0.2">
      <c r="A12" s="176"/>
      <c r="B12" s="175" t="s">
        <v>1853</v>
      </c>
      <c r="C12" s="172"/>
      <c r="D12" s="185">
        <v>38</v>
      </c>
      <c r="F12" t="s">
        <v>249</v>
      </c>
      <c r="G12" s="180">
        <v>4.5</v>
      </c>
      <c r="H12" s="181">
        <v>8.6206896551724144E-2</v>
      </c>
      <c r="I12" s="181">
        <v>0.16250000000000001</v>
      </c>
      <c r="J12" s="181">
        <v>7.6045627376425853E-2</v>
      </c>
      <c r="K12" s="181">
        <v>0.12903225806451613</v>
      </c>
      <c r="L12" s="181">
        <v>0.15789473684210525</v>
      </c>
      <c r="M12" s="181">
        <v>7.407407407407407E-2</v>
      </c>
    </row>
    <row r="13" spans="1:13" x14ac:dyDescent="0.2">
      <c r="A13" s="176"/>
      <c r="B13" s="175">
        <v>8</v>
      </c>
      <c r="C13" s="175">
        <v>0</v>
      </c>
      <c r="D13" s="185">
        <v>1</v>
      </c>
      <c r="F13" t="s">
        <v>249</v>
      </c>
      <c r="G13" s="180">
        <v>5</v>
      </c>
      <c r="H13" s="181">
        <v>4.3103448275862068E-3</v>
      </c>
      <c r="I13" s="181">
        <v>3.7499999999999999E-2</v>
      </c>
      <c r="J13" s="181">
        <v>8.3650190114068435E-2</v>
      </c>
      <c r="K13" s="181">
        <v>6.4516129032258063E-2</v>
      </c>
      <c r="L13" s="181">
        <v>0</v>
      </c>
      <c r="M13" s="181">
        <v>0.25925925925925924</v>
      </c>
    </row>
    <row r="14" spans="1:13" ht="15" x14ac:dyDescent="0.25">
      <c r="A14" s="176"/>
      <c r="B14" s="176"/>
      <c r="C14" s="177">
        <v>3</v>
      </c>
      <c r="D14" s="186">
        <v>3</v>
      </c>
      <c r="F14" s="188" t="s">
        <v>1851</v>
      </c>
      <c r="G14" s="189">
        <f>AVERAGE(H14:M14)</f>
        <v>0.79333333333333333</v>
      </c>
      <c r="H14" s="182">
        <v>0.51</v>
      </c>
      <c r="I14" s="182">
        <v>0.75</v>
      </c>
      <c r="J14" s="182">
        <v>0.84</v>
      </c>
      <c r="K14" s="182">
        <v>0.94</v>
      </c>
      <c r="L14" s="183">
        <v>0.76</v>
      </c>
      <c r="M14" s="183">
        <v>0.96</v>
      </c>
    </row>
    <row r="15" spans="1:13" ht="15" x14ac:dyDescent="0.25">
      <c r="A15" s="176"/>
      <c r="B15" s="176"/>
      <c r="C15" s="177">
        <v>4</v>
      </c>
      <c r="D15" s="186">
        <v>14</v>
      </c>
      <c r="F15" s="188" t="s">
        <v>1852</v>
      </c>
      <c r="H15" s="239" t="s">
        <v>249</v>
      </c>
      <c r="I15" s="239"/>
      <c r="J15" s="239" t="s">
        <v>378</v>
      </c>
      <c r="K15" s="239"/>
      <c r="L15" s="240" t="s">
        <v>860</v>
      </c>
      <c r="M15" s="240"/>
    </row>
    <row r="16" spans="1:13" x14ac:dyDescent="0.2">
      <c r="A16" s="176"/>
      <c r="B16" s="176"/>
      <c r="C16" s="177">
        <v>4.5</v>
      </c>
      <c r="D16" s="186">
        <v>2</v>
      </c>
      <c r="H16" s="158" t="s">
        <v>1842</v>
      </c>
      <c r="I16" s="158" t="s">
        <v>1843</v>
      </c>
      <c r="J16" s="158" t="s">
        <v>1842</v>
      </c>
      <c r="K16" s="158" t="s">
        <v>1843</v>
      </c>
      <c r="L16" s="158" t="s">
        <v>1842</v>
      </c>
      <c r="M16" s="158" t="s">
        <v>1843</v>
      </c>
    </row>
    <row r="17" spans="1:13" x14ac:dyDescent="0.2">
      <c r="A17" s="176"/>
      <c r="B17" s="176"/>
      <c r="C17" s="177">
        <v>5</v>
      </c>
      <c r="D17" s="186">
        <v>7</v>
      </c>
      <c r="G17" s="9">
        <v>0</v>
      </c>
      <c r="H17" s="156">
        <v>0.5714285714285714</v>
      </c>
      <c r="I17" s="156">
        <v>0.48760330578512395</v>
      </c>
      <c r="J17" s="159"/>
      <c r="K17" s="159"/>
      <c r="L17" s="156">
        <v>0.26190476190476192</v>
      </c>
      <c r="M17" s="156">
        <v>0.71052631578947367</v>
      </c>
    </row>
    <row r="18" spans="1:13" x14ac:dyDescent="0.2">
      <c r="A18" s="176"/>
      <c r="B18" s="175" t="s">
        <v>1854</v>
      </c>
      <c r="C18" s="172"/>
      <c r="D18" s="185">
        <v>27</v>
      </c>
      <c r="G18" s="10">
        <v>1</v>
      </c>
      <c r="H18" s="157">
        <v>0.25</v>
      </c>
      <c r="I18" s="157">
        <v>0.1115702479338843</v>
      </c>
      <c r="J18" s="159"/>
      <c r="K18" s="159"/>
      <c r="L18" s="157">
        <v>0.14285714285714285</v>
      </c>
      <c r="M18" s="157">
        <v>0.10526315789473684</v>
      </c>
    </row>
    <row r="19" spans="1:13" x14ac:dyDescent="0.2">
      <c r="A19" s="175" t="s">
        <v>1717</v>
      </c>
      <c r="B19" s="172"/>
      <c r="C19" s="172"/>
      <c r="D19" s="185">
        <v>65</v>
      </c>
      <c r="G19" s="180">
        <v>1.5</v>
      </c>
      <c r="H19" s="181">
        <v>0</v>
      </c>
      <c r="I19" s="181">
        <v>5.7851239669421489E-2</v>
      </c>
      <c r="J19" s="81"/>
      <c r="K19" s="81"/>
      <c r="L19" s="181">
        <v>9.5238095238095233E-2</v>
      </c>
      <c r="M19" s="181">
        <v>2.6315789473684209E-2</v>
      </c>
    </row>
    <row r="20" spans="1:13" x14ac:dyDescent="0.2">
      <c r="A20" s="175" t="s">
        <v>378</v>
      </c>
      <c r="B20" s="175">
        <v>7</v>
      </c>
      <c r="C20" s="175">
        <v>0</v>
      </c>
      <c r="D20" s="185">
        <v>29</v>
      </c>
      <c r="G20" s="180">
        <v>2</v>
      </c>
      <c r="H20" s="181">
        <v>0</v>
      </c>
      <c r="I20" s="181">
        <v>0.128099173553719</v>
      </c>
      <c r="J20" s="159"/>
      <c r="K20" s="159"/>
      <c r="L20" s="181">
        <v>0.13095238095238096</v>
      </c>
      <c r="M20" s="181">
        <v>7.8947368421052627E-2</v>
      </c>
    </row>
    <row r="21" spans="1:13" x14ac:dyDescent="0.2">
      <c r="A21" s="176"/>
      <c r="B21" s="176"/>
      <c r="C21" s="177">
        <v>1</v>
      </c>
      <c r="D21" s="186">
        <v>13</v>
      </c>
      <c r="G21" s="180">
        <v>3</v>
      </c>
      <c r="H21" s="181">
        <v>0.14285714285714285</v>
      </c>
      <c r="I21" s="181">
        <v>0.18181818181818182</v>
      </c>
      <c r="J21" s="159"/>
      <c r="K21" s="159"/>
      <c r="L21" s="181">
        <v>0.35714285714285715</v>
      </c>
      <c r="M21" s="181">
        <v>5.2631578947368418E-2</v>
      </c>
    </row>
    <row r="22" spans="1:13" x14ac:dyDescent="0.2">
      <c r="A22" s="176"/>
      <c r="B22" s="176"/>
      <c r="C22" s="177">
        <v>1.5</v>
      </c>
      <c r="D22" s="186">
        <v>22</v>
      </c>
      <c r="G22" s="180">
        <v>4</v>
      </c>
      <c r="H22" s="181">
        <v>3.5714285714285712E-2</v>
      </c>
      <c r="I22" s="181">
        <v>1.2396694214876033E-2</v>
      </c>
      <c r="J22" s="159"/>
      <c r="K22" s="159"/>
      <c r="L22" s="181">
        <v>1.1904761904761904E-2</v>
      </c>
      <c r="M22" s="181">
        <v>2.6315789473684209E-2</v>
      </c>
    </row>
    <row r="23" spans="1:13" x14ac:dyDescent="0.2">
      <c r="A23" s="176"/>
      <c r="B23" s="176"/>
      <c r="C23" s="177">
        <v>2</v>
      </c>
      <c r="D23" s="186">
        <v>39</v>
      </c>
      <c r="G23" s="180">
        <v>4.5</v>
      </c>
      <c r="H23" s="181">
        <v>0</v>
      </c>
      <c r="I23" s="181">
        <v>1.6528925619834711E-2</v>
      </c>
      <c r="J23" s="159"/>
      <c r="K23" s="159"/>
      <c r="L23" s="181">
        <v>0</v>
      </c>
      <c r="M23" s="181">
        <v>0</v>
      </c>
    </row>
    <row r="24" spans="1:13" x14ac:dyDescent="0.2">
      <c r="A24" s="176"/>
      <c r="B24" s="176"/>
      <c r="C24" s="177">
        <v>3</v>
      </c>
      <c r="D24" s="186">
        <v>58</v>
      </c>
      <c r="G24" s="180">
        <v>5</v>
      </c>
      <c r="H24" s="181">
        <v>0</v>
      </c>
      <c r="I24" s="181">
        <v>4.1322314049586778E-3</v>
      </c>
      <c r="J24" s="159"/>
      <c r="K24" s="159"/>
      <c r="L24" s="181">
        <v>0</v>
      </c>
      <c r="M24" s="181">
        <v>0</v>
      </c>
    </row>
    <row r="25" spans="1:13" ht="15" x14ac:dyDescent="0.25">
      <c r="A25" s="176"/>
      <c r="B25" s="176"/>
      <c r="C25" s="177">
        <v>4</v>
      </c>
      <c r="D25" s="186">
        <v>60</v>
      </c>
      <c r="F25" s="188" t="s">
        <v>1851</v>
      </c>
      <c r="G25" s="189">
        <f>AVERAGE(H25:M25)</f>
        <v>0.34</v>
      </c>
      <c r="H25" s="183">
        <v>0.18</v>
      </c>
      <c r="I25" s="183">
        <v>0.4</v>
      </c>
      <c r="J25" s="184"/>
      <c r="K25" s="184"/>
      <c r="L25" s="183">
        <v>0.6</v>
      </c>
      <c r="M25" s="183">
        <v>0.18</v>
      </c>
    </row>
    <row r="26" spans="1:13" ht="15" x14ac:dyDescent="0.25">
      <c r="A26" s="176"/>
      <c r="B26" s="176"/>
      <c r="C26" s="177">
        <v>4.5</v>
      </c>
      <c r="D26" s="186">
        <v>20</v>
      </c>
      <c r="F26" s="188" t="s">
        <v>1852</v>
      </c>
    </row>
    <row r="27" spans="1:13" x14ac:dyDescent="0.2">
      <c r="A27" s="176"/>
      <c r="B27" s="176"/>
      <c r="C27" s="177">
        <v>5</v>
      </c>
      <c r="D27" s="186">
        <v>22</v>
      </c>
    </row>
    <row r="28" spans="1:13" x14ac:dyDescent="0.2">
      <c r="A28" s="176"/>
      <c r="B28" s="175" t="s">
        <v>1853</v>
      </c>
      <c r="C28" s="172"/>
      <c r="D28" s="185">
        <v>263</v>
      </c>
    </row>
    <row r="29" spans="1:13" x14ac:dyDescent="0.2">
      <c r="A29" s="176"/>
      <c r="B29" s="175">
        <v>8</v>
      </c>
      <c r="C29" s="175">
        <v>0</v>
      </c>
      <c r="D29" s="185">
        <v>4</v>
      </c>
    </row>
    <row r="30" spans="1:13" x14ac:dyDescent="0.2">
      <c r="A30" s="176"/>
      <c r="B30" s="176"/>
      <c r="C30" s="177">
        <v>1</v>
      </c>
      <c r="D30" s="186">
        <v>2</v>
      </c>
    </row>
    <row r="31" spans="1:13" x14ac:dyDescent="0.2">
      <c r="A31" s="176"/>
      <c r="B31" s="176"/>
      <c r="C31" s="177">
        <v>1.5</v>
      </c>
      <c r="D31" s="186">
        <v>9</v>
      </c>
    </row>
    <row r="32" spans="1:13" x14ac:dyDescent="0.2">
      <c r="A32" s="176"/>
      <c r="B32" s="176"/>
      <c r="C32" s="177">
        <v>2</v>
      </c>
      <c r="D32" s="186">
        <v>9</v>
      </c>
    </row>
    <row r="33" spans="1:4" x14ac:dyDescent="0.2">
      <c r="A33" s="176"/>
      <c r="B33" s="176"/>
      <c r="C33" s="177">
        <v>3</v>
      </c>
      <c r="D33" s="186">
        <v>18</v>
      </c>
    </row>
    <row r="34" spans="1:4" x14ac:dyDescent="0.2">
      <c r="A34" s="176"/>
      <c r="B34" s="176"/>
      <c r="C34" s="177">
        <v>4</v>
      </c>
      <c r="D34" s="186">
        <v>33</v>
      </c>
    </row>
    <row r="35" spans="1:4" x14ac:dyDescent="0.2">
      <c r="A35" s="176"/>
      <c r="B35" s="176"/>
      <c r="C35" s="177">
        <v>4.5</v>
      </c>
      <c r="D35" s="186">
        <v>12</v>
      </c>
    </row>
    <row r="36" spans="1:4" x14ac:dyDescent="0.2">
      <c r="A36" s="176"/>
      <c r="B36" s="176"/>
      <c r="C36" s="177">
        <v>5</v>
      </c>
      <c r="D36" s="186">
        <v>6</v>
      </c>
    </row>
    <row r="37" spans="1:4" x14ac:dyDescent="0.2">
      <c r="A37" s="176"/>
      <c r="B37" s="175" t="s">
        <v>1854</v>
      </c>
      <c r="C37" s="172"/>
      <c r="D37" s="185">
        <v>93</v>
      </c>
    </row>
    <row r="38" spans="1:4" x14ac:dyDescent="0.2">
      <c r="A38" s="175" t="s">
        <v>847</v>
      </c>
      <c r="B38" s="172"/>
      <c r="C38" s="172"/>
      <c r="D38" s="185">
        <v>356</v>
      </c>
    </row>
    <row r="39" spans="1:4" x14ac:dyDescent="0.2">
      <c r="A39" s="175" t="s">
        <v>249</v>
      </c>
      <c r="B39" s="175">
        <v>7</v>
      </c>
      <c r="C39" s="175">
        <v>0</v>
      </c>
      <c r="D39" s="185">
        <v>95</v>
      </c>
    </row>
    <row r="40" spans="1:4" x14ac:dyDescent="0.2">
      <c r="A40" s="176"/>
      <c r="B40" s="176"/>
      <c r="C40" s="177">
        <v>1</v>
      </c>
      <c r="D40" s="186">
        <v>19</v>
      </c>
    </row>
    <row r="41" spans="1:4" x14ac:dyDescent="0.2">
      <c r="A41" s="176"/>
      <c r="B41" s="176"/>
      <c r="C41" s="177">
        <v>1.5</v>
      </c>
      <c r="D41" s="186">
        <v>12</v>
      </c>
    </row>
    <row r="42" spans="1:4" x14ac:dyDescent="0.2">
      <c r="A42" s="176"/>
      <c r="B42" s="176"/>
      <c r="C42" s="177">
        <v>2</v>
      </c>
      <c r="D42" s="186">
        <v>14</v>
      </c>
    </row>
    <row r="43" spans="1:4" x14ac:dyDescent="0.2">
      <c r="A43" s="176"/>
      <c r="B43" s="176"/>
      <c r="C43" s="177">
        <v>3</v>
      </c>
      <c r="D43" s="186">
        <v>27</v>
      </c>
    </row>
    <row r="44" spans="1:4" x14ac:dyDescent="0.2">
      <c r="A44" s="176"/>
      <c r="B44" s="176"/>
      <c r="C44" s="177">
        <v>4</v>
      </c>
      <c r="D44" s="186">
        <v>44</v>
      </c>
    </row>
    <row r="45" spans="1:4" x14ac:dyDescent="0.2">
      <c r="A45" s="176"/>
      <c r="B45" s="176"/>
      <c r="C45" s="177">
        <v>4.5</v>
      </c>
      <c r="D45" s="186">
        <v>20</v>
      </c>
    </row>
    <row r="46" spans="1:4" x14ac:dyDescent="0.2">
      <c r="A46" s="176"/>
      <c r="B46" s="176"/>
      <c r="C46" s="177">
        <v>5</v>
      </c>
      <c r="D46" s="186">
        <v>1</v>
      </c>
    </row>
    <row r="47" spans="1:4" x14ac:dyDescent="0.2">
      <c r="A47" s="176"/>
      <c r="B47" s="175" t="s">
        <v>1853</v>
      </c>
      <c r="C47" s="172"/>
      <c r="D47" s="185">
        <v>232</v>
      </c>
    </row>
    <row r="48" spans="1:4" x14ac:dyDescent="0.2">
      <c r="A48" s="176"/>
      <c r="B48" s="175">
        <v>8</v>
      </c>
      <c r="C48" s="175">
        <v>0</v>
      </c>
      <c r="D48" s="185">
        <v>20</v>
      </c>
    </row>
    <row r="49" spans="1:4" x14ac:dyDescent="0.2">
      <c r="A49" s="176"/>
      <c r="B49" s="176"/>
      <c r="C49" s="177">
        <v>1.5</v>
      </c>
      <c r="D49" s="186">
        <v>1</v>
      </c>
    </row>
    <row r="50" spans="1:4" x14ac:dyDescent="0.2">
      <c r="A50" s="176"/>
      <c r="B50" s="176"/>
      <c r="C50" s="177">
        <v>2</v>
      </c>
      <c r="D50" s="186">
        <v>2</v>
      </c>
    </row>
    <row r="51" spans="1:4" x14ac:dyDescent="0.2">
      <c r="A51" s="176"/>
      <c r="B51" s="176"/>
      <c r="C51" s="177">
        <v>3</v>
      </c>
      <c r="D51" s="186">
        <v>14</v>
      </c>
    </row>
    <row r="52" spans="1:4" x14ac:dyDescent="0.2">
      <c r="A52" s="176"/>
      <c r="B52" s="176"/>
      <c r="C52" s="177">
        <v>4</v>
      </c>
      <c r="D52" s="186">
        <v>27</v>
      </c>
    </row>
    <row r="53" spans="1:4" x14ac:dyDescent="0.2">
      <c r="A53" s="176"/>
      <c r="B53" s="176"/>
      <c r="C53" s="177">
        <v>4.5</v>
      </c>
      <c r="D53" s="186">
        <v>13</v>
      </c>
    </row>
    <row r="54" spans="1:4" x14ac:dyDescent="0.2">
      <c r="A54" s="176"/>
      <c r="B54" s="176"/>
      <c r="C54" s="177">
        <v>5</v>
      </c>
      <c r="D54" s="186">
        <v>3</v>
      </c>
    </row>
    <row r="55" spans="1:4" x14ac:dyDescent="0.2">
      <c r="A55" s="176"/>
      <c r="B55" s="175" t="s">
        <v>1854</v>
      </c>
      <c r="C55" s="172"/>
      <c r="D55" s="185">
        <v>80</v>
      </c>
    </row>
    <row r="56" spans="1:4" x14ac:dyDescent="0.2">
      <c r="A56" s="175" t="s">
        <v>848</v>
      </c>
      <c r="B56" s="172"/>
      <c r="C56" s="172"/>
      <c r="D56" s="185">
        <v>312</v>
      </c>
    </row>
    <row r="57" spans="1:4" x14ac:dyDescent="0.2">
      <c r="A57" s="178" t="s">
        <v>377</v>
      </c>
      <c r="B57" s="179"/>
      <c r="C57" s="179"/>
      <c r="D57" s="187">
        <v>733</v>
      </c>
    </row>
  </sheetData>
  <mergeCells count="6">
    <mergeCell ref="H4:I4"/>
    <mergeCell ref="J4:K4"/>
    <mergeCell ref="L4:M4"/>
    <mergeCell ref="H15:I15"/>
    <mergeCell ref="J15:K15"/>
    <mergeCell ref="L15:M15"/>
  </mergeCells>
  <phoneticPr fontId="8" type="noConversion"/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52"/>
  <sheetViews>
    <sheetView workbookViewId="0">
      <selection activeCell="C6" sqref="C6"/>
    </sheetView>
  </sheetViews>
  <sheetFormatPr defaultRowHeight="12.75" x14ac:dyDescent="0.2"/>
  <cols>
    <col min="1" max="1" width="10.28515625" bestFit="1" customWidth="1"/>
    <col min="2" max="2" width="9.140625" bestFit="1" customWidth="1"/>
    <col min="3" max="8" width="9.42578125" bestFit="1" customWidth="1"/>
    <col min="9" max="9" width="10.28515625" bestFit="1" customWidth="1"/>
  </cols>
  <sheetData>
    <row r="3" spans="1:11" x14ac:dyDescent="0.2">
      <c r="A3" s="7" t="s">
        <v>1799</v>
      </c>
      <c r="B3" s="19"/>
      <c r="C3" s="7" t="s">
        <v>214</v>
      </c>
      <c r="D3" s="19"/>
      <c r="E3" s="19"/>
      <c r="F3" s="19"/>
      <c r="G3" s="19"/>
      <c r="H3" s="19"/>
      <c r="I3" s="58"/>
    </row>
    <row r="4" spans="1:11" x14ac:dyDescent="0.2">
      <c r="A4" s="7" t="s">
        <v>246</v>
      </c>
      <c r="B4" s="7" t="s">
        <v>247</v>
      </c>
      <c r="C4" s="9" t="s">
        <v>250</v>
      </c>
      <c r="D4" s="59" t="s">
        <v>658</v>
      </c>
      <c r="E4" s="59" t="s">
        <v>971</v>
      </c>
      <c r="F4" s="59" t="s">
        <v>1123</v>
      </c>
      <c r="G4" s="59" t="s">
        <v>1356</v>
      </c>
      <c r="H4" s="59" t="s">
        <v>1715</v>
      </c>
      <c r="I4" s="8" t="s">
        <v>377</v>
      </c>
    </row>
    <row r="5" spans="1:11" x14ac:dyDescent="0.2">
      <c r="A5" s="9" t="s">
        <v>860</v>
      </c>
      <c r="B5" s="23">
        <v>38500</v>
      </c>
      <c r="C5" s="113">
        <v>5.9833333333333343</v>
      </c>
      <c r="D5" s="114"/>
      <c r="E5" s="114"/>
      <c r="F5" s="114">
        <v>2.6500000000000039</v>
      </c>
      <c r="G5" s="114"/>
      <c r="H5" s="114"/>
      <c r="I5" s="110">
        <v>5.9833333333333343</v>
      </c>
      <c r="K5">
        <f>STDEV(C5:C12,C14:C24,C26:C48)</f>
        <v>0.86791840573528034</v>
      </c>
    </row>
    <row r="6" spans="1:11" x14ac:dyDescent="0.2">
      <c r="A6" s="20"/>
      <c r="B6" s="109">
        <v>38501</v>
      </c>
      <c r="C6" s="115">
        <v>6.4333333333333336</v>
      </c>
      <c r="D6" s="3"/>
      <c r="E6" s="3"/>
      <c r="F6" s="3">
        <v>4.9833333333333343</v>
      </c>
      <c r="G6" s="3"/>
      <c r="H6" s="3"/>
      <c r="I6" s="111">
        <v>6.4333333333333336</v>
      </c>
    </row>
    <row r="7" spans="1:11" x14ac:dyDescent="0.2">
      <c r="A7" s="20"/>
      <c r="B7" s="118">
        <v>38534</v>
      </c>
      <c r="C7" s="119">
        <v>4.283333333333335</v>
      </c>
      <c r="D7" s="120"/>
      <c r="E7" s="120"/>
      <c r="F7" s="120"/>
      <c r="G7" s="120"/>
      <c r="H7" s="120"/>
      <c r="I7" s="121">
        <v>4.283333333333335</v>
      </c>
    </row>
    <row r="8" spans="1:11" x14ac:dyDescent="0.2">
      <c r="A8" s="20"/>
      <c r="B8" s="109">
        <v>38535</v>
      </c>
      <c r="C8" s="115">
        <v>6.2666666666666657</v>
      </c>
      <c r="D8" s="3"/>
      <c r="E8" s="3"/>
      <c r="F8" s="3">
        <v>5.4833333333333343</v>
      </c>
      <c r="G8" s="3"/>
      <c r="H8" s="3"/>
      <c r="I8" s="111">
        <v>6.2666666666666657</v>
      </c>
    </row>
    <row r="9" spans="1:11" x14ac:dyDescent="0.2">
      <c r="A9" s="20"/>
      <c r="B9" s="109">
        <v>38536</v>
      </c>
      <c r="C9" s="115">
        <v>7.2833333333333314</v>
      </c>
      <c r="D9" s="3"/>
      <c r="E9" s="3"/>
      <c r="F9" s="3">
        <v>1.9166666666666652</v>
      </c>
      <c r="G9" s="3"/>
      <c r="H9" s="3"/>
      <c r="I9" s="111">
        <v>7.2833333333333314</v>
      </c>
    </row>
    <row r="10" spans="1:11" x14ac:dyDescent="0.2">
      <c r="A10" s="20"/>
      <c r="B10" s="109">
        <v>38570</v>
      </c>
      <c r="C10" s="115">
        <v>5.8500000000000014</v>
      </c>
      <c r="D10" s="3"/>
      <c r="E10" s="3"/>
      <c r="F10" s="3"/>
      <c r="G10" s="3"/>
      <c r="H10" s="3"/>
      <c r="I10" s="111">
        <v>5.8500000000000014</v>
      </c>
    </row>
    <row r="11" spans="1:11" x14ac:dyDescent="0.2">
      <c r="A11" s="20"/>
      <c r="B11" s="118">
        <v>38571</v>
      </c>
      <c r="C11" s="119">
        <v>4.3166666666666629</v>
      </c>
      <c r="D11" s="120"/>
      <c r="E11" s="120"/>
      <c r="F11" s="120"/>
      <c r="G11" s="120"/>
      <c r="H11" s="120"/>
      <c r="I11" s="121">
        <v>4.3166666666666629</v>
      </c>
    </row>
    <row r="12" spans="1:11" x14ac:dyDescent="0.2">
      <c r="A12" s="20"/>
      <c r="B12" s="109">
        <v>39251</v>
      </c>
      <c r="C12" s="115">
        <v>5.25</v>
      </c>
      <c r="D12" s="3"/>
      <c r="E12" s="3"/>
      <c r="F12" s="3">
        <v>4.8499999999999979</v>
      </c>
      <c r="G12" s="3"/>
      <c r="H12" s="3"/>
      <c r="I12" s="111">
        <v>5.25</v>
      </c>
    </row>
    <row r="13" spans="1:11" x14ac:dyDescent="0.2">
      <c r="A13" s="9" t="s">
        <v>1717</v>
      </c>
      <c r="B13" s="19"/>
      <c r="C13" s="113">
        <v>7.2833333333333314</v>
      </c>
      <c r="D13" s="114"/>
      <c r="E13" s="114"/>
      <c r="F13" s="114">
        <v>5.4833333333333343</v>
      </c>
      <c r="G13" s="114"/>
      <c r="H13" s="114"/>
      <c r="I13" s="110">
        <v>7.2833333333333314</v>
      </c>
    </row>
    <row r="14" spans="1:11" x14ac:dyDescent="0.2">
      <c r="A14" s="9" t="s">
        <v>378</v>
      </c>
      <c r="B14" s="23">
        <v>38185</v>
      </c>
      <c r="C14" s="113">
        <v>6.5333333333333314</v>
      </c>
      <c r="D14" s="114"/>
      <c r="E14" s="114"/>
      <c r="F14" s="114"/>
      <c r="G14" s="114"/>
      <c r="H14" s="114"/>
      <c r="I14" s="110">
        <v>6.5333333333333314</v>
      </c>
    </row>
    <row r="15" spans="1:11" x14ac:dyDescent="0.2">
      <c r="A15" s="20"/>
      <c r="B15" s="109">
        <v>38186</v>
      </c>
      <c r="C15" s="115">
        <v>6.6333333333333329</v>
      </c>
      <c r="D15" s="3"/>
      <c r="E15" s="3"/>
      <c r="F15" s="3"/>
      <c r="G15" s="3"/>
      <c r="H15" s="3"/>
      <c r="I15" s="111">
        <v>6.6333333333333329</v>
      </c>
    </row>
    <row r="16" spans="1:11" x14ac:dyDescent="0.2">
      <c r="A16" s="20"/>
      <c r="B16" s="109">
        <v>38187</v>
      </c>
      <c r="C16" s="115">
        <v>6.3499999999999979</v>
      </c>
      <c r="D16" s="3">
        <v>6.1000000000000014</v>
      </c>
      <c r="E16" s="3"/>
      <c r="F16" s="3"/>
      <c r="G16" s="3"/>
      <c r="H16" s="3"/>
      <c r="I16" s="111">
        <v>6.3499999999999979</v>
      </c>
    </row>
    <row r="17" spans="1:9" x14ac:dyDescent="0.2">
      <c r="A17" s="20"/>
      <c r="B17" s="109">
        <v>38213</v>
      </c>
      <c r="C17" s="115">
        <v>5.6166666666666671</v>
      </c>
      <c r="D17" s="3">
        <v>6.7333333333333343</v>
      </c>
      <c r="E17" s="3"/>
      <c r="F17" s="3"/>
      <c r="G17" s="3"/>
      <c r="H17" s="3"/>
      <c r="I17" s="111">
        <v>6.7333333333333343</v>
      </c>
    </row>
    <row r="18" spans="1:9" x14ac:dyDescent="0.2">
      <c r="A18" s="20"/>
      <c r="B18" s="109">
        <v>38214</v>
      </c>
      <c r="C18" s="115">
        <v>6.6666666666666679</v>
      </c>
      <c r="D18" s="3">
        <v>6.1000000000000014</v>
      </c>
      <c r="E18" s="3"/>
      <c r="F18" s="3"/>
      <c r="G18" s="3"/>
      <c r="H18" s="3"/>
      <c r="I18" s="111">
        <v>6.6666666666666679</v>
      </c>
    </row>
    <row r="19" spans="1:9" x14ac:dyDescent="0.2">
      <c r="A19" s="20"/>
      <c r="B19" s="109">
        <v>38215</v>
      </c>
      <c r="C19" s="115">
        <v>6.6166666666666671</v>
      </c>
      <c r="D19" s="3">
        <v>5.6000000000000014</v>
      </c>
      <c r="E19" s="3"/>
      <c r="F19" s="3">
        <v>3.2666666666666684</v>
      </c>
      <c r="G19" s="3">
        <v>4.3500000000000014</v>
      </c>
      <c r="H19" s="3"/>
      <c r="I19" s="111">
        <v>6.6166666666666671</v>
      </c>
    </row>
    <row r="20" spans="1:9" x14ac:dyDescent="0.2">
      <c r="A20" s="20"/>
      <c r="B20" s="109">
        <v>38541</v>
      </c>
      <c r="C20" s="115">
        <v>6.8833333333333329</v>
      </c>
      <c r="D20" s="3">
        <v>6.8833333333333329</v>
      </c>
      <c r="E20" s="3"/>
      <c r="F20" s="3"/>
      <c r="G20" s="3">
        <v>5.8999999999999986</v>
      </c>
      <c r="H20" s="3"/>
      <c r="I20" s="111">
        <v>6.8833333333333329</v>
      </c>
    </row>
    <row r="21" spans="1:9" x14ac:dyDescent="0.2">
      <c r="A21" s="20"/>
      <c r="B21" s="109">
        <v>38542</v>
      </c>
      <c r="C21" s="115">
        <v>7.216666666666665</v>
      </c>
      <c r="D21" s="3">
        <v>6.9166666666666643</v>
      </c>
      <c r="E21" s="3"/>
      <c r="F21" s="3">
        <v>6.2833333333333314</v>
      </c>
      <c r="G21" s="3"/>
      <c r="H21" s="3"/>
      <c r="I21" s="111">
        <v>7.216666666666665</v>
      </c>
    </row>
    <row r="22" spans="1:9" x14ac:dyDescent="0.2">
      <c r="A22" s="20"/>
      <c r="B22" s="109">
        <v>38564</v>
      </c>
      <c r="C22" s="115">
        <v>5.9333333333333336</v>
      </c>
      <c r="D22" s="3">
        <v>5.5</v>
      </c>
      <c r="E22" s="3"/>
      <c r="F22" s="3"/>
      <c r="G22" s="3"/>
      <c r="H22" s="3"/>
      <c r="I22" s="111">
        <v>5.9333333333333336</v>
      </c>
    </row>
    <row r="23" spans="1:9" x14ac:dyDescent="0.2">
      <c r="A23" s="20"/>
      <c r="B23" s="109">
        <v>38565</v>
      </c>
      <c r="C23" s="115">
        <v>5.9833333333333343</v>
      </c>
      <c r="D23" s="3"/>
      <c r="E23" s="3"/>
      <c r="F23" s="3">
        <v>5.2166666666666686</v>
      </c>
      <c r="G23" s="3"/>
      <c r="H23" s="3"/>
      <c r="I23" s="111">
        <v>5.9833333333333343</v>
      </c>
    </row>
    <row r="24" spans="1:9" x14ac:dyDescent="0.2">
      <c r="A24" s="20"/>
      <c r="B24" s="109">
        <v>38566</v>
      </c>
      <c r="C24" s="115">
        <v>5.75</v>
      </c>
      <c r="D24" s="3">
        <v>5.5166666666666693</v>
      </c>
      <c r="E24" s="3"/>
      <c r="F24" s="3">
        <v>4.1500000000000021</v>
      </c>
      <c r="G24" s="3"/>
      <c r="H24" s="3"/>
      <c r="I24" s="111">
        <v>5.75</v>
      </c>
    </row>
    <row r="25" spans="1:9" x14ac:dyDescent="0.2">
      <c r="A25" s="9" t="s">
        <v>847</v>
      </c>
      <c r="B25" s="19"/>
      <c r="C25" s="113">
        <v>7.216666666666665</v>
      </c>
      <c r="D25" s="114">
        <v>6.9166666666666643</v>
      </c>
      <c r="E25" s="114"/>
      <c r="F25" s="114">
        <v>6.2833333333333314</v>
      </c>
      <c r="G25" s="114">
        <v>5.8999999999999986</v>
      </c>
      <c r="H25" s="114"/>
      <c r="I25" s="110">
        <v>7.216666666666665</v>
      </c>
    </row>
    <row r="26" spans="1:9" x14ac:dyDescent="0.2">
      <c r="A26" s="9" t="s">
        <v>249</v>
      </c>
      <c r="B26" s="23">
        <v>38160</v>
      </c>
      <c r="C26" s="113">
        <v>6.0333333333333314</v>
      </c>
      <c r="D26" s="114"/>
      <c r="E26" s="114"/>
      <c r="F26" s="114"/>
      <c r="G26" s="114"/>
      <c r="H26" s="114"/>
      <c r="I26" s="110">
        <v>6.0333333333333314</v>
      </c>
    </row>
    <row r="27" spans="1:9" x14ac:dyDescent="0.2">
      <c r="A27" s="20"/>
      <c r="B27" s="109">
        <v>38161</v>
      </c>
      <c r="C27" s="115">
        <v>6.9833333333333343</v>
      </c>
      <c r="D27" s="3"/>
      <c r="E27" s="3"/>
      <c r="F27" s="3"/>
      <c r="G27" s="3"/>
      <c r="H27" s="3"/>
      <c r="I27" s="111">
        <v>6.9833333333333343</v>
      </c>
    </row>
    <row r="28" spans="1:9" x14ac:dyDescent="0.2">
      <c r="A28" s="20"/>
      <c r="B28" s="109">
        <v>38162</v>
      </c>
      <c r="C28" s="115">
        <v>5.8000000000000007</v>
      </c>
      <c r="D28" s="3"/>
      <c r="E28" s="3"/>
      <c r="F28" s="3"/>
      <c r="G28" s="3"/>
      <c r="H28" s="3"/>
      <c r="I28" s="111">
        <v>5.8000000000000007</v>
      </c>
    </row>
    <row r="29" spans="1:9" x14ac:dyDescent="0.2">
      <c r="A29" s="20"/>
      <c r="B29" s="109">
        <v>38189</v>
      </c>
      <c r="C29" s="115">
        <v>6.6333333333333364</v>
      </c>
      <c r="D29" s="3"/>
      <c r="E29" s="3"/>
      <c r="F29" s="3"/>
      <c r="G29" s="3"/>
      <c r="H29" s="3"/>
      <c r="I29" s="111">
        <v>6.6333333333333364</v>
      </c>
    </row>
    <row r="30" spans="1:9" x14ac:dyDescent="0.2">
      <c r="A30" s="20"/>
      <c r="B30" s="109">
        <v>38190</v>
      </c>
      <c r="C30" s="115">
        <v>7.0166666666666693</v>
      </c>
      <c r="D30" s="3"/>
      <c r="E30" s="3"/>
      <c r="F30" s="3"/>
      <c r="G30" s="3"/>
      <c r="H30" s="3"/>
      <c r="I30" s="111">
        <v>7.0166666666666693</v>
      </c>
    </row>
    <row r="31" spans="1:9" x14ac:dyDescent="0.2">
      <c r="A31" s="20"/>
      <c r="B31" s="109">
        <v>38217</v>
      </c>
      <c r="C31" s="115">
        <v>6.8999999999999986</v>
      </c>
      <c r="D31" s="3"/>
      <c r="E31" s="3"/>
      <c r="F31" s="3">
        <v>4.0499999999999963</v>
      </c>
      <c r="G31" s="3"/>
      <c r="H31" s="3"/>
      <c r="I31" s="111">
        <v>6.8999999999999986</v>
      </c>
    </row>
    <row r="32" spans="1:9" x14ac:dyDescent="0.2">
      <c r="A32" s="20"/>
      <c r="B32" s="109">
        <v>38218</v>
      </c>
      <c r="C32" s="115">
        <v>5.4166666666666643</v>
      </c>
      <c r="D32" s="3"/>
      <c r="E32" s="3"/>
      <c r="F32" s="3"/>
      <c r="G32" s="3"/>
      <c r="H32" s="3"/>
      <c r="I32" s="111">
        <v>5.4166666666666643</v>
      </c>
    </row>
    <row r="33" spans="1:9" x14ac:dyDescent="0.2">
      <c r="A33" s="20"/>
      <c r="B33" s="109">
        <v>38503</v>
      </c>
      <c r="C33" s="115">
        <v>5.7999999999999972</v>
      </c>
      <c r="D33" s="3"/>
      <c r="E33" s="3">
        <v>5.7999999999999972</v>
      </c>
      <c r="F33" s="3"/>
      <c r="G33" s="3"/>
      <c r="H33" s="3"/>
      <c r="I33" s="111">
        <v>5.7999999999999972</v>
      </c>
    </row>
    <row r="34" spans="1:9" x14ac:dyDescent="0.2">
      <c r="A34" s="20"/>
      <c r="B34" s="109">
        <v>38504</v>
      </c>
      <c r="C34" s="115">
        <v>5.9666666666666686</v>
      </c>
      <c r="D34" s="3"/>
      <c r="E34" s="3">
        <v>5.8666666666666671</v>
      </c>
      <c r="F34" s="3">
        <v>5.2666666666666657</v>
      </c>
      <c r="G34" s="3"/>
      <c r="H34" s="3"/>
      <c r="I34" s="111">
        <v>5.9666666666666686</v>
      </c>
    </row>
    <row r="35" spans="1:9" x14ac:dyDescent="0.2">
      <c r="A35" s="20"/>
      <c r="B35" s="109">
        <v>38505</v>
      </c>
      <c r="C35" s="115">
        <v>5.9833333333333343</v>
      </c>
      <c r="D35" s="3"/>
      <c r="E35" s="3">
        <v>5.4833333333333343</v>
      </c>
      <c r="F35" s="3"/>
      <c r="G35" s="3"/>
      <c r="H35" s="3"/>
      <c r="I35" s="111">
        <v>5.9833333333333343</v>
      </c>
    </row>
    <row r="36" spans="1:9" x14ac:dyDescent="0.2">
      <c r="A36" s="20"/>
      <c r="B36" s="109">
        <v>38540</v>
      </c>
      <c r="C36" s="115">
        <v>6.6333333333333329</v>
      </c>
      <c r="D36" s="3"/>
      <c r="E36" s="3">
        <v>7.216666666666665</v>
      </c>
      <c r="F36" s="3"/>
      <c r="G36" s="3"/>
      <c r="H36" s="3"/>
      <c r="I36" s="111">
        <v>7.216666666666665</v>
      </c>
    </row>
    <row r="37" spans="1:9" x14ac:dyDescent="0.2">
      <c r="A37" s="20"/>
      <c r="B37" s="109">
        <v>38541</v>
      </c>
      <c r="C37" s="115">
        <v>7.6833333333333336</v>
      </c>
      <c r="D37" s="3"/>
      <c r="E37" s="3">
        <v>6.7833333333333314</v>
      </c>
      <c r="F37" s="3"/>
      <c r="G37" s="3">
        <v>2.6833333333333318</v>
      </c>
      <c r="H37" s="3"/>
      <c r="I37" s="111">
        <v>7.6833333333333336</v>
      </c>
    </row>
    <row r="38" spans="1:9" x14ac:dyDescent="0.2">
      <c r="A38" s="20"/>
      <c r="B38" s="109">
        <v>38542</v>
      </c>
      <c r="C38" s="115">
        <v>6.8166666666666664</v>
      </c>
      <c r="D38" s="3"/>
      <c r="E38" s="3"/>
      <c r="F38" s="3"/>
      <c r="G38" s="3">
        <v>3.8833333333333329</v>
      </c>
      <c r="H38" s="3"/>
      <c r="I38" s="111">
        <v>6.8166666666666664</v>
      </c>
    </row>
    <row r="39" spans="1:9" x14ac:dyDescent="0.2">
      <c r="A39" s="20"/>
      <c r="B39" s="109">
        <v>38573</v>
      </c>
      <c r="C39" s="115">
        <v>6.1833333333333371</v>
      </c>
      <c r="D39" s="3"/>
      <c r="E39" s="3"/>
      <c r="F39" s="3"/>
      <c r="G39" s="3"/>
      <c r="H39" s="3"/>
      <c r="I39" s="111">
        <v>6.1833333333333371</v>
      </c>
    </row>
    <row r="40" spans="1:9" x14ac:dyDescent="0.2">
      <c r="A40" s="20"/>
      <c r="B40" s="109">
        <v>38574</v>
      </c>
      <c r="C40" s="115">
        <v>5.9499999999999993</v>
      </c>
      <c r="D40" s="3"/>
      <c r="E40" s="3"/>
      <c r="F40" s="3"/>
      <c r="G40" s="3"/>
      <c r="H40" s="3"/>
      <c r="I40" s="111">
        <v>5.9499999999999993</v>
      </c>
    </row>
    <row r="41" spans="1:9" x14ac:dyDescent="0.2">
      <c r="A41" s="20"/>
      <c r="B41" s="109">
        <v>38836</v>
      </c>
      <c r="C41" s="115">
        <v>6.3500000000000014</v>
      </c>
      <c r="D41" s="3"/>
      <c r="E41" s="3"/>
      <c r="F41" s="3"/>
      <c r="G41" s="3"/>
      <c r="H41" s="3"/>
      <c r="I41" s="111">
        <v>6.3500000000000014</v>
      </c>
    </row>
    <row r="42" spans="1:9" x14ac:dyDescent="0.2">
      <c r="A42" s="20"/>
      <c r="B42" s="109">
        <v>38837</v>
      </c>
      <c r="C42" s="115">
        <v>6.1166666666666636</v>
      </c>
      <c r="D42" s="3"/>
      <c r="E42" s="3"/>
      <c r="F42" s="3"/>
      <c r="G42" s="3"/>
      <c r="H42" s="3"/>
      <c r="I42" s="111">
        <v>6.1166666666666636</v>
      </c>
    </row>
    <row r="43" spans="1:9" x14ac:dyDescent="0.2">
      <c r="A43" s="20"/>
      <c r="B43" s="109">
        <v>38870</v>
      </c>
      <c r="C43" s="115">
        <v>6.43333333333333</v>
      </c>
      <c r="D43" s="3"/>
      <c r="E43" s="3">
        <v>7</v>
      </c>
      <c r="F43" s="3"/>
      <c r="G43" s="3"/>
      <c r="H43" s="3"/>
      <c r="I43" s="111">
        <v>7</v>
      </c>
    </row>
    <row r="44" spans="1:9" x14ac:dyDescent="0.2">
      <c r="A44" s="20"/>
      <c r="B44" s="109">
        <v>38871</v>
      </c>
      <c r="C44" s="115">
        <v>6.9499999999999993</v>
      </c>
      <c r="D44" s="3"/>
      <c r="E44" s="3"/>
      <c r="F44" s="3"/>
      <c r="G44" s="3"/>
      <c r="H44" s="3"/>
      <c r="I44" s="111">
        <v>6.9499999999999993</v>
      </c>
    </row>
    <row r="45" spans="1:9" x14ac:dyDescent="0.2">
      <c r="A45" s="20"/>
      <c r="B45" s="109">
        <v>38896</v>
      </c>
      <c r="C45" s="115">
        <v>5.7000000000000028</v>
      </c>
      <c r="D45" s="3"/>
      <c r="E45" s="3"/>
      <c r="F45" s="3"/>
      <c r="G45" s="3"/>
      <c r="H45" s="3"/>
      <c r="I45" s="111">
        <v>5.7000000000000028</v>
      </c>
    </row>
    <row r="46" spans="1:9" x14ac:dyDescent="0.2">
      <c r="A46" s="20"/>
      <c r="B46" s="118">
        <v>38897</v>
      </c>
      <c r="C46" s="119">
        <v>2.7666666666666648</v>
      </c>
      <c r="D46" s="120"/>
      <c r="E46" s="120"/>
      <c r="F46" s="120"/>
      <c r="G46" s="120"/>
      <c r="H46" s="120"/>
      <c r="I46" s="121">
        <v>2.7666666666666648</v>
      </c>
    </row>
    <row r="47" spans="1:9" x14ac:dyDescent="0.2">
      <c r="A47" s="20"/>
      <c r="B47" s="109">
        <v>38924</v>
      </c>
      <c r="C47" s="115">
        <v>5.9833333333333343</v>
      </c>
      <c r="D47" s="3"/>
      <c r="E47" s="3"/>
      <c r="F47" s="3"/>
      <c r="G47" s="3"/>
      <c r="H47" s="3"/>
      <c r="I47" s="111">
        <v>5.9833333333333343</v>
      </c>
    </row>
    <row r="48" spans="1:9" x14ac:dyDescent="0.2">
      <c r="A48" s="20"/>
      <c r="B48" s="109">
        <v>38925</v>
      </c>
      <c r="C48" s="115">
        <v>5.9833333333333343</v>
      </c>
      <c r="D48" s="3"/>
      <c r="E48" s="3"/>
      <c r="F48" s="3"/>
      <c r="G48" s="3"/>
      <c r="H48" s="3"/>
      <c r="I48" s="111">
        <v>5.9833333333333343</v>
      </c>
    </row>
    <row r="49" spans="1:9" x14ac:dyDescent="0.2">
      <c r="A49" s="9" t="s">
        <v>848</v>
      </c>
      <c r="B49" s="19"/>
      <c r="C49" s="113">
        <v>7.6833333333333336</v>
      </c>
      <c r="D49" s="114"/>
      <c r="E49" s="114">
        <v>7.216666666666665</v>
      </c>
      <c r="F49" s="114">
        <v>5.2666666666666657</v>
      </c>
      <c r="G49" s="114">
        <v>3.8833333333333329</v>
      </c>
      <c r="H49" s="114"/>
      <c r="I49" s="110">
        <v>7.6833333333333336</v>
      </c>
    </row>
    <row r="50" spans="1:9" x14ac:dyDescent="0.2">
      <c r="A50" s="9" t="s">
        <v>1715</v>
      </c>
      <c r="B50" s="9" t="s">
        <v>1715</v>
      </c>
      <c r="C50" s="113"/>
      <c r="D50" s="114"/>
      <c r="E50" s="114"/>
      <c r="F50" s="114"/>
      <c r="G50" s="114"/>
      <c r="H50" s="114"/>
      <c r="I50" s="110"/>
    </row>
    <row r="51" spans="1:9" x14ac:dyDescent="0.2">
      <c r="A51" s="9" t="s">
        <v>1716</v>
      </c>
      <c r="B51" s="19"/>
      <c r="C51" s="113"/>
      <c r="D51" s="114"/>
      <c r="E51" s="114"/>
      <c r="F51" s="114"/>
      <c r="G51" s="114"/>
      <c r="H51" s="114"/>
      <c r="I51" s="110"/>
    </row>
    <row r="52" spans="1:9" x14ac:dyDescent="0.2">
      <c r="A52" s="11" t="s">
        <v>377</v>
      </c>
      <c r="B52" s="21"/>
      <c r="C52" s="116">
        <v>7.6833333333333336</v>
      </c>
      <c r="D52" s="117">
        <v>6.9166666666666643</v>
      </c>
      <c r="E52" s="117">
        <v>7.216666666666665</v>
      </c>
      <c r="F52" s="117">
        <v>6.2833333333333314</v>
      </c>
      <c r="G52" s="117">
        <v>5.8999999999999986</v>
      </c>
      <c r="H52" s="117"/>
      <c r="I52" s="112">
        <v>7.6833333333333336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451"/>
  <sheetViews>
    <sheetView zoomScale="80" zoomScaleNormal="80" workbookViewId="0">
      <pane ySplit="1" topLeftCell="A9" activePane="bottomLeft" state="frozen"/>
      <selection pane="bottomLeft" activeCell="A1289" sqref="A1289:XFD1289"/>
    </sheetView>
  </sheetViews>
  <sheetFormatPr defaultColWidth="9.140625" defaultRowHeight="15.75" x14ac:dyDescent="0.25"/>
  <cols>
    <col min="1" max="1" width="10.140625" style="12" bestFit="1" customWidth="1"/>
    <col min="2" max="2" width="7.140625" style="13" bestFit="1" customWidth="1"/>
    <col min="3" max="4" width="7.140625" style="13" customWidth="1"/>
    <col min="5" max="5" width="14.5703125" style="13" customWidth="1"/>
    <col min="6" max="6" width="10.7109375" style="13" customWidth="1"/>
    <col min="7" max="7" width="13.7109375" style="30" customWidth="1"/>
    <col min="8" max="8" width="13.7109375" style="30" hidden="1" customWidth="1"/>
    <col min="9" max="9" width="22.28515625" style="30" customWidth="1"/>
    <col min="10" max="10" width="22.28515625" style="231" customWidth="1"/>
    <col min="11" max="11" width="9.140625" style="13"/>
    <col min="12" max="12" width="13.7109375" style="13" bestFit="1" customWidth="1"/>
    <col min="13" max="13" width="13.7109375" style="13" customWidth="1"/>
    <col min="14" max="14" width="6.28515625" style="13" hidden="1" customWidth="1"/>
    <col min="15" max="15" width="4.42578125" style="16" customWidth="1"/>
    <col min="16" max="16" width="8.42578125" style="13" customWidth="1"/>
    <col min="17" max="17" width="7.5703125" style="17" customWidth="1"/>
    <col min="18" max="18" width="10.5703125" style="227" customWidth="1"/>
    <col min="19" max="19" width="8.28515625" style="18" customWidth="1"/>
    <col min="20" max="20" width="8" style="18" customWidth="1"/>
    <col min="21" max="21" width="7.28515625" style="18" customWidth="1"/>
    <col min="22" max="22" width="7.7109375" style="17" customWidth="1"/>
    <col min="23" max="23" width="4.140625" style="17" hidden="1" customWidth="1"/>
    <col min="24" max="24" width="4.7109375" style="13" hidden="1" customWidth="1"/>
    <col min="25" max="34" width="5.42578125" style="13" hidden="1" customWidth="1"/>
    <col min="35" max="40" width="4.140625" style="13" hidden="1" customWidth="1"/>
    <col min="41" max="41" width="7.140625" style="13" customWidth="1"/>
    <col min="42" max="16384" width="9.140625" style="13"/>
  </cols>
  <sheetData>
    <row r="1" spans="1:41" s="103" customFormat="1" ht="16.5" thickTop="1" thickBot="1" x14ac:dyDescent="0.3">
      <c r="A1" s="102" t="s">
        <v>247</v>
      </c>
      <c r="B1" s="103" t="s">
        <v>246</v>
      </c>
      <c r="C1" s="103" t="s">
        <v>1720</v>
      </c>
      <c r="D1" s="103" t="s">
        <v>1817</v>
      </c>
      <c r="E1" s="103" t="s">
        <v>245</v>
      </c>
      <c r="F1" s="103" t="s">
        <v>244</v>
      </c>
      <c r="G1" s="104" t="s">
        <v>213</v>
      </c>
      <c r="H1" s="104" t="s">
        <v>254</v>
      </c>
      <c r="I1" s="104" t="s">
        <v>1797</v>
      </c>
      <c r="J1" s="230" t="s">
        <v>1798</v>
      </c>
      <c r="K1" s="105" t="s">
        <v>214</v>
      </c>
      <c r="L1" s="105" t="s">
        <v>215</v>
      </c>
      <c r="M1" s="105" t="s">
        <v>834</v>
      </c>
      <c r="N1" s="105" t="s">
        <v>216</v>
      </c>
      <c r="O1" s="106" t="s">
        <v>217</v>
      </c>
      <c r="P1" s="105" t="s">
        <v>218</v>
      </c>
      <c r="Q1" s="107" t="s">
        <v>219</v>
      </c>
      <c r="R1" s="228" t="s">
        <v>243</v>
      </c>
      <c r="S1" s="108" t="s">
        <v>220</v>
      </c>
      <c r="T1" s="108" t="s">
        <v>221</v>
      </c>
      <c r="U1" s="108" t="s">
        <v>222</v>
      </c>
      <c r="V1" s="107" t="s">
        <v>223</v>
      </c>
      <c r="W1" s="107" t="s">
        <v>224</v>
      </c>
      <c r="X1" s="105" t="s">
        <v>225</v>
      </c>
      <c r="Y1" s="105" t="s">
        <v>226</v>
      </c>
      <c r="Z1" s="105" t="s">
        <v>227</v>
      </c>
      <c r="AA1" s="105" t="s">
        <v>228</v>
      </c>
      <c r="AB1" s="105" t="s">
        <v>229</v>
      </c>
      <c r="AC1" s="105" t="s">
        <v>230</v>
      </c>
      <c r="AD1" s="105" t="s">
        <v>231</v>
      </c>
      <c r="AE1" s="105" t="s">
        <v>232</v>
      </c>
      <c r="AF1" s="105" t="s">
        <v>233</v>
      </c>
      <c r="AG1" s="105" t="s">
        <v>234</v>
      </c>
      <c r="AH1" s="105" t="s">
        <v>235</v>
      </c>
      <c r="AI1" s="105" t="s">
        <v>236</v>
      </c>
      <c r="AJ1" s="105" t="s">
        <v>237</v>
      </c>
      <c r="AK1" s="105" t="s">
        <v>238</v>
      </c>
      <c r="AL1" s="105" t="s">
        <v>239</v>
      </c>
      <c r="AM1" s="105" t="s">
        <v>240</v>
      </c>
      <c r="AN1" s="105" t="s">
        <v>241</v>
      </c>
      <c r="AO1" s="105" t="s">
        <v>242</v>
      </c>
    </row>
    <row r="2" spans="1:41" ht="16.5" thickTop="1" x14ac:dyDescent="0.25">
      <c r="A2" s="12">
        <v>36526</v>
      </c>
      <c r="K2" s="13" t="s">
        <v>1356</v>
      </c>
      <c r="L2" s="13" t="s">
        <v>837</v>
      </c>
      <c r="M2" s="13" t="s">
        <v>253</v>
      </c>
      <c r="R2" s="227">
        <f t="shared" ref="R2:R33" si="0">P2-Q2</f>
        <v>0</v>
      </c>
      <c r="AO2" s="13" t="s">
        <v>838</v>
      </c>
    </row>
    <row r="3" spans="1:41" x14ac:dyDescent="0.25">
      <c r="A3" s="12">
        <v>36526</v>
      </c>
      <c r="K3" s="13" t="s">
        <v>1356</v>
      </c>
      <c r="L3" s="13" t="s">
        <v>839</v>
      </c>
      <c r="M3" s="13" t="s">
        <v>253</v>
      </c>
      <c r="R3" s="227">
        <f t="shared" si="0"/>
        <v>0</v>
      </c>
      <c r="AO3" s="13" t="s">
        <v>838</v>
      </c>
    </row>
    <row r="4" spans="1:41" x14ac:dyDescent="0.25">
      <c r="A4" s="12">
        <v>36526</v>
      </c>
      <c r="K4" s="13" t="s">
        <v>1356</v>
      </c>
      <c r="L4" s="13" t="s">
        <v>365</v>
      </c>
      <c r="M4" s="13" t="s">
        <v>253</v>
      </c>
      <c r="R4" s="227">
        <f t="shared" si="0"/>
        <v>0</v>
      </c>
      <c r="AO4" s="13" t="s">
        <v>823</v>
      </c>
    </row>
    <row r="5" spans="1:41" x14ac:dyDescent="0.25">
      <c r="A5" s="12">
        <v>36526</v>
      </c>
      <c r="B5" s="29"/>
      <c r="C5" s="29"/>
      <c r="D5" s="29"/>
      <c r="E5" s="29"/>
      <c r="F5" s="29"/>
      <c r="G5" s="32"/>
      <c r="H5" s="32"/>
      <c r="I5" s="32"/>
      <c r="K5" s="13" t="s">
        <v>1356</v>
      </c>
      <c r="L5" s="29" t="s">
        <v>1307</v>
      </c>
      <c r="M5" s="13" t="s">
        <v>253</v>
      </c>
      <c r="N5" s="29"/>
      <c r="O5" s="33"/>
      <c r="P5" s="29"/>
      <c r="Q5" s="34"/>
      <c r="R5" s="227">
        <f t="shared" si="0"/>
        <v>0</v>
      </c>
      <c r="S5" s="35"/>
      <c r="T5" s="35"/>
      <c r="U5" s="35"/>
      <c r="V5" s="34"/>
      <c r="W5" s="34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 t="s">
        <v>823</v>
      </c>
    </row>
    <row r="6" spans="1:41" x14ac:dyDescent="0.25">
      <c r="A6" s="12">
        <v>36526</v>
      </c>
      <c r="B6" s="29"/>
      <c r="C6" s="29"/>
      <c r="D6" s="29"/>
      <c r="E6" s="29"/>
      <c r="F6" s="29"/>
      <c r="G6" s="32"/>
      <c r="H6" s="32"/>
      <c r="I6" s="32"/>
      <c r="K6" s="13" t="s">
        <v>1356</v>
      </c>
      <c r="L6" s="29" t="s">
        <v>1305</v>
      </c>
      <c r="M6" s="13" t="s">
        <v>253</v>
      </c>
      <c r="N6" s="29"/>
      <c r="O6" s="33"/>
      <c r="P6" s="29"/>
      <c r="Q6" s="34"/>
      <c r="R6" s="227">
        <f t="shared" si="0"/>
        <v>0</v>
      </c>
      <c r="S6" s="35"/>
      <c r="T6" s="35"/>
      <c r="U6" s="35"/>
      <c r="V6" s="34"/>
      <c r="W6" s="34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 t="s">
        <v>823</v>
      </c>
    </row>
    <row r="7" spans="1:41" x14ac:dyDescent="0.25">
      <c r="A7" s="12">
        <v>36526</v>
      </c>
      <c r="B7" s="29"/>
      <c r="C7" s="29"/>
      <c r="D7" s="29"/>
      <c r="E7" s="29"/>
      <c r="F7" s="29"/>
      <c r="G7" s="32"/>
      <c r="H7" s="32"/>
      <c r="I7" s="32"/>
      <c r="K7" s="13" t="s">
        <v>1356</v>
      </c>
      <c r="L7" s="29" t="s">
        <v>1304</v>
      </c>
      <c r="M7" s="13" t="s">
        <v>253</v>
      </c>
      <c r="N7" s="29"/>
      <c r="O7" s="33"/>
      <c r="P7" s="29"/>
      <c r="Q7" s="34"/>
      <c r="R7" s="227">
        <f t="shared" si="0"/>
        <v>0</v>
      </c>
      <c r="S7" s="35"/>
      <c r="T7" s="35"/>
      <c r="U7" s="35"/>
      <c r="V7" s="34"/>
      <c r="W7" s="34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 t="s">
        <v>823</v>
      </c>
    </row>
    <row r="8" spans="1:41" x14ac:dyDescent="0.25">
      <c r="A8" s="12">
        <v>36526</v>
      </c>
      <c r="K8" s="13" t="s">
        <v>1356</v>
      </c>
      <c r="L8" s="13" t="s">
        <v>841</v>
      </c>
      <c r="M8" s="13" t="s">
        <v>253</v>
      </c>
      <c r="R8" s="227">
        <f t="shared" si="0"/>
        <v>0</v>
      </c>
      <c r="AO8" s="13" t="s">
        <v>823</v>
      </c>
    </row>
    <row r="9" spans="1:41" x14ac:dyDescent="0.25">
      <c r="A9" s="12">
        <v>36526</v>
      </c>
      <c r="K9" s="13" t="s">
        <v>1356</v>
      </c>
      <c r="L9" s="13" t="s">
        <v>842</v>
      </c>
      <c r="M9" s="13" t="s">
        <v>253</v>
      </c>
      <c r="R9" s="227">
        <f t="shared" si="0"/>
        <v>0</v>
      </c>
      <c r="AO9" s="13" t="s">
        <v>823</v>
      </c>
    </row>
    <row r="10" spans="1:41" x14ac:dyDescent="0.25">
      <c r="A10" s="12">
        <v>36526</v>
      </c>
      <c r="K10" s="13" t="s">
        <v>1356</v>
      </c>
      <c r="L10" s="13" t="s">
        <v>843</v>
      </c>
      <c r="M10" s="13" t="s">
        <v>253</v>
      </c>
      <c r="R10" s="227">
        <f t="shared" si="0"/>
        <v>0</v>
      </c>
      <c r="AO10" s="13" t="s">
        <v>823</v>
      </c>
    </row>
    <row r="11" spans="1:41" x14ac:dyDescent="0.25">
      <c r="A11" s="12">
        <v>36526</v>
      </c>
      <c r="K11" s="13" t="s">
        <v>1356</v>
      </c>
      <c r="L11" s="13" t="s">
        <v>844</v>
      </c>
      <c r="M11" s="13" t="s">
        <v>253</v>
      </c>
      <c r="R11" s="227">
        <f t="shared" si="0"/>
        <v>0</v>
      </c>
      <c r="AO11" s="13" t="s">
        <v>823</v>
      </c>
    </row>
    <row r="12" spans="1:41" x14ac:dyDescent="0.25">
      <c r="A12" s="12">
        <v>36526</v>
      </c>
      <c r="K12" s="13" t="s">
        <v>1356</v>
      </c>
      <c r="L12" s="13" t="s">
        <v>840</v>
      </c>
      <c r="M12" s="13" t="s">
        <v>253</v>
      </c>
      <c r="R12" s="227">
        <f t="shared" si="0"/>
        <v>0</v>
      </c>
      <c r="AO12" s="13" t="s">
        <v>823</v>
      </c>
    </row>
    <row r="13" spans="1:41" x14ac:dyDescent="0.25">
      <c r="A13" s="12">
        <v>36526</v>
      </c>
      <c r="K13" s="13" t="s">
        <v>1356</v>
      </c>
      <c r="L13" s="13" t="s">
        <v>822</v>
      </c>
      <c r="M13" s="13" t="s">
        <v>253</v>
      </c>
      <c r="R13" s="227">
        <f t="shared" si="0"/>
        <v>0</v>
      </c>
      <c r="AO13" s="13" t="s">
        <v>488</v>
      </c>
    </row>
    <row r="14" spans="1:41" x14ac:dyDescent="0.25">
      <c r="A14" s="12">
        <v>36526</v>
      </c>
      <c r="K14" s="13" t="s">
        <v>1356</v>
      </c>
      <c r="L14" s="13" t="s">
        <v>822</v>
      </c>
      <c r="M14" s="13" t="s">
        <v>253</v>
      </c>
      <c r="R14" s="227">
        <f t="shared" si="0"/>
        <v>0</v>
      </c>
      <c r="AO14" s="13" t="s">
        <v>823</v>
      </c>
    </row>
    <row r="15" spans="1:41" x14ac:dyDescent="0.25">
      <c r="A15" s="12">
        <v>38160</v>
      </c>
      <c r="B15" s="13" t="s">
        <v>249</v>
      </c>
      <c r="C15" s="13">
        <v>2004</v>
      </c>
      <c r="D15" s="13">
        <v>6</v>
      </c>
      <c r="E15" s="13">
        <v>1</v>
      </c>
      <c r="F15" s="13" t="s">
        <v>248</v>
      </c>
      <c r="G15" s="30">
        <v>0.90625</v>
      </c>
      <c r="H15" s="30">
        <v>0.91805555555555562</v>
      </c>
      <c r="I15" s="30">
        <v>0.83888888888888891</v>
      </c>
      <c r="J15" s="231">
        <f>($G15-$I15)*24+IF($G15&lt;TIME(12,0,0),24,0)</f>
        <v>1.6166666666666663</v>
      </c>
      <c r="K15" s="13" t="s">
        <v>250</v>
      </c>
      <c r="L15" s="13" t="s">
        <v>251</v>
      </c>
      <c r="M15" s="13" t="s">
        <v>252</v>
      </c>
      <c r="N15" s="13" t="s">
        <v>252</v>
      </c>
      <c r="O15" s="16">
        <v>2</v>
      </c>
      <c r="P15" s="13">
        <v>62</v>
      </c>
      <c r="Q15" s="17">
        <v>26</v>
      </c>
      <c r="R15" s="227">
        <f t="shared" si="0"/>
        <v>36</v>
      </c>
      <c r="S15" s="18">
        <v>14.55</v>
      </c>
      <c r="T15" s="18">
        <v>37.75</v>
      </c>
      <c r="U15" s="18">
        <v>23.8</v>
      </c>
      <c r="V15" s="17">
        <v>143</v>
      </c>
      <c r="Y15" s="13" t="s">
        <v>253</v>
      </c>
      <c r="Z15" s="13" t="s">
        <v>253</v>
      </c>
      <c r="AA15" s="13" t="s">
        <v>253</v>
      </c>
      <c r="AB15" s="13" t="s">
        <v>253</v>
      </c>
      <c r="AC15" s="13" t="s">
        <v>253</v>
      </c>
      <c r="AD15" s="13" t="s">
        <v>253</v>
      </c>
      <c r="AE15" s="13" t="s">
        <v>253</v>
      </c>
      <c r="AF15" s="13" t="s">
        <v>253</v>
      </c>
      <c r="AG15" s="13" t="s">
        <v>253</v>
      </c>
      <c r="AH15" s="13" t="s">
        <v>253</v>
      </c>
      <c r="AI15" s="13" t="s">
        <v>253</v>
      </c>
      <c r="AJ15" s="13" t="s">
        <v>253</v>
      </c>
      <c r="AK15" s="13" t="s">
        <v>253</v>
      </c>
      <c r="AL15" s="13">
        <v>0</v>
      </c>
      <c r="AM15" s="13">
        <v>0</v>
      </c>
      <c r="AN15" s="13">
        <v>0</v>
      </c>
    </row>
    <row r="16" spans="1:41" x14ac:dyDescent="0.25">
      <c r="A16" s="12">
        <v>38160</v>
      </c>
      <c r="B16" s="13" t="s">
        <v>249</v>
      </c>
      <c r="C16" s="13">
        <v>2004</v>
      </c>
      <c r="D16" s="13">
        <v>6</v>
      </c>
      <c r="E16" s="13">
        <v>1</v>
      </c>
      <c r="F16" s="13" t="s">
        <v>248</v>
      </c>
      <c r="G16" s="30">
        <v>0.91388888888888886</v>
      </c>
      <c r="H16" s="30">
        <v>0.9243055555555556</v>
      </c>
      <c r="I16" s="30">
        <v>0.83888888888888891</v>
      </c>
      <c r="J16" s="231">
        <f t="shared" ref="J16:J79" si="1">($G16-$I16)*24+IF($G16&lt;TIME(12,0,0),24,0)</f>
        <v>1.7999999999999989</v>
      </c>
      <c r="K16" s="13" t="s">
        <v>250</v>
      </c>
      <c r="L16" s="13" t="s">
        <v>255</v>
      </c>
      <c r="M16" s="13" t="s">
        <v>252</v>
      </c>
      <c r="N16" s="13" t="s">
        <v>252</v>
      </c>
      <c r="O16" s="16">
        <v>3</v>
      </c>
      <c r="P16" s="13">
        <v>68</v>
      </c>
      <c r="Q16" s="17">
        <v>30</v>
      </c>
      <c r="R16" s="227">
        <f t="shared" si="0"/>
        <v>38</v>
      </c>
      <c r="S16" s="18">
        <v>14.99</v>
      </c>
      <c r="T16" s="18">
        <v>37.979999999999997</v>
      </c>
      <c r="U16" s="18">
        <v>21.82</v>
      </c>
      <c r="V16" s="17">
        <v>144</v>
      </c>
      <c r="Y16" s="13" t="s">
        <v>253</v>
      </c>
      <c r="Z16" s="13" t="s">
        <v>253</v>
      </c>
      <c r="AA16" s="13" t="s">
        <v>253</v>
      </c>
      <c r="AB16" s="13" t="s">
        <v>253</v>
      </c>
      <c r="AC16" s="13" t="s">
        <v>253</v>
      </c>
      <c r="AD16" s="13" t="s">
        <v>253</v>
      </c>
      <c r="AE16" s="13" t="s">
        <v>253</v>
      </c>
      <c r="AF16" s="13" t="s">
        <v>253</v>
      </c>
      <c r="AG16" s="13" t="s">
        <v>253</v>
      </c>
      <c r="AH16" s="13" t="s">
        <v>253</v>
      </c>
      <c r="AI16" s="13" t="s">
        <v>253</v>
      </c>
      <c r="AJ16" s="13" t="s">
        <v>253</v>
      </c>
      <c r="AK16" s="13" t="s">
        <v>253</v>
      </c>
      <c r="AL16" s="13" t="s">
        <v>253</v>
      </c>
      <c r="AM16" s="13" t="s">
        <v>253</v>
      </c>
      <c r="AN16" s="13" t="s">
        <v>253</v>
      </c>
      <c r="AO16" s="13" t="s">
        <v>256</v>
      </c>
    </row>
    <row r="17" spans="1:41" x14ac:dyDescent="0.25">
      <c r="A17" s="12">
        <v>38160</v>
      </c>
      <c r="B17" s="13" t="s">
        <v>249</v>
      </c>
      <c r="C17" s="13">
        <v>2004</v>
      </c>
      <c r="D17" s="13">
        <v>6</v>
      </c>
      <c r="E17" s="13">
        <v>1</v>
      </c>
      <c r="F17" s="13" t="s">
        <v>248</v>
      </c>
      <c r="G17" s="30">
        <v>0.93263888888888891</v>
      </c>
      <c r="H17" s="30">
        <v>0.94097222222222221</v>
      </c>
      <c r="I17" s="30">
        <v>0.83888888888888891</v>
      </c>
      <c r="J17" s="231">
        <f t="shared" si="1"/>
        <v>2.25</v>
      </c>
      <c r="K17" s="13" t="s">
        <v>250</v>
      </c>
      <c r="L17" s="13" t="s">
        <v>257</v>
      </c>
      <c r="M17" s="13" t="s">
        <v>252</v>
      </c>
      <c r="N17" s="13" t="s">
        <v>252</v>
      </c>
      <c r="O17" s="16">
        <v>0</v>
      </c>
      <c r="P17" s="13">
        <v>62</v>
      </c>
      <c r="Q17" s="17">
        <v>26</v>
      </c>
      <c r="R17" s="227">
        <f t="shared" si="0"/>
        <v>36</v>
      </c>
      <c r="S17" s="18">
        <v>14.55</v>
      </c>
      <c r="T17" s="18">
        <v>39.1</v>
      </c>
      <c r="U17" s="18">
        <v>22.36</v>
      </c>
      <c r="V17" s="17">
        <v>143</v>
      </c>
      <c r="Y17" s="13" t="s">
        <v>253</v>
      </c>
      <c r="Z17" s="13" t="s">
        <v>253</v>
      </c>
      <c r="AA17" s="13" t="s">
        <v>253</v>
      </c>
      <c r="AB17" s="13" t="s">
        <v>253</v>
      </c>
      <c r="AC17" s="13" t="s">
        <v>253</v>
      </c>
      <c r="AD17" s="13" t="s">
        <v>253</v>
      </c>
      <c r="AE17" s="13" t="s">
        <v>253</v>
      </c>
      <c r="AF17" s="13" t="s">
        <v>253</v>
      </c>
      <c r="AG17" s="13" t="s">
        <v>253</v>
      </c>
      <c r="AH17" s="13" t="s">
        <v>253</v>
      </c>
      <c r="AI17" s="13" t="s">
        <v>253</v>
      </c>
      <c r="AJ17" s="13" t="s">
        <v>253</v>
      </c>
      <c r="AK17" s="13" t="s">
        <v>253</v>
      </c>
      <c r="AL17" s="13" t="s">
        <v>253</v>
      </c>
      <c r="AM17" s="13" t="s">
        <v>253</v>
      </c>
      <c r="AN17" s="13" t="s">
        <v>253</v>
      </c>
    </row>
    <row r="18" spans="1:41" x14ac:dyDescent="0.25">
      <c r="A18" s="12">
        <v>38160</v>
      </c>
      <c r="B18" s="13" t="s">
        <v>249</v>
      </c>
      <c r="C18" s="13">
        <v>2004</v>
      </c>
      <c r="D18" s="13">
        <v>6</v>
      </c>
      <c r="E18" s="13">
        <v>1</v>
      </c>
      <c r="F18" s="13" t="s">
        <v>248</v>
      </c>
      <c r="G18" s="30">
        <v>0.93472222222222223</v>
      </c>
      <c r="H18" s="30">
        <v>0.94513888888888886</v>
      </c>
      <c r="I18" s="30">
        <v>0.83888888888888891</v>
      </c>
      <c r="J18" s="231">
        <f t="shared" si="1"/>
        <v>2.2999999999999998</v>
      </c>
      <c r="K18" s="13" t="s">
        <v>250</v>
      </c>
      <c r="L18" s="13" t="s">
        <v>258</v>
      </c>
      <c r="M18" s="13" t="s">
        <v>252</v>
      </c>
      <c r="N18" s="13" t="s">
        <v>252</v>
      </c>
      <c r="O18" s="16">
        <v>0</v>
      </c>
      <c r="P18" s="13">
        <v>65</v>
      </c>
      <c r="Q18" s="17">
        <v>30</v>
      </c>
      <c r="R18" s="227">
        <f t="shared" si="0"/>
        <v>35</v>
      </c>
      <c r="S18" s="18">
        <v>13.15</v>
      </c>
      <c r="T18" s="18">
        <v>36.51</v>
      </c>
      <c r="U18" s="18">
        <v>21.48</v>
      </c>
      <c r="V18" s="17">
        <v>144</v>
      </c>
      <c r="Y18" s="13" t="s">
        <v>253</v>
      </c>
      <c r="Z18" s="13" t="s">
        <v>253</v>
      </c>
      <c r="AA18" s="13" t="s">
        <v>253</v>
      </c>
      <c r="AB18" s="13" t="s">
        <v>253</v>
      </c>
      <c r="AC18" s="13" t="s">
        <v>253</v>
      </c>
      <c r="AD18" s="13" t="s">
        <v>253</v>
      </c>
      <c r="AE18" s="13" t="s">
        <v>253</v>
      </c>
      <c r="AF18" s="13" t="s">
        <v>253</v>
      </c>
      <c r="AG18" s="13" t="s">
        <v>253</v>
      </c>
      <c r="AH18" s="13" t="s">
        <v>253</v>
      </c>
      <c r="AI18" s="13" t="s">
        <v>253</v>
      </c>
      <c r="AJ18" s="13" t="s">
        <v>253</v>
      </c>
      <c r="AK18" s="13" t="s">
        <v>253</v>
      </c>
      <c r="AL18" s="13" t="s">
        <v>253</v>
      </c>
      <c r="AM18" s="13" t="s">
        <v>253</v>
      </c>
      <c r="AN18" s="13" t="s">
        <v>253</v>
      </c>
    </row>
    <row r="19" spans="1:41" x14ac:dyDescent="0.25">
      <c r="A19" s="12">
        <v>38160</v>
      </c>
      <c r="B19" s="13" t="s">
        <v>249</v>
      </c>
      <c r="C19" s="13">
        <v>2004</v>
      </c>
      <c r="D19" s="13">
        <v>6</v>
      </c>
      <c r="E19" s="13">
        <v>1</v>
      </c>
      <c r="F19" s="13" t="s">
        <v>248</v>
      </c>
      <c r="G19" s="30">
        <v>0.9375</v>
      </c>
      <c r="H19" s="30">
        <v>0.95416666666666661</v>
      </c>
      <c r="I19" s="30">
        <v>0.83888888888888891</v>
      </c>
      <c r="J19" s="231">
        <f t="shared" si="1"/>
        <v>2.3666666666666663</v>
      </c>
      <c r="K19" s="13" t="s">
        <v>250</v>
      </c>
      <c r="L19" s="13" t="s">
        <v>259</v>
      </c>
      <c r="M19" s="13" t="s">
        <v>252</v>
      </c>
      <c r="N19" s="13" t="s">
        <v>252</v>
      </c>
      <c r="O19" s="16">
        <v>2</v>
      </c>
      <c r="P19" s="13">
        <v>62</v>
      </c>
      <c r="Q19" s="17">
        <v>25</v>
      </c>
      <c r="R19" s="227">
        <f t="shared" si="0"/>
        <v>37</v>
      </c>
      <c r="S19" s="18">
        <v>15.6</v>
      </c>
      <c r="T19" s="18">
        <v>38.89</v>
      </c>
      <c r="U19" s="18">
        <v>22.41</v>
      </c>
      <c r="V19" s="17">
        <v>149</v>
      </c>
      <c r="Y19" s="13" t="s">
        <v>253</v>
      </c>
      <c r="Z19" s="13" t="s">
        <v>253</v>
      </c>
      <c r="AA19" s="13" t="s">
        <v>253</v>
      </c>
      <c r="AB19" s="13" t="s">
        <v>253</v>
      </c>
      <c r="AC19" s="13" t="s">
        <v>253</v>
      </c>
      <c r="AD19" s="13" t="s">
        <v>253</v>
      </c>
      <c r="AE19" s="13" t="s">
        <v>253</v>
      </c>
      <c r="AF19" s="13" t="s">
        <v>253</v>
      </c>
      <c r="AG19" s="13" t="s">
        <v>253</v>
      </c>
      <c r="AH19" s="13" t="s">
        <v>253</v>
      </c>
      <c r="AI19" s="13" t="s">
        <v>253</v>
      </c>
      <c r="AJ19" s="13" t="s">
        <v>253</v>
      </c>
      <c r="AK19" s="13" t="s">
        <v>253</v>
      </c>
      <c r="AL19" s="13" t="s">
        <v>253</v>
      </c>
      <c r="AM19" s="13" t="s">
        <v>253</v>
      </c>
      <c r="AN19" s="13" t="s">
        <v>253</v>
      </c>
    </row>
    <row r="20" spans="1:41" x14ac:dyDescent="0.25">
      <c r="A20" s="12">
        <v>38160</v>
      </c>
      <c r="B20" s="13" t="s">
        <v>249</v>
      </c>
      <c r="C20" s="13">
        <v>2004</v>
      </c>
      <c r="D20" s="13">
        <v>6</v>
      </c>
      <c r="E20" s="13">
        <v>1</v>
      </c>
      <c r="F20" s="13" t="s">
        <v>248</v>
      </c>
      <c r="G20" s="30">
        <v>0.94374999999999998</v>
      </c>
      <c r="H20" s="30">
        <v>0.9590277777777777</v>
      </c>
      <c r="I20" s="30">
        <v>0.83888888888888891</v>
      </c>
      <c r="J20" s="231">
        <f t="shared" si="1"/>
        <v>2.5166666666666657</v>
      </c>
      <c r="K20" s="13" t="s">
        <v>250</v>
      </c>
      <c r="L20" s="13" t="s">
        <v>260</v>
      </c>
      <c r="M20" s="13" t="s">
        <v>252</v>
      </c>
      <c r="N20" s="13" t="s">
        <v>252</v>
      </c>
      <c r="O20" s="16">
        <v>2</v>
      </c>
      <c r="P20" s="13">
        <v>67</v>
      </c>
      <c r="Q20" s="17">
        <v>31</v>
      </c>
      <c r="R20" s="227">
        <f t="shared" si="0"/>
        <v>36</v>
      </c>
      <c r="S20" s="18">
        <v>14.7</v>
      </c>
      <c r="T20" s="18">
        <v>38.549999999999997</v>
      </c>
      <c r="U20" s="18">
        <v>23.17</v>
      </c>
      <c r="V20" s="17">
        <v>140</v>
      </c>
      <c r="Y20" s="13" t="s">
        <v>253</v>
      </c>
      <c r="Z20" s="13" t="s">
        <v>253</v>
      </c>
      <c r="AA20" s="13" t="s">
        <v>253</v>
      </c>
      <c r="AB20" s="13" t="s">
        <v>253</v>
      </c>
      <c r="AC20" s="13" t="s">
        <v>253</v>
      </c>
      <c r="AD20" s="13" t="s">
        <v>253</v>
      </c>
      <c r="AE20" s="13" t="s">
        <v>253</v>
      </c>
      <c r="AF20" s="13" t="s">
        <v>253</v>
      </c>
      <c r="AG20" s="13" t="s">
        <v>253</v>
      </c>
      <c r="AH20" s="13" t="s">
        <v>253</v>
      </c>
      <c r="AI20" s="13" t="s">
        <v>253</v>
      </c>
      <c r="AJ20" s="13" t="s">
        <v>253</v>
      </c>
      <c r="AK20" s="13" t="s">
        <v>253</v>
      </c>
      <c r="AL20" s="13" t="s">
        <v>253</v>
      </c>
      <c r="AM20" s="13" t="s">
        <v>253</v>
      </c>
      <c r="AN20" s="13" t="s">
        <v>253</v>
      </c>
    </row>
    <row r="21" spans="1:41" x14ac:dyDescent="0.25">
      <c r="A21" s="12">
        <v>38160</v>
      </c>
      <c r="B21" s="13" t="s">
        <v>249</v>
      </c>
      <c r="C21" s="13">
        <v>2004</v>
      </c>
      <c r="D21" s="13">
        <v>6</v>
      </c>
      <c r="E21" s="13">
        <v>1</v>
      </c>
      <c r="F21" s="13" t="s">
        <v>248</v>
      </c>
      <c r="G21" s="30">
        <v>0.94791666666666663</v>
      </c>
      <c r="H21" s="30">
        <v>0.96250000000000002</v>
      </c>
      <c r="I21" s="30">
        <v>0.83888888888888891</v>
      </c>
      <c r="J21" s="231">
        <f t="shared" si="1"/>
        <v>2.6166666666666654</v>
      </c>
      <c r="K21" s="13" t="s">
        <v>250</v>
      </c>
      <c r="L21" s="13" t="s">
        <v>261</v>
      </c>
      <c r="M21" s="13" t="s">
        <v>252</v>
      </c>
      <c r="N21" s="13" t="s">
        <v>252</v>
      </c>
      <c r="O21" s="16">
        <v>1</v>
      </c>
      <c r="P21" s="13">
        <v>59</v>
      </c>
      <c r="Q21" s="17">
        <v>23</v>
      </c>
      <c r="R21" s="227">
        <f t="shared" si="0"/>
        <v>36</v>
      </c>
      <c r="S21" s="18">
        <v>16.29</v>
      </c>
      <c r="T21" s="18">
        <v>38.65</v>
      </c>
      <c r="U21" s="18">
        <v>23.41</v>
      </c>
      <c r="V21" s="17">
        <v>143</v>
      </c>
      <c r="Y21" s="13" t="s">
        <v>253</v>
      </c>
      <c r="Z21" s="13" t="s">
        <v>253</v>
      </c>
      <c r="AA21" s="13" t="s">
        <v>253</v>
      </c>
      <c r="AB21" s="13" t="s">
        <v>253</v>
      </c>
      <c r="AC21" s="13" t="s">
        <v>253</v>
      </c>
      <c r="AD21" s="13" t="s">
        <v>253</v>
      </c>
      <c r="AE21" s="13" t="s">
        <v>253</v>
      </c>
      <c r="AF21" s="13" t="s">
        <v>253</v>
      </c>
      <c r="AG21" s="13" t="s">
        <v>253</v>
      </c>
      <c r="AH21" s="13" t="s">
        <v>253</v>
      </c>
      <c r="AI21" s="13" t="s">
        <v>253</v>
      </c>
      <c r="AJ21" s="13" t="s">
        <v>253</v>
      </c>
      <c r="AK21" s="13" t="s">
        <v>253</v>
      </c>
      <c r="AL21" s="13" t="s">
        <v>253</v>
      </c>
      <c r="AM21" s="13" t="s">
        <v>253</v>
      </c>
      <c r="AN21" s="13" t="s">
        <v>253</v>
      </c>
    </row>
    <row r="22" spans="1:41" x14ac:dyDescent="0.25">
      <c r="A22" s="12">
        <v>38160</v>
      </c>
      <c r="B22" s="13" t="s">
        <v>249</v>
      </c>
      <c r="C22" s="13">
        <v>2004</v>
      </c>
      <c r="D22" s="13">
        <v>6</v>
      </c>
      <c r="E22" s="13">
        <v>1</v>
      </c>
      <c r="F22" s="13" t="s">
        <v>248</v>
      </c>
      <c r="G22" s="30">
        <v>0.94861111111111107</v>
      </c>
      <c r="H22" s="30">
        <v>0.96597222222222223</v>
      </c>
      <c r="I22" s="30">
        <v>0.83888888888888891</v>
      </c>
      <c r="J22" s="231">
        <f t="shared" si="1"/>
        <v>2.633333333333332</v>
      </c>
      <c r="K22" s="13" t="s">
        <v>250</v>
      </c>
      <c r="L22" s="13" t="s">
        <v>262</v>
      </c>
      <c r="M22" s="13" t="s">
        <v>252</v>
      </c>
      <c r="N22" s="13" t="s">
        <v>252</v>
      </c>
      <c r="O22" s="16">
        <v>0</v>
      </c>
      <c r="P22" s="13">
        <v>65</v>
      </c>
      <c r="Q22" s="17">
        <v>26</v>
      </c>
      <c r="R22" s="227">
        <f t="shared" si="0"/>
        <v>39</v>
      </c>
      <c r="S22" s="18">
        <v>15.41</v>
      </c>
      <c r="T22" s="18">
        <v>39.29</v>
      </c>
      <c r="U22" s="18">
        <v>22.71</v>
      </c>
      <c r="V22" s="17">
        <v>142</v>
      </c>
      <c r="Y22" s="13" t="s">
        <v>253</v>
      </c>
      <c r="Z22" s="13" t="s">
        <v>253</v>
      </c>
      <c r="AA22" s="13" t="s">
        <v>253</v>
      </c>
      <c r="AB22" s="13" t="s">
        <v>253</v>
      </c>
      <c r="AC22" s="13" t="s">
        <v>253</v>
      </c>
      <c r="AD22" s="13" t="s">
        <v>253</v>
      </c>
      <c r="AE22" s="13" t="s">
        <v>253</v>
      </c>
      <c r="AF22" s="13" t="s">
        <v>253</v>
      </c>
      <c r="AG22" s="13" t="s">
        <v>253</v>
      </c>
      <c r="AH22" s="13" t="s">
        <v>253</v>
      </c>
      <c r="AI22" s="13" t="s">
        <v>253</v>
      </c>
      <c r="AJ22" s="13" t="s">
        <v>253</v>
      </c>
      <c r="AK22" s="13" t="s">
        <v>253</v>
      </c>
      <c r="AL22" s="13" t="s">
        <v>253</v>
      </c>
      <c r="AM22" s="13" t="s">
        <v>253</v>
      </c>
      <c r="AN22" s="13" t="s">
        <v>253</v>
      </c>
    </row>
    <row r="23" spans="1:41" x14ac:dyDescent="0.25">
      <c r="A23" s="12">
        <v>38160</v>
      </c>
      <c r="B23" s="13" t="s">
        <v>249</v>
      </c>
      <c r="C23" s="13">
        <v>2004</v>
      </c>
      <c r="D23" s="13">
        <v>6</v>
      </c>
      <c r="E23" s="13">
        <v>1</v>
      </c>
      <c r="F23" s="13" t="s">
        <v>248</v>
      </c>
      <c r="G23" s="30">
        <v>0.95347222222222217</v>
      </c>
      <c r="H23" s="30">
        <v>0.97499999999999998</v>
      </c>
      <c r="I23" s="30">
        <v>0.83888888888888891</v>
      </c>
      <c r="J23" s="231">
        <f t="shared" si="1"/>
        <v>2.7499999999999982</v>
      </c>
      <c r="K23" s="13" t="s">
        <v>250</v>
      </c>
      <c r="L23" s="13" t="s">
        <v>263</v>
      </c>
      <c r="M23" s="13" t="s">
        <v>252</v>
      </c>
      <c r="N23" s="13" t="s">
        <v>252</v>
      </c>
      <c r="O23" s="16">
        <v>0</v>
      </c>
      <c r="P23" s="13">
        <v>58</v>
      </c>
      <c r="Q23" s="17">
        <v>25</v>
      </c>
      <c r="R23" s="227">
        <f t="shared" si="0"/>
        <v>33</v>
      </c>
      <c r="S23" s="18">
        <v>14.52</v>
      </c>
      <c r="T23" s="18">
        <v>37.69</v>
      </c>
      <c r="U23" s="18">
        <v>20.96</v>
      </c>
      <c r="V23" s="17">
        <v>139</v>
      </c>
      <c r="Y23" s="13" t="s">
        <v>253</v>
      </c>
      <c r="Z23" s="13" t="s">
        <v>253</v>
      </c>
      <c r="AA23" s="13" t="s">
        <v>253</v>
      </c>
      <c r="AB23" s="13" t="s">
        <v>253</v>
      </c>
      <c r="AC23" s="13" t="s">
        <v>253</v>
      </c>
      <c r="AD23" s="13" t="s">
        <v>253</v>
      </c>
      <c r="AE23" s="13" t="s">
        <v>253</v>
      </c>
      <c r="AF23" s="13" t="s">
        <v>253</v>
      </c>
      <c r="AG23" s="13" t="s">
        <v>253</v>
      </c>
      <c r="AH23" s="13" t="s">
        <v>253</v>
      </c>
      <c r="AI23" s="13" t="s">
        <v>253</v>
      </c>
      <c r="AJ23" s="13" t="s">
        <v>253</v>
      </c>
      <c r="AK23" s="13" t="s">
        <v>253</v>
      </c>
      <c r="AL23" s="13" t="s">
        <v>253</v>
      </c>
      <c r="AM23" s="13" t="s">
        <v>253</v>
      </c>
      <c r="AN23" s="13" t="s">
        <v>253</v>
      </c>
    </row>
    <row r="24" spans="1:41" x14ac:dyDescent="0.25">
      <c r="A24" s="12">
        <v>38160</v>
      </c>
      <c r="B24" s="13" t="s">
        <v>249</v>
      </c>
      <c r="C24" s="13">
        <v>2004</v>
      </c>
      <c r="D24" s="13">
        <v>6</v>
      </c>
      <c r="E24" s="13">
        <v>1</v>
      </c>
      <c r="F24" s="13" t="s">
        <v>248</v>
      </c>
      <c r="G24" s="30">
        <v>0.96805555555555556</v>
      </c>
      <c r="H24" s="30">
        <v>0.99513888888888891</v>
      </c>
      <c r="I24" s="30">
        <v>0.83888888888888891</v>
      </c>
      <c r="J24" s="231">
        <f t="shared" si="1"/>
        <v>3.0999999999999996</v>
      </c>
      <c r="K24" s="13" t="s">
        <v>250</v>
      </c>
      <c r="L24" s="13" t="s">
        <v>264</v>
      </c>
      <c r="M24" s="13" t="s">
        <v>252</v>
      </c>
      <c r="N24" s="13" t="s">
        <v>252</v>
      </c>
      <c r="O24" s="16">
        <v>2</v>
      </c>
      <c r="P24" s="13">
        <v>60</v>
      </c>
      <c r="Q24" s="17">
        <v>26</v>
      </c>
      <c r="R24" s="227">
        <f t="shared" si="0"/>
        <v>34</v>
      </c>
      <c r="S24" s="18">
        <v>14.89</v>
      </c>
      <c r="T24" s="18">
        <v>38.840000000000003</v>
      </c>
      <c r="U24" s="18">
        <v>21.39</v>
      </c>
      <c r="V24" s="17">
        <v>143</v>
      </c>
      <c r="Y24" s="13" t="s">
        <v>253</v>
      </c>
      <c r="Z24" s="13" t="s">
        <v>253</v>
      </c>
      <c r="AA24" s="13" t="s">
        <v>253</v>
      </c>
      <c r="AB24" s="13" t="s">
        <v>253</v>
      </c>
      <c r="AC24" s="13" t="s">
        <v>253</v>
      </c>
      <c r="AD24" s="13" t="s">
        <v>253</v>
      </c>
      <c r="AE24" s="13" t="s">
        <v>253</v>
      </c>
      <c r="AF24" s="13" t="s">
        <v>253</v>
      </c>
      <c r="AG24" s="13" t="s">
        <v>253</v>
      </c>
      <c r="AH24" s="13" t="s">
        <v>253</v>
      </c>
      <c r="AI24" s="13" t="s">
        <v>253</v>
      </c>
      <c r="AJ24" s="13" t="s">
        <v>253</v>
      </c>
      <c r="AK24" s="13" t="s">
        <v>253</v>
      </c>
      <c r="AL24" s="13" t="s">
        <v>253</v>
      </c>
      <c r="AM24" s="13" t="s">
        <v>253</v>
      </c>
      <c r="AN24" s="13" t="s">
        <v>253</v>
      </c>
      <c r="AO24" s="13" t="s">
        <v>256</v>
      </c>
    </row>
    <row r="25" spans="1:41" x14ac:dyDescent="0.25">
      <c r="A25" s="12">
        <v>38160</v>
      </c>
      <c r="B25" s="13" t="s">
        <v>249</v>
      </c>
      <c r="C25" s="13">
        <v>2004</v>
      </c>
      <c r="D25" s="13">
        <v>6</v>
      </c>
      <c r="E25" s="13">
        <v>1</v>
      </c>
      <c r="F25" s="13" t="s">
        <v>248</v>
      </c>
      <c r="G25" s="30">
        <v>0.97152777777777777</v>
      </c>
      <c r="H25" s="30">
        <v>0.99861111111111101</v>
      </c>
      <c r="I25" s="30">
        <v>0.83888888888888891</v>
      </c>
      <c r="J25" s="231">
        <f t="shared" si="1"/>
        <v>3.1833333333333327</v>
      </c>
      <c r="K25" s="13" t="s">
        <v>250</v>
      </c>
      <c r="L25" s="13" t="s">
        <v>265</v>
      </c>
      <c r="M25" s="13" t="s">
        <v>252</v>
      </c>
      <c r="N25" s="13" t="s">
        <v>252</v>
      </c>
      <c r="O25" s="16">
        <v>0</v>
      </c>
      <c r="P25" s="13">
        <v>65</v>
      </c>
      <c r="Q25" s="17">
        <v>26</v>
      </c>
      <c r="R25" s="227">
        <f t="shared" si="0"/>
        <v>39</v>
      </c>
      <c r="S25" s="18">
        <v>15.17</v>
      </c>
      <c r="T25" s="18">
        <v>39.86</v>
      </c>
      <c r="U25" s="18">
        <v>21.55</v>
      </c>
      <c r="V25" s="17">
        <v>144</v>
      </c>
      <c r="Y25" s="13" t="s">
        <v>253</v>
      </c>
      <c r="Z25" s="13" t="s">
        <v>253</v>
      </c>
      <c r="AA25" s="13" t="s">
        <v>253</v>
      </c>
      <c r="AB25" s="13" t="s">
        <v>253</v>
      </c>
      <c r="AC25" s="13" t="s">
        <v>253</v>
      </c>
      <c r="AD25" s="13" t="s">
        <v>253</v>
      </c>
      <c r="AE25" s="13" t="s">
        <v>253</v>
      </c>
      <c r="AF25" s="13" t="s">
        <v>253</v>
      </c>
      <c r="AG25" s="13" t="s">
        <v>253</v>
      </c>
      <c r="AH25" s="13" t="s">
        <v>253</v>
      </c>
      <c r="AI25" s="13" t="s">
        <v>253</v>
      </c>
      <c r="AJ25" s="13" t="s">
        <v>253</v>
      </c>
      <c r="AK25" s="13" t="s">
        <v>253</v>
      </c>
      <c r="AL25" s="13" t="s">
        <v>253</v>
      </c>
      <c r="AM25" s="13" t="s">
        <v>253</v>
      </c>
      <c r="AN25" s="13" t="s">
        <v>253</v>
      </c>
    </row>
    <row r="26" spans="1:41" x14ac:dyDescent="0.25">
      <c r="A26" s="12">
        <v>38160</v>
      </c>
      <c r="B26" s="13" t="s">
        <v>249</v>
      </c>
      <c r="C26" s="13">
        <v>2004</v>
      </c>
      <c r="D26" s="13">
        <v>6</v>
      </c>
      <c r="E26" s="13">
        <v>1</v>
      </c>
      <c r="F26" s="13" t="s">
        <v>248</v>
      </c>
      <c r="G26" s="30">
        <v>0.97569444444444453</v>
      </c>
      <c r="H26" s="30">
        <v>3.472222222222222E-3</v>
      </c>
      <c r="I26" s="30">
        <v>0.83888888888888891</v>
      </c>
      <c r="J26" s="231">
        <f t="shared" si="1"/>
        <v>3.283333333333335</v>
      </c>
      <c r="K26" s="13" t="s">
        <v>250</v>
      </c>
      <c r="L26" s="13" t="s">
        <v>266</v>
      </c>
      <c r="M26" s="13" t="s">
        <v>252</v>
      </c>
      <c r="N26" s="13" t="s">
        <v>252</v>
      </c>
      <c r="O26" s="16">
        <v>0</v>
      </c>
      <c r="P26" s="13">
        <v>63</v>
      </c>
      <c r="Q26" s="17">
        <v>26</v>
      </c>
      <c r="R26" s="227">
        <f t="shared" si="0"/>
        <v>37</v>
      </c>
      <c r="S26" s="18">
        <v>14.95</v>
      </c>
      <c r="T26" s="18">
        <v>39.549999999999997</v>
      </c>
      <c r="U26" s="18">
        <v>23.66</v>
      </c>
      <c r="V26" s="17">
        <v>145</v>
      </c>
      <c r="Y26" s="13" t="s">
        <v>253</v>
      </c>
      <c r="Z26" s="13" t="s">
        <v>253</v>
      </c>
      <c r="AA26" s="13" t="s">
        <v>253</v>
      </c>
      <c r="AB26" s="13" t="s">
        <v>253</v>
      </c>
      <c r="AC26" s="13" t="s">
        <v>253</v>
      </c>
      <c r="AD26" s="13" t="s">
        <v>253</v>
      </c>
      <c r="AE26" s="13" t="s">
        <v>253</v>
      </c>
      <c r="AF26" s="13" t="s">
        <v>253</v>
      </c>
      <c r="AG26" s="13" t="s">
        <v>253</v>
      </c>
      <c r="AH26" s="13" t="s">
        <v>253</v>
      </c>
      <c r="AI26" s="13" t="s">
        <v>253</v>
      </c>
      <c r="AJ26" s="13" t="s">
        <v>253</v>
      </c>
      <c r="AK26" s="13" t="s">
        <v>253</v>
      </c>
      <c r="AL26" s="13" t="s">
        <v>253</v>
      </c>
      <c r="AM26" s="13" t="s">
        <v>253</v>
      </c>
      <c r="AN26" s="13" t="s">
        <v>253</v>
      </c>
      <c r="AO26" s="13" t="s">
        <v>267</v>
      </c>
    </row>
    <row r="27" spans="1:41" x14ac:dyDescent="0.25">
      <c r="A27" s="12">
        <v>38160</v>
      </c>
      <c r="B27" s="13" t="s">
        <v>249</v>
      </c>
      <c r="C27" s="13">
        <v>2004</v>
      </c>
      <c r="D27" s="13">
        <v>6</v>
      </c>
      <c r="E27" s="13">
        <v>1</v>
      </c>
      <c r="F27" s="13" t="s">
        <v>248</v>
      </c>
      <c r="G27" s="30">
        <v>0.97569444444444453</v>
      </c>
      <c r="H27" s="30">
        <v>1.1111111111111112E-2</v>
      </c>
      <c r="I27" s="30">
        <v>0.83888888888888891</v>
      </c>
      <c r="J27" s="231">
        <f t="shared" si="1"/>
        <v>3.283333333333335</v>
      </c>
      <c r="K27" s="13" t="s">
        <v>250</v>
      </c>
      <c r="L27" s="13" t="s">
        <v>268</v>
      </c>
      <c r="M27" s="13" t="s">
        <v>252</v>
      </c>
      <c r="N27" s="13" t="s">
        <v>252</v>
      </c>
      <c r="O27" s="16">
        <v>3</v>
      </c>
      <c r="P27" s="13">
        <v>64</v>
      </c>
      <c r="Q27" s="17">
        <v>35</v>
      </c>
      <c r="R27" s="227">
        <f t="shared" si="0"/>
        <v>29</v>
      </c>
      <c r="S27" s="18">
        <v>14.08</v>
      </c>
      <c r="T27" s="18">
        <v>38.229999999999997</v>
      </c>
      <c r="U27" s="18">
        <v>20.12</v>
      </c>
      <c r="V27" s="17">
        <v>138</v>
      </c>
      <c r="Y27" s="13" t="s">
        <v>253</v>
      </c>
      <c r="Z27" s="13" t="s">
        <v>253</v>
      </c>
      <c r="AA27" s="13" t="s">
        <v>253</v>
      </c>
      <c r="AB27" s="13" t="s">
        <v>253</v>
      </c>
      <c r="AC27" s="13" t="s">
        <v>253</v>
      </c>
      <c r="AD27" s="13" t="s">
        <v>253</v>
      </c>
      <c r="AE27" s="13" t="s">
        <v>253</v>
      </c>
      <c r="AF27" s="13" t="s">
        <v>253</v>
      </c>
      <c r="AG27" s="13" t="s">
        <v>253</v>
      </c>
      <c r="AH27" s="13" t="s">
        <v>253</v>
      </c>
      <c r="AI27" s="13" t="s">
        <v>253</v>
      </c>
      <c r="AJ27" s="13" t="s">
        <v>253</v>
      </c>
      <c r="AK27" s="13" t="s">
        <v>253</v>
      </c>
      <c r="AL27" s="13" t="s">
        <v>253</v>
      </c>
      <c r="AM27" s="13" t="s">
        <v>253</v>
      </c>
      <c r="AN27" s="13" t="s">
        <v>253</v>
      </c>
    </row>
    <row r="28" spans="1:41" x14ac:dyDescent="0.25">
      <c r="A28" s="12">
        <v>38160</v>
      </c>
      <c r="B28" s="13" t="s">
        <v>249</v>
      </c>
      <c r="C28" s="13">
        <v>2004</v>
      </c>
      <c r="D28" s="13">
        <v>6</v>
      </c>
      <c r="E28" s="13">
        <v>1</v>
      </c>
      <c r="F28" s="13" t="s">
        <v>248</v>
      </c>
      <c r="G28" s="30">
        <v>0.97569444444444453</v>
      </c>
      <c r="H28" s="30">
        <v>1.6666666666666666E-2</v>
      </c>
      <c r="I28" s="30">
        <v>0.83888888888888891</v>
      </c>
      <c r="J28" s="231">
        <f t="shared" si="1"/>
        <v>3.283333333333335</v>
      </c>
      <c r="K28" s="13" t="s">
        <v>250</v>
      </c>
      <c r="L28" s="13" t="s">
        <v>269</v>
      </c>
      <c r="M28" s="13" t="s">
        <v>252</v>
      </c>
      <c r="N28" s="13" t="s">
        <v>252</v>
      </c>
      <c r="O28" s="16">
        <v>0</v>
      </c>
      <c r="P28" s="13">
        <v>62</v>
      </c>
      <c r="Q28" s="17">
        <v>27</v>
      </c>
      <c r="R28" s="227">
        <f t="shared" si="0"/>
        <v>35</v>
      </c>
      <c r="S28" s="18" t="s">
        <v>318</v>
      </c>
      <c r="T28" s="18" t="s">
        <v>318</v>
      </c>
      <c r="U28" s="18" t="s">
        <v>318</v>
      </c>
      <c r="V28" s="17" t="s">
        <v>318</v>
      </c>
      <c r="Y28" s="13" t="s">
        <v>253</v>
      </c>
      <c r="Z28" s="13" t="s">
        <v>253</v>
      </c>
      <c r="AA28" s="13" t="s">
        <v>253</v>
      </c>
      <c r="AB28" s="13" t="s">
        <v>253</v>
      </c>
      <c r="AC28" s="13" t="s">
        <v>253</v>
      </c>
      <c r="AD28" s="13" t="s">
        <v>253</v>
      </c>
      <c r="AE28" s="13" t="s">
        <v>253</v>
      </c>
      <c r="AF28" s="13" t="s">
        <v>253</v>
      </c>
      <c r="AG28" s="13" t="s">
        <v>253</v>
      </c>
      <c r="AH28" s="13" t="s">
        <v>253</v>
      </c>
      <c r="AI28" s="13" t="s">
        <v>253</v>
      </c>
      <c r="AJ28" s="13" t="s">
        <v>253</v>
      </c>
      <c r="AK28" s="13" t="s">
        <v>253</v>
      </c>
      <c r="AL28" s="13" t="s">
        <v>253</v>
      </c>
      <c r="AM28" s="13" t="s">
        <v>253</v>
      </c>
      <c r="AN28" s="13" t="s">
        <v>253</v>
      </c>
      <c r="AO28" s="13" t="s">
        <v>270</v>
      </c>
    </row>
    <row r="29" spans="1:41" x14ac:dyDescent="0.25">
      <c r="A29" s="12">
        <v>38160</v>
      </c>
      <c r="B29" s="13" t="s">
        <v>249</v>
      </c>
      <c r="C29" s="13">
        <v>2004</v>
      </c>
      <c r="D29" s="13">
        <v>6</v>
      </c>
      <c r="E29" s="13">
        <v>1</v>
      </c>
      <c r="F29" s="13" t="s">
        <v>248</v>
      </c>
      <c r="G29" s="30">
        <v>0.97777777777777775</v>
      </c>
      <c r="H29" s="30">
        <v>1.8749999999999999E-2</v>
      </c>
      <c r="I29" s="30">
        <v>0.83888888888888891</v>
      </c>
      <c r="J29" s="231">
        <f t="shared" si="1"/>
        <v>3.3333333333333321</v>
      </c>
      <c r="K29" s="13" t="s">
        <v>250</v>
      </c>
      <c r="L29" s="13" t="s">
        <v>271</v>
      </c>
      <c r="M29" s="13" t="s">
        <v>252</v>
      </c>
      <c r="N29" s="13" t="s">
        <v>252</v>
      </c>
      <c r="O29" s="16">
        <v>2</v>
      </c>
      <c r="P29" s="13">
        <v>57</v>
      </c>
      <c r="Q29" s="17">
        <v>23</v>
      </c>
      <c r="R29" s="227">
        <f t="shared" si="0"/>
        <v>34</v>
      </c>
      <c r="S29" s="18" t="s">
        <v>318</v>
      </c>
      <c r="T29" s="18" t="s">
        <v>318</v>
      </c>
      <c r="U29" s="18" t="s">
        <v>318</v>
      </c>
      <c r="V29" s="17" t="s">
        <v>318</v>
      </c>
      <c r="Y29" s="13" t="s">
        <v>253</v>
      </c>
      <c r="Z29" s="13" t="s">
        <v>253</v>
      </c>
      <c r="AA29" s="13" t="s">
        <v>253</v>
      </c>
      <c r="AB29" s="13" t="s">
        <v>253</v>
      </c>
      <c r="AC29" s="13" t="s">
        <v>253</v>
      </c>
      <c r="AD29" s="13" t="s">
        <v>253</v>
      </c>
      <c r="AE29" s="13" t="s">
        <v>253</v>
      </c>
      <c r="AF29" s="13" t="s">
        <v>253</v>
      </c>
      <c r="AG29" s="13" t="s">
        <v>253</v>
      </c>
      <c r="AH29" s="13" t="s">
        <v>253</v>
      </c>
      <c r="AI29" s="13" t="s">
        <v>253</v>
      </c>
      <c r="AJ29" s="13" t="s">
        <v>253</v>
      </c>
      <c r="AK29" s="13" t="s">
        <v>253</v>
      </c>
      <c r="AL29" s="13" t="s">
        <v>253</v>
      </c>
      <c r="AM29" s="13" t="s">
        <v>253</v>
      </c>
      <c r="AN29" s="13" t="s">
        <v>253</v>
      </c>
      <c r="AO29" s="13" t="s">
        <v>270</v>
      </c>
    </row>
    <row r="30" spans="1:41" x14ac:dyDescent="0.25">
      <c r="A30" s="12">
        <v>38160</v>
      </c>
      <c r="B30" s="13" t="s">
        <v>249</v>
      </c>
      <c r="C30" s="13">
        <v>2004</v>
      </c>
      <c r="D30" s="13">
        <v>6</v>
      </c>
      <c r="E30" s="13">
        <v>1</v>
      </c>
      <c r="F30" s="13" t="s">
        <v>248</v>
      </c>
      <c r="G30" s="30">
        <v>0.9916666666666667</v>
      </c>
      <c r="H30" s="30">
        <v>2.1527777777777781E-2</v>
      </c>
      <c r="I30" s="30">
        <v>0.83888888888888891</v>
      </c>
      <c r="J30" s="231">
        <f t="shared" si="1"/>
        <v>3.666666666666667</v>
      </c>
      <c r="K30" s="13" t="s">
        <v>250</v>
      </c>
      <c r="L30" s="13" t="s">
        <v>272</v>
      </c>
      <c r="M30" s="13" t="s">
        <v>252</v>
      </c>
      <c r="N30" s="13" t="s">
        <v>252</v>
      </c>
      <c r="O30" s="16">
        <v>0</v>
      </c>
      <c r="P30" s="13">
        <v>49</v>
      </c>
      <c r="Q30" s="17">
        <v>14</v>
      </c>
      <c r="R30" s="227">
        <f t="shared" si="0"/>
        <v>35</v>
      </c>
      <c r="S30" s="18">
        <v>15.26</v>
      </c>
      <c r="T30" s="18">
        <v>38.4</v>
      </c>
      <c r="U30" s="18">
        <v>22.15</v>
      </c>
      <c r="V30" s="17">
        <v>137</v>
      </c>
      <c r="Y30" s="13" t="s">
        <v>253</v>
      </c>
      <c r="Z30" s="13" t="s">
        <v>253</v>
      </c>
      <c r="AA30" s="13" t="s">
        <v>253</v>
      </c>
      <c r="AB30" s="13" t="s">
        <v>253</v>
      </c>
      <c r="AC30" s="13" t="s">
        <v>253</v>
      </c>
      <c r="AD30" s="13" t="s">
        <v>253</v>
      </c>
      <c r="AE30" s="13" t="s">
        <v>253</v>
      </c>
      <c r="AF30" s="13" t="s">
        <v>253</v>
      </c>
      <c r="AG30" s="13" t="s">
        <v>253</v>
      </c>
      <c r="AH30" s="13" t="s">
        <v>253</v>
      </c>
      <c r="AI30" s="13" t="s">
        <v>253</v>
      </c>
      <c r="AJ30" s="13" t="s">
        <v>253</v>
      </c>
      <c r="AK30" s="13" t="s">
        <v>253</v>
      </c>
      <c r="AL30" s="13" t="s">
        <v>253</v>
      </c>
      <c r="AM30" s="13" t="s">
        <v>253</v>
      </c>
      <c r="AN30" s="13" t="s">
        <v>253</v>
      </c>
    </row>
    <row r="31" spans="1:41" x14ac:dyDescent="0.25">
      <c r="A31" s="12">
        <v>38160</v>
      </c>
      <c r="B31" s="13" t="s">
        <v>249</v>
      </c>
      <c r="C31" s="13">
        <v>2004</v>
      </c>
      <c r="D31" s="13">
        <v>6</v>
      </c>
      <c r="E31" s="13">
        <v>1</v>
      </c>
      <c r="F31" s="13" t="s">
        <v>248</v>
      </c>
      <c r="G31" s="30">
        <v>0.99791666666666667</v>
      </c>
      <c r="H31" s="30">
        <v>2.5000000000000001E-2</v>
      </c>
      <c r="I31" s="30">
        <v>0.83888888888888891</v>
      </c>
      <c r="J31" s="231">
        <f t="shared" si="1"/>
        <v>3.8166666666666664</v>
      </c>
      <c r="K31" s="13" t="s">
        <v>250</v>
      </c>
      <c r="L31" s="13" t="s">
        <v>273</v>
      </c>
      <c r="M31" s="13" t="s">
        <v>252</v>
      </c>
      <c r="N31" s="13" t="s">
        <v>252</v>
      </c>
      <c r="O31" s="16">
        <v>0</v>
      </c>
      <c r="P31" s="13">
        <v>63</v>
      </c>
      <c r="Q31" s="17">
        <v>26</v>
      </c>
      <c r="R31" s="227">
        <f t="shared" si="0"/>
        <v>37</v>
      </c>
      <c r="S31" s="18">
        <v>15.41</v>
      </c>
      <c r="T31" s="18">
        <v>39.94</v>
      </c>
      <c r="U31" s="18">
        <v>23.39</v>
      </c>
      <c r="V31" s="17">
        <v>143</v>
      </c>
      <c r="Y31" s="13" t="s">
        <v>253</v>
      </c>
      <c r="Z31" s="13" t="s">
        <v>253</v>
      </c>
      <c r="AA31" s="13" t="s">
        <v>253</v>
      </c>
      <c r="AB31" s="13" t="s">
        <v>253</v>
      </c>
      <c r="AC31" s="13" t="s">
        <v>253</v>
      </c>
      <c r="AD31" s="13" t="s">
        <v>253</v>
      </c>
      <c r="AE31" s="13" t="s">
        <v>253</v>
      </c>
      <c r="AF31" s="13" t="s">
        <v>253</v>
      </c>
      <c r="AG31" s="13" t="s">
        <v>253</v>
      </c>
      <c r="AH31" s="13" t="s">
        <v>253</v>
      </c>
      <c r="AI31" s="13" t="s">
        <v>253</v>
      </c>
      <c r="AJ31" s="13" t="s">
        <v>253</v>
      </c>
      <c r="AK31" s="13" t="s">
        <v>253</v>
      </c>
      <c r="AL31" s="13" t="s">
        <v>253</v>
      </c>
      <c r="AM31" s="13" t="s">
        <v>253</v>
      </c>
      <c r="AN31" s="13" t="s">
        <v>253</v>
      </c>
    </row>
    <row r="32" spans="1:41" x14ac:dyDescent="0.25">
      <c r="A32" s="12">
        <v>38160</v>
      </c>
      <c r="B32" s="13" t="s">
        <v>249</v>
      </c>
      <c r="C32" s="13">
        <v>2004</v>
      </c>
      <c r="D32" s="13">
        <v>6</v>
      </c>
      <c r="E32" s="13">
        <v>1</v>
      </c>
      <c r="F32" s="13" t="s">
        <v>248</v>
      </c>
      <c r="G32" s="30">
        <v>5.5555555555555558E-3</v>
      </c>
      <c r="H32" s="30">
        <v>2.7777777777777776E-2</v>
      </c>
      <c r="I32" s="30">
        <v>0.83888888888888891</v>
      </c>
      <c r="J32" s="231">
        <f t="shared" si="1"/>
        <v>4</v>
      </c>
      <c r="K32" s="13" t="s">
        <v>250</v>
      </c>
      <c r="L32" s="13" t="s">
        <v>274</v>
      </c>
      <c r="M32" s="13" t="s">
        <v>252</v>
      </c>
      <c r="N32" s="13" t="s">
        <v>252</v>
      </c>
      <c r="O32" s="16">
        <v>0</v>
      </c>
      <c r="P32" s="13">
        <v>58</v>
      </c>
      <c r="Q32" s="17">
        <v>25</v>
      </c>
      <c r="R32" s="227">
        <f t="shared" si="0"/>
        <v>33</v>
      </c>
      <c r="S32" s="18">
        <v>15.47</v>
      </c>
      <c r="T32" s="18">
        <v>38.049999999999997</v>
      </c>
      <c r="U32" s="18">
        <v>21.3</v>
      </c>
      <c r="V32" s="17">
        <v>139</v>
      </c>
      <c r="Y32" s="13" t="s">
        <v>253</v>
      </c>
      <c r="Z32" s="13" t="s">
        <v>253</v>
      </c>
      <c r="AA32" s="13" t="s">
        <v>253</v>
      </c>
      <c r="AB32" s="13" t="s">
        <v>253</v>
      </c>
      <c r="AC32" s="13" t="s">
        <v>253</v>
      </c>
      <c r="AD32" s="13" t="s">
        <v>253</v>
      </c>
      <c r="AE32" s="13" t="s">
        <v>253</v>
      </c>
      <c r="AF32" s="13" t="s">
        <v>253</v>
      </c>
      <c r="AG32" s="13" t="s">
        <v>253</v>
      </c>
      <c r="AH32" s="13" t="s">
        <v>253</v>
      </c>
      <c r="AI32" s="13" t="s">
        <v>253</v>
      </c>
      <c r="AJ32" s="13" t="s">
        <v>253</v>
      </c>
      <c r="AK32" s="13" t="s">
        <v>253</v>
      </c>
      <c r="AL32" s="13" t="s">
        <v>253</v>
      </c>
      <c r="AM32" s="13" t="s">
        <v>253</v>
      </c>
      <c r="AN32" s="13" t="s">
        <v>253</v>
      </c>
    </row>
    <row r="33" spans="1:41" x14ac:dyDescent="0.25">
      <c r="A33" s="12">
        <v>38160</v>
      </c>
      <c r="B33" s="13" t="s">
        <v>249</v>
      </c>
      <c r="C33" s="13">
        <v>2004</v>
      </c>
      <c r="D33" s="13">
        <v>6</v>
      </c>
      <c r="E33" s="13">
        <v>1</v>
      </c>
      <c r="F33" s="13" t="s">
        <v>248</v>
      </c>
      <c r="G33" s="30">
        <v>6.2500000000000003E-3</v>
      </c>
      <c r="H33" s="30">
        <v>2.9861111111111113E-2</v>
      </c>
      <c r="I33" s="30">
        <v>0.83888888888888891</v>
      </c>
      <c r="J33" s="231">
        <f t="shared" si="1"/>
        <v>4.0166666666666657</v>
      </c>
      <c r="K33" s="13" t="s">
        <v>250</v>
      </c>
      <c r="L33" s="13" t="s">
        <v>275</v>
      </c>
      <c r="M33" s="13" t="s">
        <v>252</v>
      </c>
      <c r="N33" s="13" t="s">
        <v>252</v>
      </c>
      <c r="O33" s="16">
        <v>2</v>
      </c>
      <c r="P33" s="13">
        <v>63</v>
      </c>
      <c r="Q33" s="17">
        <v>26</v>
      </c>
      <c r="R33" s="227">
        <f t="shared" si="0"/>
        <v>37</v>
      </c>
      <c r="S33" s="18">
        <v>14.47</v>
      </c>
      <c r="T33" s="18">
        <v>37.92</v>
      </c>
      <c r="U33" s="18">
        <v>22.61</v>
      </c>
      <c r="V33" s="17">
        <v>144</v>
      </c>
      <c r="Y33" s="13" t="s">
        <v>253</v>
      </c>
      <c r="Z33" s="13" t="s">
        <v>253</v>
      </c>
      <c r="AA33" s="13" t="s">
        <v>253</v>
      </c>
      <c r="AB33" s="13" t="s">
        <v>253</v>
      </c>
      <c r="AC33" s="13" t="s">
        <v>253</v>
      </c>
      <c r="AD33" s="13" t="s">
        <v>253</v>
      </c>
      <c r="AE33" s="13" t="s">
        <v>253</v>
      </c>
      <c r="AF33" s="13" t="s">
        <v>253</v>
      </c>
      <c r="AG33" s="13" t="s">
        <v>253</v>
      </c>
      <c r="AH33" s="13" t="s">
        <v>253</v>
      </c>
      <c r="AI33" s="13" t="s">
        <v>253</v>
      </c>
      <c r="AJ33" s="13" t="s">
        <v>253</v>
      </c>
      <c r="AK33" s="13" t="s">
        <v>253</v>
      </c>
      <c r="AL33" s="13" t="s">
        <v>253</v>
      </c>
      <c r="AM33" s="13" t="s">
        <v>253</v>
      </c>
      <c r="AN33" s="13" t="s">
        <v>253</v>
      </c>
    </row>
    <row r="34" spans="1:41" x14ac:dyDescent="0.25">
      <c r="A34" s="12">
        <v>38160</v>
      </c>
      <c r="B34" s="13" t="s">
        <v>249</v>
      </c>
      <c r="C34" s="13">
        <v>2004</v>
      </c>
      <c r="D34" s="13">
        <v>6</v>
      </c>
      <c r="E34" s="13">
        <v>1</v>
      </c>
      <c r="F34" s="13" t="s">
        <v>248</v>
      </c>
      <c r="G34" s="30">
        <v>8.3333333333333332E-3</v>
      </c>
      <c r="H34" s="30">
        <v>3.2638888888888891E-2</v>
      </c>
      <c r="I34" s="30">
        <v>0.83888888888888891</v>
      </c>
      <c r="J34" s="231">
        <f t="shared" si="1"/>
        <v>4.0666666666666664</v>
      </c>
      <c r="K34" s="13" t="s">
        <v>250</v>
      </c>
      <c r="L34" s="13" t="s">
        <v>276</v>
      </c>
      <c r="M34" s="13" t="s">
        <v>252</v>
      </c>
      <c r="N34" s="13" t="s">
        <v>252</v>
      </c>
      <c r="O34" s="16">
        <v>2</v>
      </c>
      <c r="P34" s="13">
        <v>65</v>
      </c>
      <c r="Q34" s="17">
        <v>31</v>
      </c>
      <c r="R34" s="227">
        <f t="shared" ref="R34:R65" si="2">P34-Q34</f>
        <v>34</v>
      </c>
      <c r="S34" s="18">
        <v>14.85</v>
      </c>
      <c r="T34" s="18">
        <v>37.64</v>
      </c>
      <c r="U34" s="18">
        <v>20.98</v>
      </c>
      <c r="V34" s="17">
        <v>139</v>
      </c>
      <c r="Y34" s="13" t="s">
        <v>253</v>
      </c>
      <c r="Z34" s="13" t="s">
        <v>253</v>
      </c>
      <c r="AA34" s="13" t="s">
        <v>253</v>
      </c>
      <c r="AB34" s="13" t="s">
        <v>253</v>
      </c>
      <c r="AC34" s="13" t="s">
        <v>253</v>
      </c>
      <c r="AD34" s="13" t="s">
        <v>253</v>
      </c>
      <c r="AE34" s="13" t="s">
        <v>253</v>
      </c>
      <c r="AF34" s="13" t="s">
        <v>253</v>
      </c>
      <c r="AG34" s="13" t="s">
        <v>253</v>
      </c>
      <c r="AH34" s="13" t="s">
        <v>253</v>
      </c>
      <c r="AI34" s="13" t="s">
        <v>253</v>
      </c>
      <c r="AJ34" s="13" t="s">
        <v>253</v>
      </c>
      <c r="AK34" s="13" t="s">
        <v>253</v>
      </c>
      <c r="AL34" s="13" t="s">
        <v>253</v>
      </c>
      <c r="AM34" s="13" t="s">
        <v>253</v>
      </c>
      <c r="AN34" s="13" t="s">
        <v>253</v>
      </c>
    </row>
    <row r="35" spans="1:41" x14ac:dyDescent="0.25">
      <c r="A35" s="12">
        <v>38160</v>
      </c>
      <c r="B35" s="13" t="s">
        <v>249</v>
      </c>
      <c r="C35" s="13">
        <v>2004</v>
      </c>
      <c r="D35" s="13">
        <v>6</v>
      </c>
      <c r="E35" s="13">
        <v>1</v>
      </c>
      <c r="F35" s="13" t="s">
        <v>248</v>
      </c>
      <c r="G35" s="30">
        <v>5.2083333333333336E-2</v>
      </c>
      <c r="H35" s="30">
        <v>6.1111111111111116E-2</v>
      </c>
      <c r="I35" s="30">
        <v>0.83888888888888891</v>
      </c>
      <c r="J35" s="231">
        <f t="shared" si="1"/>
        <v>5.1166666666666671</v>
      </c>
      <c r="K35" s="13" t="s">
        <v>250</v>
      </c>
      <c r="L35" s="13" t="s">
        <v>277</v>
      </c>
      <c r="M35" s="13" t="s">
        <v>252</v>
      </c>
      <c r="N35" s="13" t="s">
        <v>252</v>
      </c>
      <c r="O35" s="16">
        <v>0</v>
      </c>
      <c r="P35" s="13">
        <v>57</v>
      </c>
      <c r="Q35" s="17">
        <v>26</v>
      </c>
      <c r="R35" s="227">
        <f t="shared" si="2"/>
        <v>31</v>
      </c>
      <c r="S35" s="18">
        <v>14.72</v>
      </c>
      <c r="T35" s="18">
        <v>38.78</v>
      </c>
      <c r="U35" s="18">
        <v>21.07</v>
      </c>
      <c r="V35" s="17">
        <v>135</v>
      </c>
      <c r="Y35" s="13" t="s">
        <v>253</v>
      </c>
      <c r="Z35" s="13" t="s">
        <v>253</v>
      </c>
      <c r="AA35" s="13" t="s">
        <v>253</v>
      </c>
      <c r="AB35" s="13" t="s">
        <v>253</v>
      </c>
      <c r="AC35" s="13" t="s">
        <v>253</v>
      </c>
      <c r="AD35" s="13" t="s">
        <v>253</v>
      </c>
      <c r="AE35" s="13" t="s">
        <v>253</v>
      </c>
      <c r="AF35" s="13" t="s">
        <v>253</v>
      </c>
      <c r="AG35" s="13" t="s">
        <v>253</v>
      </c>
      <c r="AH35" s="13" t="s">
        <v>253</v>
      </c>
      <c r="AI35" s="13" t="s">
        <v>253</v>
      </c>
      <c r="AJ35" s="13" t="s">
        <v>253</v>
      </c>
      <c r="AK35" s="13" t="s">
        <v>253</v>
      </c>
      <c r="AL35" s="13" t="s">
        <v>253</v>
      </c>
      <c r="AM35" s="13" t="s">
        <v>253</v>
      </c>
      <c r="AN35" s="13" t="s">
        <v>253</v>
      </c>
    </row>
    <row r="36" spans="1:41" x14ac:dyDescent="0.25">
      <c r="A36" s="12">
        <v>38160</v>
      </c>
      <c r="B36" s="13" t="s">
        <v>249</v>
      </c>
      <c r="C36" s="13">
        <v>2004</v>
      </c>
      <c r="D36" s="13">
        <v>6</v>
      </c>
      <c r="E36" s="13">
        <v>1</v>
      </c>
      <c r="F36" s="13" t="s">
        <v>248</v>
      </c>
      <c r="G36" s="30">
        <v>5.2083333333333336E-2</v>
      </c>
      <c r="H36" s="30">
        <v>6.5972222222222224E-2</v>
      </c>
      <c r="I36" s="30">
        <v>0.83888888888888891</v>
      </c>
      <c r="J36" s="231">
        <f t="shared" si="1"/>
        <v>5.1166666666666671</v>
      </c>
      <c r="K36" s="13" t="s">
        <v>250</v>
      </c>
      <c r="L36" s="13" t="s">
        <v>278</v>
      </c>
      <c r="M36" s="13" t="s">
        <v>252</v>
      </c>
      <c r="N36" s="13" t="s">
        <v>252</v>
      </c>
      <c r="O36" s="16">
        <v>1</v>
      </c>
      <c r="P36" s="13">
        <v>63</v>
      </c>
      <c r="Q36" s="17">
        <v>25</v>
      </c>
      <c r="R36" s="227">
        <f t="shared" si="2"/>
        <v>38</v>
      </c>
      <c r="S36" s="18">
        <v>15.18</v>
      </c>
      <c r="T36" s="18">
        <v>39.159999999999997</v>
      </c>
      <c r="U36" s="18">
        <v>23.63</v>
      </c>
      <c r="V36" s="17">
        <v>145</v>
      </c>
      <c r="Y36" s="13" t="s">
        <v>253</v>
      </c>
      <c r="Z36" s="13" t="s">
        <v>253</v>
      </c>
      <c r="AA36" s="13" t="s">
        <v>253</v>
      </c>
      <c r="AB36" s="13" t="s">
        <v>253</v>
      </c>
      <c r="AC36" s="13" t="s">
        <v>253</v>
      </c>
      <c r="AD36" s="13" t="s">
        <v>253</v>
      </c>
      <c r="AE36" s="13" t="s">
        <v>253</v>
      </c>
      <c r="AF36" s="13" t="s">
        <v>253</v>
      </c>
      <c r="AG36" s="13" t="s">
        <v>253</v>
      </c>
      <c r="AH36" s="13" t="s">
        <v>253</v>
      </c>
      <c r="AI36" s="13" t="s">
        <v>253</v>
      </c>
      <c r="AJ36" s="13" t="s">
        <v>253</v>
      </c>
      <c r="AK36" s="13" t="s">
        <v>253</v>
      </c>
      <c r="AL36" s="13" t="s">
        <v>253</v>
      </c>
      <c r="AM36" s="13" t="s">
        <v>253</v>
      </c>
      <c r="AN36" s="13" t="s">
        <v>253</v>
      </c>
    </row>
    <row r="37" spans="1:41" x14ac:dyDescent="0.25">
      <c r="A37" s="12">
        <v>38160</v>
      </c>
      <c r="B37" s="13" t="s">
        <v>249</v>
      </c>
      <c r="C37" s="13">
        <v>2004</v>
      </c>
      <c r="D37" s="13">
        <v>6</v>
      </c>
      <c r="E37" s="13">
        <v>1</v>
      </c>
      <c r="F37" s="13" t="s">
        <v>248</v>
      </c>
      <c r="G37" s="30">
        <v>5.2083333333333336E-2</v>
      </c>
      <c r="H37" s="30">
        <v>6.9444444444444434E-2</v>
      </c>
      <c r="I37" s="30">
        <v>0.83888888888888891</v>
      </c>
      <c r="J37" s="231">
        <f t="shared" si="1"/>
        <v>5.1166666666666671</v>
      </c>
      <c r="K37" s="13" t="s">
        <v>250</v>
      </c>
      <c r="L37" s="13" t="s">
        <v>279</v>
      </c>
      <c r="M37" s="13" t="s">
        <v>252</v>
      </c>
      <c r="N37" s="13" t="s">
        <v>252</v>
      </c>
      <c r="O37" s="16">
        <v>0</v>
      </c>
      <c r="P37" s="13">
        <v>56</v>
      </c>
      <c r="Q37" s="17">
        <v>26</v>
      </c>
      <c r="R37" s="227">
        <f t="shared" si="2"/>
        <v>30</v>
      </c>
      <c r="S37" s="18">
        <v>14.53</v>
      </c>
      <c r="T37" s="18">
        <v>38.49</v>
      </c>
      <c r="U37" s="18">
        <v>22.95</v>
      </c>
      <c r="V37" s="17">
        <v>141</v>
      </c>
      <c r="Y37" s="13" t="s">
        <v>253</v>
      </c>
      <c r="Z37" s="13" t="s">
        <v>253</v>
      </c>
      <c r="AA37" s="13" t="s">
        <v>253</v>
      </c>
      <c r="AB37" s="13" t="s">
        <v>253</v>
      </c>
      <c r="AC37" s="13" t="s">
        <v>253</v>
      </c>
      <c r="AD37" s="13" t="s">
        <v>253</v>
      </c>
      <c r="AE37" s="13" t="s">
        <v>253</v>
      </c>
      <c r="AF37" s="13" t="s">
        <v>253</v>
      </c>
      <c r="AG37" s="13" t="s">
        <v>253</v>
      </c>
      <c r="AH37" s="13" t="s">
        <v>253</v>
      </c>
      <c r="AI37" s="13" t="s">
        <v>253</v>
      </c>
      <c r="AJ37" s="13" t="s">
        <v>253</v>
      </c>
      <c r="AK37" s="13" t="s">
        <v>253</v>
      </c>
      <c r="AL37" s="13" t="s">
        <v>253</v>
      </c>
      <c r="AM37" s="13" t="s">
        <v>253</v>
      </c>
      <c r="AN37" s="13" t="s">
        <v>253</v>
      </c>
    </row>
    <row r="38" spans="1:41" x14ac:dyDescent="0.25">
      <c r="A38" s="12">
        <v>38160</v>
      </c>
      <c r="B38" s="13" t="s">
        <v>249</v>
      </c>
      <c r="C38" s="13">
        <v>2004</v>
      </c>
      <c r="D38" s="13">
        <v>6</v>
      </c>
      <c r="E38" s="13">
        <v>1</v>
      </c>
      <c r="F38" s="13" t="s">
        <v>248</v>
      </c>
      <c r="G38" s="30">
        <v>5.2083333333333336E-2</v>
      </c>
      <c r="H38" s="30">
        <v>7.2916666666666671E-2</v>
      </c>
      <c r="I38" s="30">
        <v>0.83888888888888891</v>
      </c>
      <c r="J38" s="231">
        <f t="shared" si="1"/>
        <v>5.1166666666666671</v>
      </c>
      <c r="K38" s="13" t="s">
        <v>250</v>
      </c>
      <c r="L38" s="13" t="s">
        <v>280</v>
      </c>
      <c r="M38" s="13" t="s">
        <v>252</v>
      </c>
      <c r="N38" s="13" t="s">
        <v>252</v>
      </c>
      <c r="O38" s="16">
        <v>2</v>
      </c>
      <c r="P38" s="13">
        <v>57</v>
      </c>
      <c r="Q38" s="17">
        <v>23</v>
      </c>
      <c r="R38" s="227">
        <f t="shared" si="2"/>
        <v>34</v>
      </c>
      <c r="S38" s="18">
        <v>15.11</v>
      </c>
      <c r="T38" s="18">
        <v>37.43</v>
      </c>
      <c r="U38" s="18">
        <v>21.68</v>
      </c>
      <c r="V38" s="17">
        <v>142</v>
      </c>
      <c r="Y38" s="13" t="s">
        <v>253</v>
      </c>
      <c r="Z38" s="13" t="s">
        <v>253</v>
      </c>
      <c r="AA38" s="13" t="s">
        <v>253</v>
      </c>
      <c r="AB38" s="13" t="s">
        <v>253</v>
      </c>
      <c r="AC38" s="13" t="s">
        <v>253</v>
      </c>
      <c r="AD38" s="13" t="s">
        <v>253</v>
      </c>
      <c r="AE38" s="13" t="s">
        <v>253</v>
      </c>
      <c r="AF38" s="13" t="s">
        <v>253</v>
      </c>
      <c r="AG38" s="13" t="s">
        <v>253</v>
      </c>
      <c r="AH38" s="13" t="s">
        <v>253</v>
      </c>
      <c r="AI38" s="13" t="s">
        <v>253</v>
      </c>
      <c r="AJ38" s="13" t="s">
        <v>253</v>
      </c>
      <c r="AK38" s="13" t="s">
        <v>253</v>
      </c>
      <c r="AL38" s="13" t="s">
        <v>253</v>
      </c>
      <c r="AM38" s="13" t="s">
        <v>253</v>
      </c>
      <c r="AN38" s="13" t="s">
        <v>253</v>
      </c>
    </row>
    <row r="39" spans="1:41" x14ac:dyDescent="0.25">
      <c r="A39" s="12">
        <v>38160</v>
      </c>
      <c r="B39" s="13" t="s">
        <v>249</v>
      </c>
      <c r="C39" s="13">
        <v>2004</v>
      </c>
      <c r="D39" s="13">
        <v>6</v>
      </c>
      <c r="E39" s="13">
        <v>1</v>
      </c>
      <c r="F39" s="13" t="s">
        <v>248</v>
      </c>
      <c r="G39" s="30">
        <v>5.2083333333333336E-2</v>
      </c>
      <c r="H39" s="30">
        <v>7.6388888888888895E-2</v>
      </c>
      <c r="I39" s="30">
        <v>0.83888888888888891</v>
      </c>
      <c r="J39" s="231">
        <f t="shared" si="1"/>
        <v>5.1166666666666671</v>
      </c>
      <c r="K39" s="13" t="s">
        <v>250</v>
      </c>
      <c r="L39" s="13" t="s">
        <v>281</v>
      </c>
      <c r="M39" s="13" t="s">
        <v>252</v>
      </c>
      <c r="N39" s="13" t="s">
        <v>252</v>
      </c>
      <c r="O39" s="16">
        <v>0</v>
      </c>
      <c r="P39" s="13">
        <v>50</v>
      </c>
      <c r="Q39" s="17">
        <v>14</v>
      </c>
      <c r="R39" s="227">
        <f t="shared" si="2"/>
        <v>36</v>
      </c>
      <c r="S39" s="18">
        <v>14.87</v>
      </c>
      <c r="T39" s="18">
        <v>39.53</v>
      </c>
      <c r="U39" s="18">
        <v>22.63</v>
      </c>
      <c r="V39" s="17">
        <v>143</v>
      </c>
      <c r="Y39" s="13" t="s">
        <v>253</v>
      </c>
      <c r="Z39" s="13" t="s">
        <v>253</v>
      </c>
      <c r="AA39" s="13" t="s">
        <v>253</v>
      </c>
      <c r="AB39" s="13" t="s">
        <v>253</v>
      </c>
      <c r="AC39" s="13" t="s">
        <v>253</v>
      </c>
      <c r="AD39" s="13" t="s">
        <v>253</v>
      </c>
      <c r="AE39" s="13" t="s">
        <v>253</v>
      </c>
      <c r="AF39" s="13" t="s">
        <v>253</v>
      </c>
      <c r="AG39" s="13" t="s">
        <v>253</v>
      </c>
      <c r="AH39" s="13" t="s">
        <v>253</v>
      </c>
      <c r="AI39" s="13" t="s">
        <v>253</v>
      </c>
      <c r="AJ39" s="13" t="s">
        <v>253</v>
      </c>
      <c r="AK39" s="13" t="s">
        <v>253</v>
      </c>
      <c r="AL39" s="13" t="s">
        <v>253</v>
      </c>
      <c r="AM39" s="13" t="s">
        <v>253</v>
      </c>
      <c r="AN39" s="13" t="s">
        <v>253</v>
      </c>
    </row>
    <row r="40" spans="1:41" x14ac:dyDescent="0.25">
      <c r="A40" s="12">
        <v>38160</v>
      </c>
      <c r="B40" s="13" t="s">
        <v>249</v>
      </c>
      <c r="C40" s="13">
        <v>2004</v>
      </c>
      <c r="D40" s="13">
        <v>6</v>
      </c>
      <c r="E40" s="13">
        <v>1</v>
      </c>
      <c r="F40" s="13" t="s">
        <v>248</v>
      </c>
      <c r="G40" s="30">
        <v>8.4027777777777771E-2</v>
      </c>
      <c r="H40" s="30">
        <v>8.8888888888888892E-2</v>
      </c>
      <c r="I40" s="30">
        <v>0.83888888888888891</v>
      </c>
      <c r="J40" s="231">
        <f t="shared" si="1"/>
        <v>5.8833333333333329</v>
      </c>
      <c r="K40" s="13" t="s">
        <v>250</v>
      </c>
      <c r="L40" s="13" t="s">
        <v>282</v>
      </c>
      <c r="M40" s="13" t="s">
        <v>252</v>
      </c>
      <c r="N40" s="13" t="s">
        <v>252</v>
      </c>
      <c r="O40" s="16">
        <v>0</v>
      </c>
      <c r="P40" s="13">
        <v>51</v>
      </c>
      <c r="Q40" s="17">
        <v>14</v>
      </c>
      <c r="R40" s="227">
        <f t="shared" si="2"/>
        <v>37</v>
      </c>
      <c r="S40" s="18">
        <v>14.85</v>
      </c>
      <c r="T40" s="18">
        <v>39.26</v>
      </c>
      <c r="U40" s="18">
        <v>22.67</v>
      </c>
      <c r="V40" s="17">
        <v>140</v>
      </c>
      <c r="Y40" s="13" t="s">
        <v>253</v>
      </c>
      <c r="Z40" s="13" t="s">
        <v>253</v>
      </c>
      <c r="AA40" s="13" t="s">
        <v>253</v>
      </c>
      <c r="AB40" s="13" t="s">
        <v>253</v>
      </c>
      <c r="AC40" s="13" t="s">
        <v>253</v>
      </c>
      <c r="AD40" s="13" t="s">
        <v>253</v>
      </c>
      <c r="AE40" s="13" t="s">
        <v>253</v>
      </c>
      <c r="AF40" s="13" t="s">
        <v>253</v>
      </c>
      <c r="AG40" s="13" t="s">
        <v>253</v>
      </c>
      <c r="AH40" s="13" t="s">
        <v>253</v>
      </c>
      <c r="AI40" s="13" t="s">
        <v>253</v>
      </c>
      <c r="AJ40" s="13" t="s">
        <v>253</v>
      </c>
      <c r="AK40" s="13" t="s">
        <v>253</v>
      </c>
      <c r="AL40" s="13" t="s">
        <v>253</v>
      </c>
      <c r="AM40" s="13" t="s">
        <v>253</v>
      </c>
      <c r="AN40" s="13" t="s">
        <v>253</v>
      </c>
    </row>
    <row r="41" spans="1:41" x14ac:dyDescent="0.25">
      <c r="A41" s="12">
        <v>38160</v>
      </c>
      <c r="B41" s="13" t="s">
        <v>249</v>
      </c>
      <c r="C41" s="13">
        <v>2004</v>
      </c>
      <c r="D41" s="13">
        <v>6</v>
      </c>
      <c r="E41" s="13">
        <v>1</v>
      </c>
      <c r="F41" s="13" t="s">
        <v>248</v>
      </c>
      <c r="G41" s="30">
        <v>8.5416666666666655E-2</v>
      </c>
      <c r="H41" s="30">
        <v>9.6527777777777768E-2</v>
      </c>
      <c r="I41" s="30">
        <v>0.83888888888888891</v>
      </c>
      <c r="J41" s="231">
        <f t="shared" si="1"/>
        <v>5.9166666666666679</v>
      </c>
      <c r="K41" s="13" t="s">
        <v>250</v>
      </c>
      <c r="L41" s="13" t="s">
        <v>283</v>
      </c>
      <c r="M41" s="13" t="s">
        <v>252</v>
      </c>
      <c r="N41" s="13" t="s">
        <v>252</v>
      </c>
      <c r="O41" s="16">
        <v>0</v>
      </c>
      <c r="P41" s="13">
        <v>57</v>
      </c>
      <c r="Q41" s="17">
        <v>23</v>
      </c>
      <c r="R41" s="227">
        <f t="shared" si="2"/>
        <v>34</v>
      </c>
      <c r="S41" s="18">
        <v>15.48</v>
      </c>
      <c r="T41" s="18">
        <v>39.33</v>
      </c>
      <c r="U41" s="18">
        <v>24.47</v>
      </c>
      <c r="V41" s="17">
        <v>142</v>
      </c>
      <c r="Y41" s="13" t="s">
        <v>253</v>
      </c>
      <c r="Z41" s="13" t="s">
        <v>253</v>
      </c>
      <c r="AA41" s="13" t="s">
        <v>253</v>
      </c>
      <c r="AB41" s="13" t="s">
        <v>253</v>
      </c>
      <c r="AC41" s="13" t="s">
        <v>253</v>
      </c>
      <c r="AD41" s="13" t="s">
        <v>253</v>
      </c>
      <c r="AE41" s="13" t="s">
        <v>253</v>
      </c>
      <c r="AF41" s="13" t="s">
        <v>253</v>
      </c>
      <c r="AG41" s="13" t="s">
        <v>253</v>
      </c>
      <c r="AH41" s="13" t="s">
        <v>253</v>
      </c>
      <c r="AI41" s="13" t="s">
        <v>253</v>
      </c>
      <c r="AJ41" s="13" t="s">
        <v>253</v>
      </c>
      <c r="AK41" s="13" t="s">
        <v>253</v>
      </c>
      <c r="AL41" s="13" t="s">
        <v>253</v>
      </c>
      <c r="AM41" s="13" t="s">
        <v>253</v>
      </c>
      <c r="AN41" s="13" t="s">
        <v>253</v>
      </c>
    </row>
    <row r="42" spans="1:41" x14ac:dyDescent="0.25">
      <c r="A42" s="12">
        <v>38160</v>
      </c>
      <c r="B42" s="13" t="s">
        <v>249</v>
      </c>
      <c r="C42" s="13">
        <v>2004</v>
      </c>
      <c r="D42" s="13">
        <v>6</v>
      </c>
      <c r="E42" s="13">
        <v>1</v>
      </c>
      <c r="F42" s="13" t="s">
        <v>248</v>
      </c>
      <c r="G42" s="30">
        <v>9.0277777777777776E-2</v>
      </c>
      <c r="H42" s="30">
        <v>9.8611111111111108E-2</v>
      </c>
      <c r="I42" s="30">
        <v>0.83888888888888891</v>
      </c>
      <c r="J42" s="231">
        <f t="shared" si="1"/>
        <v>6.0333333333333314</v>
      </c>
      <c r="K42" s="13" t="s">
        <v>250</v>
      </c>
      <c r="L42" s="13" t="s">
        <v>284</v>
      </c>
      <c r="M42" s="13" t="s">
        <v>252</v>
      </c>
      <c r="N42" s="13" t="s">
        <v>252</v>
      </c>
      <c r="O42" s="16">
        <v>2</v>
      </c>
      <c r="P42" s="13">
        <v>64</v>
      </c>
      <c r="Q42" s="17">
        <v>23</v>
      </c>
      <c r="R42" s="227">
        <f t="shared" si="2"/>
        <v>41</v>
      </c>
      <c r="S42" s="18">
        <v>14.99</v>
      </c>
      <c r="T42" s="18">
        <v>39.71</v>
      </c>
      <c r="U42" s="18">
        <v>22.28</v>
      </c>
      <c r="V42" s="17">
        <v>146</v>
      </c>
      <c r="Y42" s="13" t="s">
        <v>253</v>
      </c>
      <c r="Z42" s="13" t="s">
        <v>253</v>
      </c>
      <c r="AA42" s="13" t="s">
        <v>253</v>
      </c>
      <c r="AB42" s="13" t="s">
        <v>253</v>
      </c>
      <c r="AC42" s="13" t="s">
        <v>253</v>
      </c>
      <c r="AD42" s="13" t="s">
        <v>253</v>
      </c>
      <c r="AE42" s="13" t="s">
        <v>253</v>
      </c>
      <c r="AF42" s="13" t="s">
        <v>253</v>
      </c>
      <c r="AG42" s="13" t="s">
        <v>253</v>
      </c>
      <c r="AH42" s="13" t="s">
        <v>253</v>
      </c>
      <c r="AI42" s="13" t="s">
        <v>253</v>
      </c>
      <c r="AJ42" s="13" t="s">
        <v>253</v>
      </c>
      <c r="AK42" s="13" t="s">
        <v>253</v>
      </c>
      <c r="AL42" s="13" t="s">
        <v>253</v>
      </c>
      <c r="AM42" s="13" t="s">
        <v>253</v>
      </c>
      <c r="AN42" s="13" t="s">
        <v>253</v>
      </c>
    </row>
    <row r="43" spans="1:41" x14ac:dyDescent="0.25">
      <c r="A43" s="12">
        <v>38160</v>
      </c>
      <c r="B43" s="13" t="s">
        <v>249</v>
      </c>
      <c r="C43" s="13">
        <v>2004</v>
      </c>
      <c r="D43" s="13">
        <v>6</v>
      </c>
      <c r="E43" s="13">
        <v>1</v>
      </c>
      <c r="F43" s="13" t="s">
        <v>248</v>
      </c>
      <c r="G43" s="30">
        <v>9.0277777777777776E-2</v>
      </c>
      <c r="H43" s="30">
        <v>0.10208333333333335</v>
      </c>
      <c r="I43" s="30">
        <v>0.83888888888888891</v>
      </c>
      <c r="J43" s="231">
        <f t="shared" si="1"/>
        <v>6.0333333333333314</v>
      </c>
      <c r="K43" s="13" t="s">
        <v>250</v>
      </c>
      <c r="L43" s="13" t="s">
        <v>285</v>
      </c>
      <c r="M43" s="13" t="s">
        <v>252</v>
      </c>
      <c r="N43" s="13" t="s">
        <v>252</v>
      </c>
      <c r="O43" s="16">
        <v>2</v>
      </c>
      <c r="P43" s="13">
        <v>63</v>
      </c>
      <c r="Q43" s="17">
        <v>26</v>
      </c>
      <c r="R43" s="227">
        <f t="shared" si="2"/>
        <v>37</v>
      </c>
      <c r="S43" s="18">
        <v>14.75</v>
      </c>
      <c r="T43" s="18">
        <v>39.35</v>
      </c>
      <c r="U43" s="18">
        <v>23.64</v>
      </c>
      <c r="V43" s="17">
        <v>148</v>
      </c>
      <c r="Y43" s="13" t="s">
        <v>253</v>
      </c>
      <c r="Z43" s="13" t="s">
        <v>253</v>
      </c>
      <c r="AA43" s="13" t="s">
        <v>253</v>
      </c>
      <c r="AB43" s="13" t="s">
        <v>253</v>
      </c>
      <c r="AC43" s="13" t="s">
        <v>253</v>
      </c>
      <c r="AD43" s="13" t="s">
        <v>253</v>
      </c>
      <c r="AE43" s="13" t="s">
        <v>253</v>
      </c>
      <c r="AF43" s="13" t="s">
        <v>253</v>
      </c>
      <c r="AG43" s="13" t="s">
        <v>253</v>
      </c>
      <c r="AH43" s="13" t="s">
        <v>253</v>
      </c>
      <c r="AI43" s="13" t="s">
        <v>253</v>
      </c>
      <c r="AJ43" s="13" t="s">
        <v>253</v>
      </c>
      <c r="AK43" s="13" t="s">
        <v>253</v>
      </c>
      <c r="AL43" s="13" t="s">
        <v>253</v>
      </c>
      <c r="AM43" s="13" t="s">
        <v>253</v>
      </c>
      <c r="AN43" s="13" t="s">
        <v>253</v>
      </c>
      <c r="AO43" s="13" t="s">
        <v>256</v>
      </c>
    </row>
    <row r="44" spans="1:41" x14ac:dyDescent="0.25">
      <c r="A44" s="12">
        <v>38160</v>
      </c>
      <c r="B44" s="13" t="s">
        <v>249</v>
      </c>
      <c r="C44" s="13">
        <v>2004</v>
      </c>
      <c r="D44" s="13">
        <v>6</v>
      </c>
      <c r="E44" s="13">
        <v>1</v>
      </c>
      <c r="F44" s="13" t="s">
        <v>248</v>
      </c>
      <c r="G44" s="30">
        <v>9.0277777777777776E-2</v>
      </c>
      <c r="H44" s="30">
        <v>0.10486111111111111</v>
      </c>
      <c r="I44" s="30">
        <v>0.83888888888888891</v>
      </c>
      <c r="J44" s="231">
        <f t="shared" si="1"/>
        <v>6.0333333333333314</v>
      </c>
      <c r="K44" s="13" t="s">
        <v>250</v>
      </c>
      <c r="L44" s="13" t="s">
        <v>286</v>
      </c>
      <c r="M44" s="13" t="s">
        <v>252</v>
      </c>
      <c r="N44" s="13" t="s">
        <v>252</v>
      </c>
      <c r="O44" s="16">
        <v>2</v>
      </c>
      <c r="P44" s="13">
        <v>48</v>
      </c>
      <c r="Q44" s="17">
        <v>13</v>
      </c>
      <c r="R44" s="227">
        <f t="shared" si="2"/>
        <v>35</v>
      </c>
      <c r="S44" s="18">
        <v>14.75</v>
      </c>
      <c r="T44" s="18">
        <v>38.39</v>
      </c>
      <c r="U44" s="18">
        <v>22.78</v>
      </c>
      <c r="V44" s="17">
        <v>142</v>
      </c>
      <c r="Y44" s="13" t="s">
        <v>253</v>
      </c>
      <c r="Z44" s="13" t="s">
        <v>253</v>
      </c>
      <c r="AA44" s="13" t="s">
        <v>253</v>
      </c>
      <c r="AB44" s="13" t="s">
        <v>253</v>
      </c>
      <c r="AC44" s="13" t="s">
        <v>253</v>
      </c>
      <c r="AD44" s="13" t="s">
        <v>253</v>
      </c>
      <c r="AE44" s="13" t="s">
        <v>253</v>
      </c>
      <c r="AF44" s="13" t="s">
        <v>253</v>
      </c>
      <c r="AG44" s="13" t="s">
        <v>253</v>
      </c>
      <c r="AH44" s="13" t="s">
        <v>253</v>
      </c>
      <c r="AI44" s="13" t="s">
        <v>253</v>
      </c>
      <c r="AJ44" s="13" t="s">
        <v>253</v>
      </c>
      <c r="AK44" s="13" t="s">
        <v>253</v>
      </c>
      <c r="AL44" s="13" t="s">
        <v>253</v>
      </c>
      <c r="AM44" s="13" t="s">
        <v>253</v>
      </c>
      <c r="AN44" s="13" t="s">
        <v>253</v>
      </c>
    </row>
    <row r="45" spans="1:41" x14ac:dyDescent="0.25">
      <c r="A45" s="12">
        <v>38160</v>
      </c>
      <c r="B45" s="13" t="s">
        <v>249</v>
      </c>
      <c r="C45" s="13">
        <v>2004</v>
      </c>
      <c r="D45" s="13">
        <v>6</v>
      </c>
      <c r="E45" s="13">
        <v>1</v>
      </c>
      <c r="F45" s="13" t="s">
        <v>248</v>
      </c>
      <c r="G45" s="30">
        <v>9.0277777777777776E-2</v>
      </c>
      <c r="H45" s="30">
        <v>0.1076388888888889</v>
      </c>
      <c r="I45" s="30">
        <v>0.83888888888888891</v>
      </c>
      <c r="J45" s="231">
        <f t="shared" si="1"/>
        <v>6.0333333333333314</v>
      </c>
      <c r="K45" s="13" t="s">
        <v>250</v>
      </c>
      <c r="L45" s="13" t="s">
        <v>287</v>
      </c>
      <c r="M45" s="13" t="s">
        <v>252</v>
      </c>
      <c r="N45" s="13" t="s">
        <v>252</v>
      </c>
      <c r="O45" s="16">
        <v>1.5</v>
      </c>
      <c r="P45" s="13">
        <v>60</v>
      </c>
      <c r="Q45" s="17">
        <v>26</v>
      </c>
      <c r="R45" s="227">
        <f t="shared" si="2"/>
        <v>34</v>
      </c>
      <c r="S45" s="18">
        <v>14.78</v>
      </c>
      <c r="T45" s="18">
        <v>37.619999999999997</v>
      </c>
      <c r="U45" s="18">
        <v>21.73</v>
      </c>
      <c r="V45" s="17">
        <v>145</v>
      </c>
      <c r="Y45" s="13" t="s">
        <v>253</v>
      </c>
      <c r="Z45" s="13" t="s">
        <v>253</v>
      </c>
      <c r="AA45" s="13" t="s">
        <v>253</v>
      </c>
      <c r="AB45" s="13" t="s">
        <v>253</v>
      </c>
      <c r="AC45" s="13" t="s">
        <v>253</v>
      </c>
      <c r="AD45" s="13" t="s">
        <v>253</v>
      </c>
      <c r="AE45" s="13" t="s">
        <v>253</v>
      </c>
      <c r="AF45" s="13" t="s">
        <v>253</v>
      </c>
      <c r="AG45" s="13" t="s">
        <v>253</v>
      </c>
      <c r="AH45" s="13" t="s">
        <v>253</v>
      </c>
      <c r="AI45" s="13" t="s">
        <v>253</v>
      </c>
      <c r="AJ45" s="13" t="s">
        <v>253</v>
      </c>
      <c r="AK45" s="13" t="s">
        <v>253</v>
      </c>
      <c r="AL45" s="13" t="s">
        <v>253</v>
      </c>
      <c r="AM45" s="13" t="s">
        <v>253</v>
      </c>
      <c r="AN45" s="13" t="s">
        <v>253</v>
      </c>
    </row>
    <row r="46" spans="1:41" x14ac:dyDescent="0.25">
      <c r="A46" s="12">
        <v>38161</v>
      </c>
      <c r="B46" s="13" t="s">
        <v>249</v>
      </c>
      <c r="C46" s="13">
        <v>2004</v>
      </c>
      <c r="D46" s="13">
        <v>6</v>
      </c>
      <c r="E46" s="13">
        <v>1</v>
      </c>
      <c r="F46" s="13" t="s">
        <v>248</v>
      </c>
      <c r="G46" s="30">
        <v>0.89583333333333337</v>
      </c>
      <c r="H46" s="30">
        <v>0.9</v>
      </c>
      <c r="I46" s="30">
        <v>0.83888888888888891</v>
      </c>
      <c r="J46" s="231">
        <f t="shared" si="1"/>
        <v>1.3666666666666671</v>
      </c>
      <c r="K46" s="13" t="s">
        <v>250</v>
      </c>
      <c r="L46" s="13" t="s">
        <v>288</v>
      </c>
      <c r="M46" s="13" t="s">
        <v>252</v>
      </c>
      <c r="N46" s="13" t="s">
        <v>252</v>
      </c>
      <c r="O46" s="16">
        <v>1</v>
      </c>
      <c r="P46" s="13">
        <v>48</v>
      </c>
      <c r="Q46" s="17">
        <v>14</v>
      </c>
      <c r="R46" s="227">
        <f t="shared" si="2"/>
        <v>34</v>
      </c>
      <c r="S46" s="18">
        <v>14.4</v>
      </c>
      <c r="T46" s="18">
        <v>37.99</v>
      </c>
      <c r="U46" s="18">
        <v>23.24</v>
      </c>
      <c r="V46" s="17">
        <v>140</v>
      </c>
      <c r="Y46" s="13" t="s">
        <v>253</v>
      </c>
      <c r="Z46" s="13" t="s">
        <v>253</v>
      </c>
      <c r="AA46" s="13" t="s">
        <v>253</v>
      </c>
      <c r="AB46" s="13" t="s">
        <v>253</v>
      </c>
      <c r="AC46" s="13" t="s">
        <v>253</v>
      </c>
      <c r="AD46" s="13" t="s">
        <v>253</v>
      </c>
      <c r="AE46" s="13" t="s">
        <v>253</v>
      </c>
      <c r="AF46" s="13" t="s">
        <v>253</v>
      </c>
      <c r="AG46" s="13" t="s">
        <v>253</v>
      </c>
      <c r="AH46" s="13" t="s">
        <v>253</v>
      </c>
      <c r="AI46" s="13" t="s">
        <v>253</v>
      </c>
      <c r="AJ46" s="13" t="s">
        <v>253</v>
      </c>
      <c r="AK46" s="13" t="s">
        <v>253</v>
      </c>
      <c r="AL46" s="13" t="s">
        <v>253</v>
      </c>
      <c r="AM46" s="13" t="s">
        <v>253</v>
      </c>
      <c r="AN46" s="13" t="s">
        <v>253</v>
      </c>
      <c r="AO46" s="13" t="s">
        <v>289</v>
      </c>
    </row>
    <row r="47" spans="1:41" x14ac:dyDescent="0.25">
      <c r="A47" s="12">
        <v>38161</v>
      </c>
      <c r="B47" s="13" t="s">
        <v>249</v>
      </c>
      <c r="C47" s="13">
        <v>2004</v>
      </c>
      <c r="D47" s="13">
        <v>6</v>
      </c>
      <c r="E47" s="13">
        <v>1</v>
      </c>
      <c r="F47" s="13" t="s">
        <v>248</v>
      </c>
      <c r="G47" s="30">
        <v>0.90486111111111101</v>
      </c>
      <c r="H47" s="30">
        <v>0.90763888888888899</v>
      </c>
      <c r="I47" s="30">
        <v>0.83888888888888891</v>
      </c>
      <c r="J47" s="231">
        <f t="shared" si="1"/>
        <v>1.5833333333333304</v>
      </c>
      <c r="K47" s="13" t="s">
        <v>250</v>
      </c>
      <c r="L47" s="13" t="s">
        <v>290</v>
      </c>
      <c r="M47" s="13" t="s">
        <v>252</v>
      </c>
      <c r="N47" s="13" t="s">
        <v>252</v>
      </c>
      <c r="O47" s="16">
        <v>0</v>
      </c>
      <c r="P47" s="13">
        <v>60</v>
      </c>
      <c r="Q47" s="17">
        <v>26</v>
      </c>
      <c r="R47" s="227">
        <f t="shared" si="2"/>
        <v>34</v>
      </c>
      <c r="S47" s="18">
        <v>15.47</v>
      </c>
      <c r="T47" s="18">
        <v>39.630000000000003</v>
      </c>
      <c r="U47" s="18">
        <v>22.38</v>
      </c>
      <c r="V47" s="17">
        <v>141</v>
      </c>
      <c r="Y47" s="13" t="s">
        <v>253</v>
      </c>
      <c r="Z47" s="13" t="s">
        <v>253</v>
      </c>
      <c r="AA47" s="13" t="s">
        <v>253</v>
      </c>
      <c r="AB47" s="13" t="s">
        <v>253</v>
      </c>
      <c r="AC47" s="13" t="s">
        <v>253</v>
      </c>
      <c r="AD47" s="13" t="s">
        <v>253</v>
      </c>
      <c r="AE47" s="13" t="s">
        <v>253</v>
      </c>
      <c r="AF47" s="13" t="s">
        <v>253</v>
      </c>
      <c r="AG47" s="13" t="s">
        <v>253</v>
      </c>
      <c r="AH47" s="13" t="s">
        <v>253</v>
      </c>
      <c r="AI47" s="13" t="s">
        <v>253</v>
      </c>
      <c r="AJ47" s="13" t="s">
        <v>253</v>
      </c>
      <c r="AK47" s="13" t="s">
        <v>253</v>
      </c>
      <c r="AL47" s="13" t="s">
        <v>253</v>
      </c>
      <c r="AM47" s="13" t="s">
        <v>253</v>
      </c>
      <c r="AN47" s="13" t="s">
        <v>253</v>
      </c>
    </row>
    <row r="48" spans="1:41" x14ac:dyDescent="0.25">
      <c r="A48" s="12">
        <v>38161</v>
      </c>
      <c r="B48" s="13" t="s">
        <v>249</v>
      </c>
      <c r="C48" s="13">
        <v>2004</v>
      </c>
      <c r="D48" s="13">
        <v>6</v>
      </c>
      <c r="E48" s="13">
        <v>1</v>
      </c>
      <c r="F48" s="13" t="s">
        <v>248</v>
      </c>
      <c r="G48" s="30">
        <v>0.91666666666666663</v>
      </c>
      <c r="H48" s="30">
        <v>0.92361111111111116</v>
      </c>
      <c r="I48" s="30">
        <v>0.83888888888888891</v>
      </c>
      <c r="J48" s="231">
        <f t="shared" si="1"/>
        <v>1.8666666666666654</v>
      </c>
      <c r="K48" s="13" t="s">
        <v>250</v>
      </c>
      <c r="L48" s="13" t="s">
        <v>291</v>
      </c>
      <c r="M48" s="13" t="s">
        <v>252</v>
      </c>
      <c r="N48" s="13" t="s">
        <v>252</v>
      </c>
      <c r="O48" s="16">
        <v>0</v>
      </c>
      <c r="P48" s="13">
        <v>58</v>
      </c>
      <c r="Q48" s="17">
        <v>26</v>
      </c>
      <c r="R48" s="227">
        <f t="shared" si="2"/>
        <v>32</v>
      </c>
      <c r="S48" s="18">
        <v>13.95</v>
      </c>
      <c r="T48" s="18">
        <v>38.07</v>
      </c>
      <c r="U48" s="18">
        <v>22.17</v>
      </c>
      <c r="V48" s="17">
        <v>142</v>
      </c>
      <c r="Y48" s="13" t="s">
        <v>253</v>
      </c>
      <c r="Z48" s="13" t="s">
        <v>253</v>
      </c>
      <c r="AA48" s="13" t="s">
        <v>253</v>
      </c>
      <c r="AB48" s="13" t="s">
        <v>253</v>
      </c>
      <c r="AC48" s="13" t="s">
        <v>253</v>
      </c>
      <c r="AD48" s="13" t="s">
        <v>253</v>
      </c>
      <c r="AE48" s="13" t="s">
        <v>253</v>
      </c>
      <c r="AF48" s="13" t="s">
        <v>253</v>
      </c>
      <c r="AG48" s="13" t="s">
        <v>253</v>
      </c>
      <c r="AH48" s="13" t="s">
        <v>253</v>
      </c>
      <c r="AI48" s="13" t="s">
        <v>253</v>
      </c>
      <c r="AJ48" s="13" t="s">
        <v>253</v>
      </c>
      <c r="AK48" s="13" t="s">
        <v>253</v>
      </c>
      <c r="AL48" s="13" t="s">
        <v>253</v>
      </c>
      <c r="AM48" s="13" t="s">
        <v>253</v>
      </c>
      <c r="AN48" s="13" t="s">
        <v>253</v>
      </c>
    </row>
    <row r="49" spans="1:41" x14ac:dyDescent="0.25">
      <c r="A49" s="12">
        <v>38161</v>
      </c>
      <c r="B49" s="13" t="s">
        <v>249</v>
      </c>
      <c r="C49" s="13">
        <v>2004</v>
      </c>
      <c r="D49" s="13">
        <v>6</v>
      </c>
      <c r="E49" s="13">
        <v>1</v>
      </c>
      <c r="F49" s="13" t="s">
        <v>248</v>
      </c>
      <c r="G49" s="30">
        <v>0.91666666666666663</v>
      </c>
      <c r="H49" s="30">
        <v>0.92569444444444438</v>
      </c>
      <c r="I49" s="30">
        <v>0.83888888888888891</v>
      </c>
      <c r="J49" s="231">
        <f t="shared" si="1"/>
        <v>1.8666666666666654</v>
      </c>
      <c r="K49" s="13" t="s">
        <v>250</v>
      </c>
      <c r="L49" s="13" t="s">
        <v>292</v>
      </c>
      <c r="M49" s="13" t="s">
        <v>252</v>
      </c>
      <c r="N49" s="13" t="s">
        <v>252</v>
      </c>
      <c r="O49" s="16">
        <v>0</v>
      </c>
      <c r="P49" s="13">
        <v>57</v>
      </c>
      <c r="Q49" s="17">
        <v>13</v>
      </c>
      <c r="R49" s="227">
        <f t="shared" si="2"/>
        <v>44</v>
      </c>
      <c r="S49" s="18">
        <v>15.06</v>
      </c>
      <c r="T49" s="18">
        <v>38.869999999999997</v>
      </c>
      <c r="U49" s="18">
        <v>22.78</v>
      </c>
      <c r="V49" s="17">
        <v>140</v>
      </c>
      <c r="Y49" s="13" t="s">
        <v>253</v>
      </c>
      <c r="Z49" s="13" t="s">
        <v>253</v>
      </c>
      <c r="AA49" s="13" t="s">
        <v>253</v>
      </c>
      <c r="AB49" s="13" t="s">
        <v>253</v>
      </c>
      <c r="AC49" s="13" t="s">
        <v>253</v>
      </c>
      <c r="AD49" s="13" t="s">
        <v>253</v>
      </c>
      <c r="AE49" s="13" t="s">
        <v>253</v>
      </c>
      <c r="AF49" s="13" t="s">
        <v>253</v>
      </c>
      <c r="AG49" s="13" t="s">
        <v>253</v>
      </c>
      <c r="AH49" s="13" t="s">
        <v>253</v>
      </c>
      <c r="AI49" s="13" t="s">
        <v>253</v>
      </c>
      <c r="AJ49" s="13" t="s">
        <v>253</v>
      </c>
      <c r="AK49" s="13" t="s">
        <v>253</v>
      </c>
      <c r="AL49" s="13" t="s">
        <v>253</v>
      </c>
      <c r="AM49" s="13" t="s">
        <v>253</v>
      </c>
      <c r="AN49" s="13" t="s">
        <v>253</v>
      </c>
    </row>
    <row r="50" spans="1:41" x14ac:dyDescent="0.25">
      <c r="A50" s="12">
        <v>38161</v>
      </c>
      <c r="B50" s="13" t="s">
        <v>249</v>
      </c>
      <c r="C50" s="13">
        <v>2004</v>
      </c>
      <c r="D50" s="13">
        <v>6</v>
      </c>
      <c r="E50" s="13">
        <v>1</v>
      </c>
      <c r="F50" s="13" t="s">
        <v>248</v>
      </c>
      <c r="G50" s="30">
        <v>0.92083333333333339</v>
      </c>
      <c r="H50" s="30">
        <v>0.9277777777777777</v>
      </c>
      <c r="I50" s="30">
        <v>0.83888888888888891</v>
      </c>
      <c r="J50" s="231">
        <f t="shared" si="1"/>
        <v>1.9666666666666677</v>
      </c>
      <c r="K50" s="13" t="s">
        <v>250</v>
      </c>
      <c r="L50" s="13" t="s">
        <v>293</v>
      </c>
      <c r="M50" s="13" t="s">
        <v>252</v>
      </c>
      <c r="N50" s="13" t="s">
        <v>252</v>
      </c>
      <c r="O50" s="16">
        <v>2</v>
      </c>
      <c r="P50" s="13">
        <v>62</v>
      </c>
      <c r="Q50" s="17">
        <v>25</v>
      </c>
      <c r="R50" s="227">
        <f t="shared" si="2"/>
        <v>37</v>
      </c>
      <c r="S50" s="18">
        <v>14.53</v>
      </c>
      <c r="T50" s="18">
        <v>38.479999999999997</v>
      </c>
      <c r="U50" s="18">
        <v>22.33</v>
      </c>
      <c r="V50" s="17">
        <v>147</v>
      </c>
      <c r="Y50" s="13" t="s">
        <v>253</v>
      </c>
      <c r="Z50" s="13" t="s">
        <v>253</v>
      </c>
      <c r="AA50" s="13" t="s">
        <v>253</v>
      </c>
      <c r="AB50" s="13" t="s">
        <v>253</v>
      </c>
      <c r="AC50" s="13" t="s">
        <v>253</v>
      </c>
      <c r="AD50" s="13" t="s">
        <v>253</v>
      </c>
      <c r="AE50" s="13" t="s">
        <v>253</v>
      </c>
      <c r="AF50" s="13" t="s">
        <v>253</v>
      </c>
      <c r="AG50" s="13" t="s">
        <v>253</v>
      </c>
      <c r="AH50" s="13" t="s">
        <v>253</v>
      </c>
      <c r="AI50" s="13" t="s">
        <v>253</v>
      </c>
      <c r="AJ50" s="13" t="s">
        <v>253</v>
      </c>
      <c r="AK50" s="13" t="s">
        <v>253</v>
      </c>
      <c r="AL50" s="13" t="s">
        <v>253</v>
      </c>
      <c r="AM50" s="13" t="s">
        <v>253</v>
      </c>
      <c r="AN50" s="13" t="s">
        <v>253</v>
      </c>
    </row>
    <row r="51" spans="1:41" x14ac:dyDescent="0.25">
      <c r="A51" s="12">
        <v>38161</v>
      </c>
      <c r="B51" s="13" t="s">
        <v>249</v>
      </c>
      <c r="C51" s="13">
        <v>2004</v>
      </c>
      <c r="D51" s="13">
        <v>6</v>
      </c>
      <c r="E51" s="13">
        <v>1</v>
      </c>
      <c r="F51" s="13" t="s">
        <v>248</v>
      </c>
      <c r="G51" s="30">
        <v>0.93541666666666667</v>
      </c>
      <c r="H51" s="30">
        <v>0.9375</v>
      </c>
      <c r="I51" s="30">
        <v>0.83888888888888891</v>
      </c>
      <c r="J51" s="231">
        <f t="shared" si="1"/>
        <v>2.3166666666666664</v>
      </c>
      <c r="K51" s="13" t="s">
        <v>250</v>
      </c>
      <c r="L51" s="13" t="s">
        <v>294</v>
      </c>
      <c r="M51" s="13" t="s">
        <v>252</v>
      </c>
      <c r="N51" s="13" t="s">
        <v>252</v>
      </c>
      <c r="O51" s="16">
        <v>0</v>
      </c>
      <c r="P51" s="13">
        <v>55</v>
      </c>
      <c r="Q51" s="17">
        <v>25</v>
      </c>
      <c r="R51" s="227">
        <f t="shared" si="2"/>
        <v>30</v>
      </c>
      <c r="S51" s="18">
        <v>14.58</v>
      </c>
      <c r="T51" s="18">
        <v>37.85</v>
      </c>
      <c r="U51" s="18">
        <v>22.12</v>
      </c>
      <c r="V51" s="17">
        <v>139</v>
      </c>
      <c r="Y51" s="13" t="s">
        <v>253</v>
      </c>
      <c r="Z51" s="13" t="s">
        <v>253</v>
      </c>
      <c r="AA51" s="13" t="s">
        <v>253</v>
      </c>
      <c r="AB51" s="13" t="s">
        <v>253</v>
      </c>
      <c r="AC51" s="13" t="s">
        <v>253</v>
      </c>
      <c r="AD51" s="13" t="s">
        <v>253</v>
      </c>
      <c r="AE51" s="13" t="s">
        <v>253</v>
      </c>
      <c r="AF51" s="13" t="s">
        <v>253</v>
      </c>
      <c r="AG51" s="13" t="s">
        <v>253</v>
      </c>
      <c r="AH51" s="13" t="s">
        <v>253</v>
      </c>
      <c r="AI51" s="13" t="s">
        <v>253</v>
      </c>
      <c r="AJ51" s="13" t="s">
        <v>253</v>
      </c>
      <c r="AK51" s="13" t="s">
        <v>253</v>
      </c>
      <c r="AL51" s="13" t="s">
        <v>253</v>
      </c>
      <c r="AM51" s="13" t="s">
        <v>253</v>
      </c>
      <c r="AN51" s="13" t="s">
        <v>253</v>
      </c>
    </row>
    <row r="52" spans="1:41" x14ac:dyDescent="0.25">
      <c r="A52" s="12">
        <v>38161</v>
      </c>
      <c r="B52" s="13" t="s">
        <v>249</v>
      </c>
      <c r="C52" s="13">
        <v>2004</v>
      </c>
      <c r="D52" s="13">
        <v>6</v>
      </c>
      <c r="E52" s="13">
        <v>1</v>
      </c>
      <c r="F52" s="13" t="s">
        <v>248</v>
      </c>
      <c r="G52" s="30">
        <v>0.9472222222222223</v>
      </c>
      <c r="H52" s="30">
        <v>0.95</v>
      </c>
      <c r="I52" s="30">
        <v>0.83888888888888891</v>
      </c>
      <c r="J52" s="231">
        <f t="shared" si="1"/>
        <v>2.6000000000000014</v>
      </c>
      <c r="K52" s="13" t="s">
        <v>250</v>
      </c>
      <c r="L52" s="13" t="s">
        <v>295</v>
      </c>
      <c r="M52" s="13" t="s">
        <v>252</v>
      </c>
      <c r="N52" s="13" t="s">
        <v>252</v>
      </c>
      <c r="O52" s="16">
        <v>2</v>
      </c>
      <c r="P52" s="13">
        <v>57</v>
      </c>
      <c r="Q52" s="17">
        <v>22</v>
      </c>
      <c r="R52" s="227">
        <f t="shared" si="2"/>
        <v>35</v>
      </c>
      <c r="S52" s="18">
        <v>14.81</v>
      </c>
      <c r="T52" s="18">
        <v>38.5</v>
      </c>
      <c r="U52" s="18">
        <v>21.96</v>
      </c>
      <c r="V52" s="17">
        <v>140</v>
      </c>
      <c r="Y52" s="13" t="s">
        <v>253</v>
      </c>
      <c r="Z52" s="13" t="s">
        <v>253</v>
      </c>
      <c r="AA52" s="13" t="s">
        <v>253</v>
      </c>
      <c r="AB52" s="13" t="s">
        <v>253</v>
      </c>
      <c r="AC52" s="13" t="s">
        <v>253</v>
      </c>
      <c r="AD52" s="13" t="s">
        <v>253</v>
      </c>
      <c r="AE52" s="13" t="s">
        <v>253</v>
      </c>
      <c r="AF52" s="13" t="s">
        <v>253</v>
      </c>
      <c r="AG52" s="13" t="s">
        <v>253</v>
      </c>
      <c r="AH52" s="13" t="s">
        <v>253</v>
      </c>
      <c r="AI52" s="13" t="s">
        <v>253</v>
      </c>
      <c r="AJ52" s="13" t="s">
        <v>253</v>
      </c>
      <c r="AK52" s="13" t="s">
        <v>253</v>
      </c>
      <c r="AL52" s="13" t="s">
        <v>253</v>
      </c>
      <c r="AM52" s="13" t="s">
        <v>253</v>
      </c>
      <c r="AN52" s="13" t="s">
        <v>253</v>
      </c>
      <c r="AO52" s="13" t="s">
        <v>296</v>
      </c>
    </row>
    <row r="53" spans="1:41" x14ac:dyDescent="0.25">
      <c r="A53" s="12">
        <v>38161</v>
      </c>
      <c r="B53" s="13" t="s">
        <v>249</v>
      </c>
      <c r="C53" s="13">
        <v>2004</v>
      </c>
      <c r="D53" s="13">
        <v>6</v>
      </c>
      <c r="E53" s="13">
        <v>1</v>
      </c>
      <c r="F53" s="13" t="s">
        <v>248</v>
      </c>
      <c r="G53" s="30">
        <v>0.95138888888888884</v>
      </c>
      <c r="H53" s="30">
        <v>0.95486111111111116</v>
      </c>
      <c r="I53" s="30">
        <v>0.83888888888888891</v>
      </c>
      <c r="J53" s="231">
        <f t="shared" si="1"/>
        <v>2.6999999999999984</v>
      </c>
      <c r="K53" s="13" t="s">
        <v>250</v>
      </c>
      <c r="L53" s="13" t="s">
        <v>297</v>
      </c>
      <c r="M53" s="13" t="s">
        <v>252</v>
      </c>
      <c r="N53" s="13" t="s">
        <v>252</v>
      </c>
      <c r="O53" s="16">
        <v>1.5</v>
      </c>
      <c r="P53" s="13">
        <v>58</v>
      </c>
      <c r="Q53" s="17">
        <v>23</v>
      </c>
      <c r="R53" s="227">
        <f t="shared" si="2"/>
        <v>35</v>
      </c>
      <c r="S53" s="18">
        <v>15.53</v>
      </c>
      <c r="T53" s="18">
        <v>38.53</v>
      </c>
      <c r="U53" s="18">
        <v>21.65</v>
      </c>
      <c r="V53" s="17">
        <v>141</v>
      </c>
      <c r="Y53" s="13" t="s">
        <v>253</v>
      </c>
      <c r="Z53" s="13" t="s">
        <v>253</v>
      </c>
      <c r="AA53" s="13" t="s">
        <v>253</v>
      </c>
      <c r="AB53" s="13" t="s">
        <v>253</v>
      </c>
      <c r="AC53" s="13" t="s">
        <v>253</v>
      </c>
      <c r="AD53" s="13" t="s">
        <v>253</v>
      </c>
      <c r="AE53" s="13" t="s">
        <v>253</v>
      </c>
      <c r="AF53" s="13" t="s">
        <v>253</v>
      </c>
      <c r="AG53" s="13" t="s">
        <v>253</v>
      </c>
      <c r="AH53" s="13" t="s">
        <v>253</v>
      </c>
      <c r="AI53" s="13" t="s">
        <v>253</v>
      </c>
      <c r="AJ53" s="13" t="s">
        <v>253</v>
      </c>
      <c r="AK53" s="13" t="s">
        <v>253</v>
      </c>
      <c r="AL53" s="13" t="s">
        <v>253</v>
      </c>
      <c r="AM53" s="13" t="s">
        <v>253</v>
      </c>
      <c r="AN53" s="13" t="s">
        <v>253</v>
      </c>
    </row>
    <row r="54" spans="1:41" x14ac:dyDescent="0.25">
      <c r="A54" s="12">
        <v>38161</v>
      </c>
      <c r="B54" s="13" t="s">
        <v>249</v>
      </c>
      <c r="C54" s="13">
        <v>2004</v>
      </c>
      <c r="D54" s="13">
        <v>6</v>
      </c>
      <c r="E54" s="13">
        <v>1</v>
      </c>
      <c r="F54" s="13" t="s">
        <v>248</v>
      </c>
      <c r="G54" s="30">
        <v>0.95625000000000004</v>
      </c>
      <c r="H54" s="30">
        <v>0.9590277777777777</v>
      </c>
      <c r="I54" s="30">
        <v>0.83888888888888891</v>
      </c>
      <c r="J54" s="231">
        <f t="shared" si="1"/>
        <v>2.8166666666666673</v>
      </c>
      <c r="K54" s="13" t="s">
        <v>250</v>
      </c>
      <c r="L54" s="13" t="s">
        <v>298</v>
      </c>
      <c r="M54" s="13" t="s">
        <v>252</v>
      </c>
      <c r="N54" s="13" t="s">
        <v>252</v>
      </c>
      <c r="O54" s="16">
        <v>1.5</v>
      </c>
      <c r="P54" s="13">
        <v>60</v>
      </c>
      <c r="Q54" s="17">
        <v>23</v>
      </c>
      <c r="R54" s="227">
        <f t="shared" si="2"/>
        <v>37</v>
      </c>
      <c r="S54" s="18">
        <v>15.04</v>
      </c>
      <c r="T54" s="18">
        <v>38.61</v>
      </c>
      <c r="U54" s="18">
        <v>22.35</v>
      </c>
      <c r="V54" s="17">
        <v>144</v>
      </c>
      <c r="Y54" s="13" t="s">
        <v>253</v>
      </c>
      <c r="Z54" s="13" t="s">
        <v>253</v>
      </c>
      <c r="AA54" s="13" t="s">
        <v>253</v>
      </c>
      <c r="AB54" s="13" t="s">
        <v>253</v>
      </c>
      <c r="AC54" s="13" t="s">
        <v>253</v>
      </c>
      <c r="AD54" s="13" t="s">
        <v>253</v>
      </c>
      <c r="AE54" s="13" t="s">
        <v>253</v>
      </c>
      <c r="AF54" s="13" t="s">
        <v>253</v>
      </c>
      <c r="AG54" s="13" t="s">
        <v>253</v>
      </c>
      <c r="AH54" s="13" t="s">
        <v>253</v>
      </c>
      <c r="AI54" s="13" t="s">
        <v>253</v>
      </c>
      <c r="AJ54" s="13" t="s">
        <v>253</v>
      </c>
      <c r="AK54" s="13" t="s">
        <v>253</v>
      </c>
      <c r="AL54" s="13" t="s">
        <v>253</v>
      </c>
      <c r="AM54" s="13" t="s">
        <v>253</v>
      </c>
      <c r="AN54" s="13" t="s">
        <v>253</v>
      </c>
    </row>
    <row r="55" spans="1:41" x14ac:dyDescent="0.25">
      <c r="A55" s="12">
        <v>38161</v>
      </c>
      <c r="B55" s="13" t="s">
        <v>249</v>
      </c>
      <c r="C55" s="13">
        <v>2004</v>
      </c>
      <c r="D55" s="13">
        <v>6</v>
      </c>
      <c r="E55" s="13">
        <v>1</v>
      </c>
      <c r="F55" s="13" t="s">
        <v>248</v>
      </c>
      <c r="G55" s="30">
        <v>0.96180555555555547</v>
      </c>
      <c r="H55" s="30">
        <v>0.96666666666666667</v>
      </c>
      <c r="I55" s="30">
        <v>0.83888888888888891</v>
      </c>
      <c r="J55" s="231">
        <f t="shared" si="1"/>
        <v>2.9499999999999975</v>
      </c>
      <c r="K55" s="13" t="s">
        <v>250</v>
      </c>
      <c r="L55" s="13" t="s">
        <v>299</v>
      </c>
      <c r="M55" s="13" t="s">
        <v>252</v>
      </c>
      <c r="N55" s="13" t="s">
        <v>252</v>
      </c>
      <c r="O55" s="16">
        <v>0</v>
      </c>
      <c r="P55" s="13">
        <v>56</v>
      </c>
      <c r="Q55" s="17">
        <v>23</v>
      </c>
      <c r="R55" s="227">
        <f t="shared" si="2"/>
        <v>33</v>
      </c>
      <c r="S55" s="18">
        <v>14.19</v>
      </c>
      <c r="T55" s="18">
        <v>36.770000000000003</v>
      </c>
      <c r="U55" s="18">
        <v>21.47</v>
      </c>
      <c r="V55" s="17">
        <v>139</v>
      </c>
      <c r="Y55" s="13" t="s">
        <v>253</v>
      </c>
      <c r="Z55" s="13" t="s">
        <v>253</v>
      </c>
      <c r="AA55" s="13" t="s">
        <v>253</v>
      </c>
      <c r="AB55" s="13" t="s">
        <v>253</v>
      </c>
      <c r="AC55" s="13" t="s">
        <v>253</v>
      </c>
      <c r="AD55" s="13" t="s">
        <v>253</v>
      </c>
      <c r="AE55" s="13" t="s">
        <v>253</v>
      </c>
      <c r="AF55" s="13" t="s">
        <v>253</v>
      </c>
      <c r="AG55" s="13" t="s">
        <v>253</v>
      </c>
      <c r="AH55" s="13" t="s">
        <v>253</v>
      </c>
      <c r="AI55" s="13" t="s">
        <v>253</v>
      </c>
      <c r="AJ55" s="13" t="s">
        <v>253</v>
      </c>
      <c r="AK55" s="13" t="s">
        <v>253</v>
      </c>
      <c r="AL55" s="13" t="s">
        <v>253</v>
      </c>
      <c r="AM55" s="13" t="s">
        <v>253</v>
      </c>
      <c r="AN55" s="13" t="s">
        <v>253</v>
      </c>
    </row>
    <row r="56" spans="1:41" x14ac:dyDescent="0.25">
      <c r="A56" s="12">
        <v>38161</v>
      </c>
      <c r="B56" s="13" t="s">
        <v>249</v>
      </c>
      <c r="C56" s="13">
        <v>2004</v>
      </c>
      <c r="D56" s="13">
        <v>6</v>
      </c>
      <c r="E56" s="13">
        <v>1</v>
      </c>
      <c r="F56" s="13" t="s">
        <v>248</v>
      </c>
      <c r="G56" s="30">
        <v>0.97152777777777777</v>
      </c>
      <c r="H56" s="30">
        <v>0.97430555555555554</v>
      </c>
      <c r="I56" s="30">
        <v>0.83888888888888891</v>
      </c>
      <c r="J56" s="231">
        <f t="shared" si="1"/>
        <v>3.1833333333333327</v>
      </c>
      <c r="K56" s="13" t="s">
        <v>250</v>
      </c>
      <c r="L56" s="13" t="s">
        <v>300</v>
      </c>
      <c r="M56" s="13" t="s">
        <v>252</v>
      </c>
      <c r="N56" s="13" t="s">
        <v>252</v>
      </c>
      <c r="O56" s="16">
        <v>0</v>
      </c>
      <c r="P56" s="13">
        <v>64</v>
      </c>
      <c r="Q56" s="17">
        <v>25</v>
      </c>
      <c r="R56" s="227">
        <f t="shared" si="2"/>
        <v>39</v>
      </c>
      <c r="S56" s="18">
        <v>15.61</v>
      </c>
      <c r="T56" s="18">
        <v>39.67</v>
      </c>
      <c r="U56" s="18">
        <v>23.45</v>
      </c>
      <c r="V56" s="17">
        <v>142</v>
      </c>
      <c r="Y56" s="13" t="s">
        <v>253</v>
      </c>
      <c r="Z56" s="13" t="s">
        <v>253</v>
      </c>
      <c r="AA56" s="13" t="s">
        <v>253</v>
      </c>
      <c r="AB56" s="13" t="s">
        <v>253</v>
      </c>
      <c r="AC56" s="13" t="s">
        <v>253</v>
      </c>
      <c r="AD56" s="13" t="s">
        <v>253</v>
      </c>
      <c r="AE56" s="13" t="s">
        <v>253</v>
      </c>
      <c r="AF56" s="13" t="s">
        <v>253</v>
      </c>
      <c r="AG56" s="13" t="s">
        <v>253</v>
      </c>
      <c r="AH56" s="13" t="s">
        <v>253</v>
      </c>
      <c r="AI56" s="13" t="s">
        <v>253</v>
      </c>
      <c r="AJ56" s="13" t="s">
        <v>253</v>
      </c>
      <c r="AK56" s="13" t="s">
        <v>253</v>
      </c>
      <c r="AL56" s="13" t="s">
        <v>253</v>
      </c>
      <c r="AM56" s="13" t="s">
        <v>253</v>
      </c>
      <c r="AN56" s="13" t="s">
        <v>253</v>
      </c>
    </row>
    <row r="57" spans="1:41" x14ac:dyDescent="0.25">
      <c r="A57" s="12">
        <v>38161</v>
      </c>
      <c r="B57" s="13" t="s">
        <v>249</v>
      </c>
      <c r="C57" s="13">
        <v>2004</v>
      </c>
      <c r="D57" s="13">
        <v>6</v>
      </c>
      <c r="E57" s="13">
        <v>1</v>
      </c>
      <c r="F57" s="13" t="s">
        <v>248</v>
      </c>
      <c r="G57" s="30">
        <v>0.97916666666666663</v>
      </c>
      <c r="H57" s="30">
        <v>0.99236111111111114</v>
      </c>
      <c r="I57" s="30">
        <v>0.83888888888888891</v>
      </c>
      <c r="J57" s="231">
        <f t="shared" si="1"/>
        <v>3.3666666666666654</v>
      </c>
      <c r="K57" s="13" t="s">
        <v>250</v>
      </c>
      <c r="L57" s="13" t="s">
        <v>302</v>
      </c>
      <c r="M57" s="13" t="s">
        <v>252</v>
      </c>
      <c r="N57" s="13" t="s">
        <v>252</v>
      </c>
      <c r="O57" s="16">
        <v>0</v>
      </c>
      <c r="P57" s="13">
        <v>55</v>
      </c>
      <c r="Q57" s="17">
        <v>23</v>
      </c>
      <c r="R57" s="227">
        <f t="shared" si="2"/>
        <v>32</v>
      </c>
      <c r="S57" s="18">
        <v>14.91</v>
      </c>
      <c r="T57" s="18">
        <v>38.14</v>
      </c>
      <c r="U57" s="18">
        <v>24.15</v>
      </c>
      <c r="V57" s="17">
        <v>142</v>
      </c>
      <c r="Y57" s="13" t="s">
        <v>253</v>
      </c>
      <c r="Z57" s="13" t="s">
        <v>253</v>
      </c>
      <c r="AA57" s="13" t="s">
        <v>253</v>
      </c>
      <c r="AB57" s="13" t="s">
        <v>253</v>
      </c>
      <c r="AC57" s="13" t="s">
        <v>253</v>
      </c>
      <c r="AD57" s="13" t="s">
        <v>253</v>
      </c>
      <c r="AE57" s="13" t="s">
        <v>253</v>
      </c>
      <c r="AF57" s="13" t="s">
        <v>253</v>
      </c>
      <c r="AG57" s="13" t="s">
        <v>253</v>
      </c>
      <c r="AH57" s="13" t="s">
        <v>253</v>
      </c>
      <c r="AI57" s="13" t="s">
        <v>253</v>
      </c>
      <c r="AJ57" s="13" t="s">
        <v>253</v>
      </c>
      <c r="AK57" s="13" t="s">
        <v>253</v>
      </c>
      <c r="AL57" s="13" t="s">
        <v>253</v>
      </c>
      <c r="AM57" s="13" t="s">
        <v>253</v>
      </c>
      <c r="AN57" s="13" t="s">
        <v>253</v>
      </c>
    </row>
    <row r="58" spans="1:41" x14ac:dyDescent="0.25">
      <c r="A58" s="12">
        <v>38161</v>
      </c>
      <c r="B58" s="13" t="s">
        <v>249</v>
      </c>
      <c r="C58" s="13">
        <v>2004</v>
      </c>
      <c r="D58" s="13">
        <v>6</v>
      </c>
      <c r="E58" s="13">
        <v>1</v>
      </c>
      <c r="F58" s="13" t="s">
        <v>248</v>
      </c>
      <c r="G58" s="30">
        <v>0.97916666666666663</v>
      </c>
      <c r="H58" s="30">
        <v>0.99722222222222223</v>
      </c>
      <c r="I58" s="30">
        <v>0.83888888888888891</v>
      </c>
      <c r="J58" s="231">
        <f t="shared" si="1"/>
        <v>3.3666666666666654</v>
      </c>
      <c r="K58" s="13" t="s">
        <v>250</v>
      </c>
      <c r="L58" s="13" t="s">
        <v>301</v>
      </c>
      <c r="M58" s="13" t="s">
        <v>252</v>
      </c>
      <c r="N58" s="13" t="s">
        <v>252</v>
      </c>
      <c r="O58" s="16">
        <v>2</v>
      </c>
      <c r="P58" s="13">
        <v>64</v>
      </c>
      <c r="Q58" s="17">
        <v>23</v>
      </c>
      <c r="R58" s="227">
        <f t="shared" si="2"/>
        <v>41</v>
      </c>
      <c r="S58" s="18">
        <v>15.08</v>
      </c>
      <c r="T58" s="18">
        <v>38.44</v>
      </c>
      <c r="U58" s="18">
        <v>22.92</v>
      </c>
      <c r="V58" s="17">
        <v>147</v>
      </c>
      <c r="Y58" s="13" t="s">
        <v>253</v>
      </c>
      <c r="Z58" s="13" t="s">
        <v>253</v>
      </c>
      <c r="AA58" s="13" t="s">
        <v>253</v>
      </c>
      <c r="AB58" s="13" t="s">
        <v>253</v>
      </c>
      <c r="AC58" s="13" t="s">
        <v>253</v>
      </c>
      <c r="AD58" s="13" t="s">
        <v>253</v>
      </c>
      <c r="AE58" s="13" t="s">
        <v>253</v>
      </c>
      <c r="AF58" s="13" t="s">
        <v>253</v>
      </c>
      <c r="AG58" s="13" t="s">
        <v>253</v>
      </c>
      <c r="AH58" s="13" t="s">
        <v>253</v>
      </c>
      <c r="AI58" s="13" t="s">
        <v>253</v>
      </c>
      <c r="AJ58" s="13" t="s">
        <v>253</v>
      </c>
      <c r="AK58" s="13" t="s">
        <v>253</v>
      </c>
      <c r="AL58" s="13" t="s">
        <v>253</v>
      </c>
      <c r="AM58" s="13" t="s">
        <v>253</v>
      </c>
      <c r="AN58" s="13" t="s">
        <v>253</v>
      </c>
      <c r="AO58" s="13" t="s">
        <v>256</v>
      </c>
    </row>
    <row r="59" spans="1:41" x14ac:dyDescent="0.25">
      <c r="A59" s="12">
        <v>38161</v>
      </c>
      <c r="B59" s="13" t="s">
        <v>249</v>
      </c>
      <c r="C59" s="13">
        <v>2004</v>
      </c>
      <c r="D59" s="13">
        <v>6</v>
      </c>
      <c r="E59" s="13">
        <v>1</v>
      </c>
      <c r="F59" s="13" t="s">
        <v>248</v>
      </c>
      <c r="G59" s="30">
        <v>3.472222222222222E-3</v>
      </c>
      <c r="H59" s="30">
        <v>9.7222222222222224E-3</v>
      </c>
      <c r="I59" s="30">
        <v>0.83888888888888891</v>
      </c>
      <c r="J59" s="231">
        <f t="shared" si="1"/>
        <v>3.9499999999999993</v>
      </c>
      <c r="K59" s="13" t="s">
        <v>250</v>
      </c>
      <c r="L59" s="13" t="s">
        <v>303</v>
      </c>
      <c r="M59" s="13" t="s">
        <v>252</v>
      </c>
      <c r="N59" s="13" t="s">
        <v>252</v>
      </c>
      <c r="O59" s="16">
        <v>2</v>
      </c>
      <c r="P59" s="13">
        <v>59</v>
      </c>
      <c r="Q59" s="17">
        <v>25</v>
      </c>
      <c r="R59" s="227">
        <f t="shared" si="2"/>
        <v>34</v>
      </c>
      <c r="S59" s="18">
        <v>13.39</v>
      </c>
      <c r="T59" s="18">
        <v>35.700000000000003</v>
      </c>
      <c r="U59" s="18">
        <v>21.75</v>
      </c>
      <c r="V59" s="17">
        <v>138</v>
      </c>
      <c r="Y59" s="13" t="s">
        <v>253</v>
      </c>
      <c r="Z59" s="13" t="s">
        <v>253</v>
      </c>
      <c r="AA59" s="13" t="s">
        <v>253</v>
      </c>
      <c r="AB59" s="13" t="s">
        <v>253</v>
      </c>
      <c r="AC59" s="13" t="s">
        <v>253</v>
      </c>
      <c r="AD59" s="13" t="s">
        <v>253</v>
      </c>
      <c r="AE59" s="13" t="s">
        <v>253</v>
      </c>
      <c r="AF59" s="13" t="s">
        <v>253</v>
      </c>
      <c r="AG59" s="13" t="s">
        <v>253</v>
      </c>
      <c r="AH59" s="13" t="s">
        <v>253</v>
      </c>
      <c r="AI59" s="13" t="s">
        <v>253</v>
      </c>
      <c r="AJ59" s="13" t="s">
        <v>253</v>
      </c>
      <c r="AK59" s="13" t="s">
        <v>253</v>
      </c>
      <c r="AL59" s="13" t="s">
        <v>253</v>
      </c>
      <c r="AM59" s="13" t="s">
        <v>253</v>
      </c>
      <c r="AN59" s="13" t="s">
        <v>253</v>
      </c>
      <c r="AO59" s="13" t="s">
        <v>304</v>
      </c>
    </row>
    <row r="60" spans="1:41" x14ac:dyDescent="0.25">
      <c r="A60" s="12">
        <v>38161</v>
      </c>
      <c r="B60" s="13" t="s">
        <v>249</v>
      </c>
      <c r="C60" s="13">
        <v>2004</v>
      </c>
      <c r="D60" s="13">
        <v>6</v>
      </c>
      <c r="E60" s="13">
        <v>1</v>
      </c>
      <c r="F60" s="13" t="s">
        <v>248</v>
      </c>
      <c r="G60" s="30">
        <v>6.2500000000000003E-3</v>
      </c>
      <c r="H60" s="30">
        <v>1.3888888888888888E-2</v>
      </c>
      <c r="I60" s="30">
        <v>0.83888888888888891</v>
      </c>
      <c r="J60" s="231">
        <f t="shared" si="1"/>
        <v>4.0166666666666657</v>
      </c>
      <c r="K60" s="13" t="s">
        <v>250</v>
      </c>
      <c r="L60" s="13" t="s">
        <v>305</v>
      </c>
      <c r="M60" s="13" t="s">
        <v>252</v>
      </c>
      <c r="N60" s="13" t="s">
        <v>252</v>
      </c>
      <c r="O60" s="16">
        <v>2</v>
      </c>
      <c r="P60" s="13">
        <v>63</v>
      </c>
      <c r="Q60" s="17">
        <v>27</v>
      </c>
      <c r="R60" s="227">
        <f t="shared" si="2"/>
        <v>36</v>
      </c>
      <c r="S60" s="18">
        <v>14.95</v>
      </c>
      <c r="T60" s="18" t="s">
        <v>318</v>
      </c>
      <c r="U60" s="18">
        <v>22.48</v>
      </c>
      <c r="V60" s="17" t="s">
        <v>318</v>
      </c>
      <c r="Y60" s="13" t="s">
        <v>253</v>
      </c>
      <c r="Z60" s="13" t="s">
        <v>253</v>
      </c>
      <c r="AA60" s="13" t="s">
        <v>253</v>
      </c>
      <c r="AB60" s="13" t="s">
        <v>253</v>
      </c>
      <c r="AC60" s="13" t="s">
        <v>253</v>
      </c>
      <c r="AD60" s="13" t="s">
        <v>253</v>
      </c>
      <c r="AE60" s="13" t="s">
        <v>253</v>
      </c>
      <c r="AF60" s="13" t="s">
        <v>253</v>
      </c>
      <c r="AG60" s="13" t="s">
        <v>253</v>
      </c>
      <c r="AH60" s="13" t="s">
        <v>253</v>
      </c>
      <c r="AI60" s="13" t="s">
        <v>253</v>
      </c>
      <c r="AJ60" s="13" t="s">
        <v>253</v>
      </c>
      <c r="AK60" s="13" t="s">
        <v>253</v>
      </c>
      <c r="AL60" s="13" t="s">
        <v>253</v>
      </c>
      <c r="AM60" s="13" t="s">
        <v>253</v>
      </c>
      <c r="AN60" s="13" t="s">
        <v>253</v>
      </c>
      <c r="AO60" s="13" t="s">
        <v>306</v>
      </c>
    </row>
    <row r="61" spans="1:41" x14ac:dyDescent="0.25">
      <c r="A61" s="12">
        <v>38161</v>
      </c>
      <c r="B61" s="13" t="s">
        <v>249</v>
      </c>
      <c r="C61" s="13">
        <v>2004</v>
      </c>
      <c r="D61" s="13">
        <v>6</v>
      </c>
      <c r="E61" s="13">
        <v>1</v>
      </c>
      <c r="F61" s="13" t="s">
        <v>248</v>
      </c>
      <c r="G61" s="30">
        <v>9.7222222222222224E-3</v>
      </c>
      <c r="H61" s="30">
        <v>1.5972222222222224E-2</v>
      </c>
      <c r="I61" s="30">
        <v>0.83888888888888891</v>
      </c>
      <c r="J61" s="231">
        <f t="shared" si="1"/>
        <v>4.0999999999999979</v>
      </c>
      <c r="K61" s="13" t="s">
        <v>250</v>
      </c>
      <c r="L61" s="13" t="s">
        <v>307</v>
      </c>
      <c r="M61" s="13" t="s">
        <v>252</v>
      </c>
      <c r="N61" s="13" t="s">
        <v>252</v>
      </c>
      <c r="O61" s="16">
        <v>0</v>
      </c>
      <c r="P61" s="13">
        <v>62</v>
      </c>
      <c r="Q61" s="17">
        <v>22</v>
      </c>
      <c r="R61" s="227">
        <f t="shared" si="2"/>
        <v>40</v>
      </c>
      <c r="S61" s="18">
        <v>15.01</v>
      </c>
      <c r="T61" s="18">
        <v>39</v>
      </c>
      <c r="U61" s="18">
        <v>22.89</v>
      </c>
      <c r="V61" s="17">
        <v>143</v>
      </c>
      <c r="Y61" s="13" t="s">
        <v>253</v>
      </c>
      <c r="Z61" s="13" t="s">
        <v>253</v>
      </c>
      <c r="AA61" s="13" t="s">
        <v>253</v>
      </c>
      <c r="AB61" s="13" t="s">
        <v>253</v>
      </c>
      <c r="AC61" s="13" t="s">
        <v>253</v>
      </c>
      <c r="AD61" s="13" t="s">
        <v>253</v>
      </c>
      <c r="AE61" s="13" t="s">
        <v>253</v>
      </c>
      <c r="AF61" s="13" t="s">
        <v>253</v>
      </c>
      <c r="AG61" s="13" t="s">
        <v>253</v>
      </c>
      <c r="AH61" s="13" t="s">
        <v>253</v>
      </c>
      <c r="AI61" s="13" t="s">
        <v>253</v>
      </c>
      <c r="AJ61" s="13" t="s">
        <v>253</v>
      </c>
      <c r="AK61" s="13" t="s">
        <v>253</v>
      </c>
      <c r="AL61" s="13" t="s">
        <v>253</v>
      </c>
      <c r="AM61" s="13" t="s">
        <v>253</v>
      </c>
      <c r="AN61" s="13" t="s">
        <v>253</v>
      </c>
    </row>
    <row r="62" spans="1:41" x14ac:dyDescent="0.25">
      <c r="A62" s="12">
        <v>38161</v>
      </c>
      <c r="B62" s="13" t="s">
        <v>249</v>
      </c>
      <c r="C62" s="13">
        <v>2004</v>
      </c>
      <c r="D62" s="13">
        <v>6</v>
      </c>
      <c r="E62" s="13">
        <v>1</v>
      </c>
      <c r="F62" s="13" t="s">
        <v>248</v>
      </c>
      <c r="G62" s="30">
        <v>1.0416666666666666E-2</v>
      </c>
      <c r="H62" s="30">
        <v>1.8749999999999999E-2</v>
      </c>
      <c r="I62" s="30">
        <v>0.83888888888888891</v>
      </c>
      <c r="J62" s="231">
        <f t="shared" si="1"/>
        <v>4.1166666666666671</v>
      </c>
      <c r="K62" s="13" t="s">
        <v>250</v>
      </c>
      <c r="L62" s="13" t="s">
        <v>308</v>
      </c>
      <c r="M62" s="13" t="s">
        <v>252</v>
      </c>
      <c r="N62" s="13" t="s">
        <v>252</v>
      </c>
      <c r="O62" s="16">
        <v>0</v>
      </c>
      <c r="P62" s="13">
        <v>63</v>
      </c>
      <c r="Q62" s="17">
        <v>23</v>
      </c>
      <c r="R62" s="227">
        <f t="shared" si="2"/>
        <v>40</v>
      </c>
      <c r="S62" s="18">
        <v>15.03</v>
      </c>
      <c r="T62" s="18">
        <v>38.72</v>
      </c>
      <c r="U62" s="18">
        <v>23.49</v>
      </c>
      <c r="V62" s="17">
        <v>147</v>
      </c>
      <c r="Y62" s="13" t="s">
        <v>253</v>
      </c>
      <c r="Z62" s="13" t="s">
        <v>253</v>
      </c>
      <c r="AA62" s="13" t="s">
        <v>253</v>
      </c>
      <c r="AB62" s="13" t="s">
        <v>253</v>
      </c>
      <c r="AC62" s="13" t="s">
        <v>253</v>
      </c>
      <c r="AD62" s="13" t="s">
        <v>253</v>
      </c>
      <c r="AE62" s="13" t="s">
        <v>253</v>
      </c>
      <c r="AF62" s="13" t="s">
        <v>253</v>
      </c>
      <c r="AG62" s="13" t="s">
        <v>253</v>
      </c>
      <c r="AH62" s="13" t="s">
        <v>253</v>
      </c>
      <c r="AI62" s="13" t="s">
        <v>253</v>
      </c>
      <c r="AJ62" s="13" t="s">
        <v>253</v>
      </c>
      <c r="AK62" s="13" t="s">
        <v>253</v>
      </c>
      <c r="AL62" s="13" t="s">
        <v>253</v>
      </c>
      <c r="AM62" s="13" t="s">
        <v>253</v>
      </c>
      <c r="AN62" s="13" t="s">
        <v>253</v>
      </c>
    </row>
    <row r="63" spans="1:41" x14ac:dyDescent="0.25">
      <c r="A63" s="12">
        <v>38161</v>
      </c>
      <c r="B63" s="13" t="s">
        <v>249</v>
      </c>
      <c r="C63" s="13">
        <v>2004</v>
      </c>
      <c r="D63" s="13">
        <v>6</v>
      </c>
      <c r="E63" s="13">
        <v>1</v>
      </c>
      <c r="F63" s="13" t="s">
        <v>248</v>
      </c>
      <c r="G63" s="30">
        <v>2.013888888888889E-2</v>
      </c>
      <c r="H63" s="30">
        <v>2.361111111111111E-2</v>
      </c>
      <c r="I63" s="30">
        <v>0.83888888888888891</v>
      </c>
      <c r="J63" s="231">
        <f t="shared" si="1"/>
        <v>4.3500000000000014</v>
      </c>
      <c r="K63" s="13" t="s">
        <v>250</v>
      </c>
      <c r="L63" s="13" t="s">
        <v>309</v>
      </c>
      <c r="M63" s="13" t="s">
        <v>252</v>
      </c>
      <c r="N63" s="13" t="s">
        <v>252</v>
      </c>
      <c r="O63" s="16">
        <v>0</v>
      </c>
      <c r="P63" s="13">
        <v>59</v>
      </c>
      <c r="Q63" s="17">
        <v>24</v>
      </c>
      <c r="R63" s="227">
        <f t="shared" si="2"/>
        <v>35</v>
      </c>
      <c r="S63" s="18">
        <v>14.65</v>
      </c>
      <c r="T63" s="18">
        <v>38.380000000000003</v>
      </c>
      <c r="U63" s="18">
        <v>22.7</v>
      </c>
      <c r="V63" s="17">
        <v>141</v>
      </c>
      <c r="Y63" s="13" t="s">
        <v>253</v>
      </c>
      <c r="Z63" s="13" t="s">
        <v>253</v>
      </c>
      <c r="AA63" s="13" t="s">
        <v>253</v>
      </c>
      <c r="AB63" s="13" t="s">
        <v>253</v>
      </c>
      <c r="AC63" s="13" t="s">
        <v>253</v>
      </c>
      <c r="AD63" s="13" t="s">
        <v>253</v>
      </c>
      <c r="AE63" s="13" t="s">
        <v>253</v>
      </c>
      <c r="AF63" s="13" t="s">
        <v>253</v>
      </c>
      <c r="AG63" s="13" t="s">
        <v>253</v>
      </c>
      <c r="AH63" s="13" t="s">
        <v>253</v>
      </c>
      <c r="AI63" s="13" t="s">
        <v>253</v>
      </c>
      <c r="AJ63" s="13" t="s">
        <v>253</v>
      </c>
      <c r="AK63" s="13" t="s">
        <v>253</v>
      </c>
      <c r="AL63" s="13" t="s">
        <v>253</v>
      </c>
      <c r="AM63" s="13" t="s">
        <v>253</v>
      </c>
      <c r="AN63" s="13" t="s">
        <v>253</v>
      </c>
    </row>
    <row r="64" spans="1:41" x14ac:dyDescent="0.25">
      <c r="A64" s="12">
        <v>38161</v>
      </c>
      <c r="B64" s="13" t="s">
        <v>249</v>
      </c>
      <c r="C64" s="13">
        <v>2004</v>
      </c>
      <c r="D64" s="13">
        <v>6</v>
      </c>
      <c r="E64" s="13">
        <v>1</v>
      </c>
      <c r="F64" s="13" t="s">
        <v>248</v>
      </c>
      <c r="G64" s="30">
        <v>2.5694444444444447E-2</v>
      </c>
      <c r="H64" s="30">
        <v>3.125E-2</v>
      </c>
      <c r="I64" s="30">
        <v>0.83888888888888891</v>
      </c>
      <c r="J64" s="231">
        <f t="shared" si="1"/>
        <v>4.4833333333333343</v>
      </c>
      <c r="K64" s="13" t="s">
        <v>250</v>
      </c>
      <c r="L64" s="13" t="s">
        <v>310</v>
      </c>
      <c r="M64" s="13" t="s">
        <v>252</v>
      </c>
      <c r="N64" s="13" t="s">
        <v>252</v>
      </c>
      <c r="O64" s="16">
        <v>2</v>
      </c>
      <c r="P64" s="13">
        <v>62</v>
      </c>
      <c r="Q64" s="17">
        <v>24</v>
      </c>
      <c r="R64" s="227">
        <f t="shared" si="2"/>
        <v>38</v>
      </c>
      <c r="S64" s="18">
        <v>15.35</v>
      </c>
      <c r="T64" s="18">
        <v>39.94</v>
      </c>
      <c r="U64" s="18">
        <v>22.36</v>
      </c>
      <c r="V64" s="17">
        <v>145</v>
      </c>
      <c r="Y64" s="13" t="s">
        <v>253</v>
      </c>
      <c r="Z64" s="13" t="s">
        <v>253</v>
      </c>
      <c r="AA64" s="13" t="s">
        <v>253</v>
      </c>
      <c r="AB64" s="13" t="s">
        <v>253</v>
      </c>
      <c r="AC64" s="13" t="s">
        <v>253</v>
      </c>
      <c r="AD64" s="13" t="s">
        <v>253</v>
      </c>
      <c r="AE64" s="13" t="s">
        <v>253</v>
      </c>
      <c r="AF64" s="13" t="s">
        <v>253</v>
      </c>
      <c r="AG64" s="13" t="s">
        <v>253</v>
      </c>
      <c r="AH64" s="13" t="s">
        <v>253</v>
      </c>
      <c r="AI64" s="13" t="s">
        <v>253</v>
      </c>
      <c r="AJ64" s="13" t="s">
        <v>253</v>
      </c>
      <c r="AK64" s="13" t="s">
        <v>253</v>
      </c>
      <c r="AL64" s="13" t="s">
        <v>253</v>
      </c>
      <c r="AM64" s="13" t="s">
        <v>253</v>
      </c>
      <c r="AN64" s="13" t="s">
        <v>253</v>
      </c>
    </row>
    <row r="65" spans="1:47" x14ac:dyDescent="0.25">
      <c r="A65" s="12">
        <v>38161</v>
      </c>
      <c r="B65" s="13" t="s">
        <v>249</v>
      </c>
      <c r="C65" s="13">
        <v>2004</v>
      </c>
      <c r="D65" s="13">
        <v>6</v>
      </c>
      <c r="E65" s="13">
        <v>1</v>
      </c>
      <c r="F65" s="13" t="s">
        <v>248</v>
      </c>
      <c r="G65" s="30">
        <v>3.0555555555555555E-2</v>
      </c>
      <c r="H65" s="30">
        <v>3.7499999999999999E-2</v>
      </c>
      <c r="I65" s="30">
        <v>0.83888888888888891</v>
      </c>
      <c r="J65" s="231">
        <f t="shared" si="1"/>
        <v>4.6000000000000014</v>
      </c>
      <c r="K65" s="13" t="s">
        <v>250</v>
      </c>
      <c r="L65" s="13" t="s">
        <v>311</v>
      </c>
      <c r="M65" s="13" t="s">
        <v>252</v>
      </c>
      <c r="N65" s="13" t="s">
        <v>252</v>
      </c>
      <c r="O65" s="16">
        <v>0</v>
      </c>
      <c r="P65" s="13">
        <v>60</v>
      </c>
      <c r="Q65" s="17">
        <v>23</v>
      </c>
      <c r="R65" s="227">
        <f t="shared" si="2"/>
        <v>37</v>
      </c>
      <c r="S65" s="18">
        <v>14.28</v>
      </c>
      <c r="T65" s="18">
        <v>38.26</v>
      </c>
      <c r="U65" s="18">
        <v>22.95</v>
      </c>
      <c r="V65" s="17">
        <v>141</v>
      </c>
      <c r="Y65" s="13" t="s">
        <v>253</v>
      </c>
      <c r="Z65" s="13" t="s">
        <v>253</v>
      </c>
      <c r="AA65" s="13" t="s">
        <v>253</v>
      </c>
      <c r="AB65" s="13" t="s">
        <v>253</v>
      </c>
      <c r="AC65" s="13" t="s">
        <v>253</v>
      </c>
      <c r="AD65" s="13" t="s">
        <v>253</v>
      </c>
      <c r="AE65" s="13" t="s">
        <v>253</v>
      </c>
      <c r="AF65" s="13" t="s">
        <v>253</v>
      </c>
      <c r="AG65" s="13" t="s">
        <v>253</v>
      </c>
      <c r="AH65" s="13" t="s">
        <v>253</v>
      </c>
      <c r="AI65" s="13" t="s">
        <v>253</v>
      </c>
      <c r="AJ65" s="13" t="s">
        <v>253</v>
      </c>
      <c r="AK65" s="13" t="s">
        <v>253</v>
      </c>
      <c r="AL65" s="13" t="s">
        <v>253</v>
      </c>
      <c r="AM65" s="13" t="s">
        <v>253</v>
      </c>
      <c r="AN65" s="13" t="s">
        <v>253</v>
      </c>
    </row>
    <row r="66" spans="1:47" x14ac:dyDescent="0.25">
      <c r="A66" s="12">
        <v>38161</v>
      </c>
      <c r="B66" s="13" t="s">
        <v>249</v>
      </c>
      <c r="C66" s="13">
        <v>2004</v>
      </c>
      <c r="D66" s="13">
        <v>6</v>
      </c>
      <c r="E66" s="13">
        <v>1</v>
      </c>
      <c r="F66" s="13" t="s">
        <v>248</v>
      </c>
      <c r="G66" s="30">
        <v>3.4722222222222224E-2</v>
      </c>
      <c r="H66" s="30">
        <v>4.5833333333333337E-2</v>
      </c>
      <c r="I66" s="30">
        <v>0.83888888888888891</v>
      </c>
      <c r="J66" s="231">
        <f t="shared" si="1"/>
        <v>4.6999999999999993</v>
      </c>
      <c r="K66" s="13" t="s">
        <v>250</v>
      </c>
      <c r="L66" s="13" t="s">
        <v>312</v>
      </c>
      <c r="M66" s="13" t="s">
        <v>252</v>
      </c>
      <c r="N66" s="13" t="s">
        <v>252</v>
      </c>
      <c r="O66" s="16">
        <v>0</v>
      </c>
      <c r="P66" s="13">
        <v>61</v>
      </c>
      <c r="Q66" s="17">
        <v>24</v>
      </c>
      <c r="R66" s="227">
        <f t="shared" ref="R66:R97" si="3">P66-Q66</f>
        <v>37</v>
      </c>
      <c r="S66" s="18">
        <v>14.86</v>
      </c>
      <c r="T66" s="18">
        <v>37.700000000000003</v>
      </c>
      <c r="U66" s="18">
        <v>23.26</v>
      </c>
      <c r="V66" s="17">
        <v>141</v>
      </c>
      <c r="Y66" s="13" t="s">
        <v>253</v>
      </c>
      <c r="Z66" s="13" t="s">
        <v>253</v>
      </c>
      <c r="AA66" s="13" t="s">
        <v>253</v>
      </c>
      <c r="AB66" s="13" t="s">
        <v>253</v>
      </c>
      <c r="AC66" s="13" t="s">
        <v>253</v>
      </c>
      <c r="AD66" s="13" t="s">
        <v>253</v>
      </c>
      <c r="AE66" s="13" t="s">
        <v>253</v>
      </c>
      <c r="AF66" s="13" t="s">
        <v>253</v>
      </c>
      <c r="AG66" s="13" t="s">
        <v>253</v>
      </c>
      <c r="AH66" s="13" t="s">
        <v>253</v>
      </c>
      <c r="AI66" s="13" t="s">
        <v>253</v>
      </c>
      <c r="AJ66" s="13" t="s">
        <v>253</v>
      </c>
      <c r="AK66" s="13" t="s">
        <v>253</v>
      </c>
      <c r="AL66" s="13" t="s">
        <v>253</v>
      </c>
      <c r="AM66" s="13" t="s">
        <v>253</v>
      </c>
      <c r="AN66" s="13" t="s">
        <v>253</v>
      </c>
    </row>
    <row r="67" spans="1:47" x14ac:dyDescent="0.25">
      <c r="A67" s="12">
        <v>38161</v>
      </c>
      <c r="B67" s="13" t="s">
        <v>249</v>
      </c>
      <c r="C67" s="13">
        <v>2004</v>
      </c>
      <c r="D67" s="13">
        <v>6</v>
      </c>
      <c r="E67" s="13">
        <v>1</v>
      </c>
      <c r="F67" s="13" t="s">
        <v>248</v>
      </c>
      <c r="G67" s="30">
        <v>3.4722222222222224E-2</v>
      </c>
      <c r="H67" s="30">
        <v>4.8611111111111112E-2</v>
      </c>
      <c r="I67" s="30">
        <v>0.83888888888888891</v>
      </c>
      <c r="J67" s="231">
        <f t="shared" si="1"/>
        <v>4.6999999999999993</v>
      </c>
      <c r="K67" s="13" t="s">
        <v>250</v>
      </c>
      <c r="L67" s="13" t="s">
        <v>313</v>
      </c>
      <c r="M67" s="13" t="s">
        <v>252</v>
      </c>
      <c r="N67" s="13" t="s">
        <v>252</v>
      </c>
      <c r="O67" s="16">
        <v>1.5</v>
      </c>
      <c r="P67" s="13">
        <v>63</v>
      </c>
      <c r="Q67" s="17">
        <v>25</v>
      </c>
      <c r="R67" s="227">
        <f t="shared" si="3"/>
        <v>38</v>
      </c>
      <c r="S67" s="18">
        <v>15.83</v>
      </c>
      <c r="T67" s="18">
        <v>39.22</v>
      </c>
      <c r="U67" s="18">
        <v>22.58</v>
      </c>
      <c r="V67" s="17">
        <v>143</v>
      </c>
      <c r="Y67" s="13" t="s">
        <v>253</v>
      </c>
      <c r="Z67" s="13" t="s">
        <v>253</v>
      </c>
      <c r="AA67" s="13" t="s">
        <v>253</v>
      </c>
      <c r="AB67" s="13" t="s">
        <v>253</v>
      </c>
      <c r="AC67" s="13" t="s">
        <v>253</v>
      </c>
      <c r="AD67" s="13" t="s">
        <v>253</v>
      </c>
      <c r="AE67" s="13" t="s">
        <v>253</v>
      </c>
      <c r="AF67" s="13" t="s">
        <v>253</v>
      </c>
      <c r="AG67" s="13" t="s">
        <v>253</v>
      </c>
      <c r="AH67" s="13" t="s">
        <v>253</v>
      </c>
      <c r="AI67" s="13" t="s">
        <v>253</v>
      </c>
      <c r="AJ67" s="13" t="s">
        <v>253</v>
      </c>
      <c r="AK67" s="13" t="s">
        <v>253</v>
      </c>
      <c r="AL67" s="13" t="s">
        <v>253</v>
      </c>
      <c r="AM67" s="13" t="s">
        <v>253</v>
      </c>
      <c r="AN67" s="13" t="s">
        <v>253</v>
      </c>
    </row>
    <row r="68" spans="1:47" s="29" customFormat="1" x14ac:dyDescent="0.25">
      <c r="A68" s="12">
        <v>38161</v>
      </c>
      <c r="B68" s="13" t="s">
        <v>249</v>
      </c>
      <c r="C68" s="13">
        <v>2004</v>
      </c>
      <c r="D68" s="13">
        <v>6</v>
      </c>
      <c r="E68" s="13">
        <v>1</v>
      </c>
      <c r="F68" s="13" t="s">
        <v>248</v>
      </c>
      <c r="G68" s="30">
        <v>3.4722222222222224E-2</v>
      </c>
      <c r="H68" s="30">
        <v>5.2083333333333336E-2</v>
      </c>
      <c r="I68" s="30">
        <v>0.83888888888888891</v>
      </c>
      <c r="J68" s="231">
        <f t="shared" si="1"/>
        <v>4.6999999999999993</v>
      </c>
      <c r="K68" s="13" t="s">
        <v>250</v>
      </c>
      <c r="L68" s="13" t="s">
        <v>314</v>
      </c>
      <c r="M68" s="13" t="s">
        <v>252</v>
      </c>
      <c r="N68" s="13" t="s">
        <v>252</v>
      </c>
      <c r="O68" s="16">
        <v>1</v>
      </c>
      <c r="P68" s="13">
        <v>62</v>
      </c>
      <c r="Q68" s="17">
        <v>24</v>
      </c>
      <c r="R68" s="227">
        <f t="shared" si="3"/>
        <v>38</v>
      </c>
      <c r="S68" s="18">
        <v>14.73</v>
      </c>
      <c r="T68" s="18">
        <v>37.659999999999997</v>
      </c>
      <c r="U68" s="18">
        <v>23.27</v>
      </c>
      <c r="V68" s="17">
        <v>142</v>
      </c>
      <c r="W68" s="17"/>
      <c r="X68" s="13"/>
      <c r="Y68" s="13" t="s">
        <v>253</v>
      </c>
      <c r="Z68" s="13" t="s">
        <v>253</v>
      </c>
      <c r="AA68" s="13" t="s">
        <v>253</v>
      </c>
      <c r="AB68" s="13" t="s">
        <v>253</v>
      </c>
      <c r="AC68" s="13" t="s">
        <v>253</v>
      </c>
      <c r="AD68" s="13" t="s">
        <v>253</v>
      </c>
      <c r="AE68" s="13" t="s">
        <v>253</v>
      </c>
      <c r="AF68" s="13" t="s">
        <v>253</v>
      </c>
      <c r="AG68" s="13" t="s">
        <v>253</v>
      </c>
      <c r="AH68" s="13" t="s">
        <v>253</v>
      </c>
      <c r="AI68" s="13" t="s">
        <v>253</v>
      </c>
      <c r="AJ68" s="13" t="s">
        <v>253</v>
      </c>
      <c r="AK68" s="13" t="s">
        <v>253</v>
      </c>
      <c r="AL68" s="13" t="s">
        <v>253</v>
      </c>
      <c r="AM68" s="13" t="s">
        <v>253</v>
      </c>
      <c r="AN68" s="13" t="s">
        <v>253</v>
      </c>
      <c r="AO68" s="13"/>
      <c r="AP68" s="13"/>
      <c r="AQ68" s="13"/>
      <c r="AR68" s="13"/>
      <c r="AS68" s="13"/>
      <c r="AT68" s="13"/>
      <c r="AU68" s="13"/>
    </row>
    <row r="69" spans="1:47" x14ac:dyDescent="0.25">
      <c r="A69" s="12">
        <v>38161</v>
      </c>
      <c r="B69" s="13" t="s">
        <v>249</v>
      </c>
      <c r="C69" s="13">
        <v>2004</v>
      </c>
      <c r="D69" s="13">
        <v>6</v>
      </c>
      <c r="E69" s="13">
        <v>1</v>
      </c>
      <c r="F69" s="13" t="s">
        <v>248</v>
      </c>
      <c r="G69" s="30">
        <v>3.7499999999999999E-2</v>
      </c>
      <c r="H69" s="30">
        <v>5.486111111111111E-2</v>
      </c>
      <c r="I69" s="30">
        <v>0.83888888888888891</v>
      </c>
      <c r="J69" s="231">
        <f t="shared" si="1"/>
        <v>4.7666666666666657</v>
      </c>
      <c r="K69" s="13" t="s">
        <v>250</v>
      </c>
      <c r="L69" s="13" t="s">
        <v>315</v>
      </c>
      <c r="M69" s="13" t="s">
        <v>252</v>
      </c>
      <c r="N69" s="13" t="s">
        <v>252</v>
      </c>
      <c r="O69" s="16">
        <v>0</v>
      </c>
      <c r="P69" s="13">
        <v>61</v>
      </c>
      <c r="Q69" s="17">
        <v>23</v>
      </c>
      <c r="R69" s="227">
        <f t="shared" si="3"/>
        <v>38</v>
      </c>
      <c r="S69" s="18">
        <v>14.61</v>
      </c>
      <c r="T69" s="18">
        <v>37.79</v>
      </c>
      <c r="U69" s="18">
        <v>22.08</v>
      </c>
      <c r="V69" s="17">
        <v>145</v>
      </c>
      <c r="Y69" s="13" t="s">
        <v>253</v>
      </c>
      <c r="Z69" s="13" t="s">
        <v>253</v>
      </c>
      <c r="AA69" s="13" t="s">
        <v>253</v>
      </c>
      <c r="AB69" s="13" t="s">
        <v>253</v>
      </c>
      <c r="AC69" s="13" t="s">
        <v>253</v>
      </c>
      <c r="AD69" s="13" t="s">
        <v>253</v>
      </c>
      <c r="AE69" s="13" t="s">
        <v>253</v>
      </c>
      <c r="AF69" s="13" t="s">
        <v>253</v>
      </c>
      <c r="AG69" s="13" t="s">
        <v>253</v>
      </c>
      <c r="AH69" s="13" t="s">
        <v>253</v>
      </c>
      <c r="AI69" s="13" t="s">
        <v>253</v>
      </c>
      <c r="AJ69" s="13" t="s">
        <v>253</v>
      </c>
      <c r="AK69" s="13" t="s">
        <v>253</v>
      </c>
      <c r="AL69" s="13" t="s">
        <v>253</v>
      </c>
      <c r="AM69" s="13" t="s">
        <v>253</v>
      </c>
      <c r="AN69" s="13" t="s">
        <v>253</v>
      </c>
    </row>
    <row r="70" spans="1:47" x14ac:dyDescent="0.25">
      <c r="A70" s="12">
        <v>38161</v>
      </c>
      <c r="B70" s="13" t="s">
        <v>249</v>
      </c>
      <c r="C70" s="13">
        <v>2004</v>
      </c>
      <c r="D70" s="13">
        <v>6</v>
      </c>
      <c r="E70" s="13">
        <v>1</v>
      </c>
      <c r="F70" s="13" t="s">
        <v>248</v>
      </c>
      <c r="G70" s="30">
        <v>3.7499999999999999E-2</v>
      </c>
      <c r="H70" s="30">
        <v>5.6944444444444443E-2</v>
      </c>
      <c r="I70" s="30">
        <v>0.83888888888888891</v>
      </c>
      <c r="J70" s="231">
        <f t="shared" si="1"/>
        <v>4.7666666666666657</v>
      </c>
      <c r="K70" s="13" t="s">
        <v>250</v>
      </c>
      <c r="L70" s="13" t="s">
        <v>316</v>
      </c>
      <c r="M70" s="13" t="s">
        <v>252</v>
      </c>
      <c r="N70" s="13" t="s">
        <v>252</v>
      </c>
      <c r="O70" s="16">
        <v>0</v>
      </c>
      <c r="P70" s="13">
        <v>59</v>
      </c>
      <c r="Q70" s="17">
        <v>26</v>
      </c>
      <c r="R70" s="227">
        <f t="shared" si="3"/>
        <v>33</v>
      </c>
      <c r="S70" s="18">
        <v>14.51</v>
      </c>
      <c r="T70" s="18">
        <v>36.85</v>
      </c>
      <c r="U70" s="18">
        <v>23.41</v>
      </c>
      <c r="V70" s="17">
        <v>140</v>
      </c>
      <c r="Y70" s="13" t="s">
        <v>253</v>
      </c>
      <c r="Z70" s="13" t="s">
        <v>253</v>
      </c>
      <c r="AA70" s="13" t="s">
        <v>253</v>
      </c>
      <c r="AB70" s="13" t="s">
        <v>253</v>
      </c>
      <c r="AC70" s="13" t="s">
        <v>253</v>
      </c>
      <c r="AD70" s="13" t="s">
        <v>253</v>
      </c>
      <c r="AE70" s="13" t="s">
        <v>253</v>
      </c>
      <c r="AF70" s="13" t="s">
        <v>253</v>
      </c>
      <c r="AG70" s="13" t="s">
        <v>253</v>
      </c>
      <c r="AH70" s="13" t="s">
        <v>253</v>
      </c>
      <c r="AI70" s="13" t="s">
        <v>253</v>
      </c>
      <c r="AJ70" s="13" t="s">
        <v>253</v>
      </c>
      <c r="AK70" s="13" t="s">
        <v>253</v>
      </c>
      <c r="AL70" s="13" t="s">
        <v>253</v>
      </c>
      <c r="AM70" s="13" t="s">
        <v>253</v>
      </c>
      <c r="AN70" s="13" t="s">
        <v>253</v>
      </c>
    </row>
    <row r="71" spans="1:47" x14ac:dyDescent="0.25">
      <c r="A71" s="12">
        <v>38161</v>
      </c>
      <c r="B71" s="13" t="s">
        <v>249</v>
      </c>
      <c r="C71" s="13">
        <v>2004</v>
      </c>
      <c r="D71" s="13">
        <v>6</v>
      </c>
      <c r="E71" s="13">
        <v>1</v>
      </c>
      <c r="F71" s="13" t="s">
        <v>248</v>
      </c>
      <c r="G71" s="30">
        <v>5.9027777777777783E-2</v>
      </c>
      <c r="H71" s="30">
        <v>6.458333333333334E-2</v>
      </c>
      <c r="I71" s="30">
        <v>0.83888888888888891</v>
      </c>
      <c r="J71" s="231">
        <f t="shared" si="1"/>
        <v>5.2833333333333314</v>
      </c>
      <c r="K71" s="13" t="s">
        <v>250</v>
      </c>
      <c r="L71" s="13" t="s">
        <v>317</v>
      </c>
      <c r="M71" s="13" t="s">
        <v>252</v>
      </c>
      <c r="N71" s="13" t="s">
        <v>252</v>
      </c>
      <c r="O71" s="16">
        <v>1.5</v>
      </c>
      <c r="P71" s="13">
        <v>61</v>
      </c>
      <c r="Q71" s="17">
        <v>25</v>
      </c>
      <c r="R71" s="227">
        <f t="shared" si="3"/>
        <v>36</v>
      </c>
      <c r="S71" s="18">
        <v>14.76</v>
      </c>
      <c r="T71" s="18">
        <v>36.729999999999997</v>
      </c>
      <c r="U71" s="18">
        <v>21.53</v>
      </c>
      <c r="V71" s="17">
        <v>137</v>
      </c>
      <c r="Y71" s="13" t="s">
        <v>253</v>
      </c>
      <c r="Z71" s="13" t="s">
        <v>253</v>
      </c>
      <c r="AA71" s="13" t="s">
        <v>253</v>
      </c>
      <c r="AB71" s="13" t="s">
        <v>253</v>
      </c>
      <c r="AC71" s="13" t="s">
        <v>253</v>
      </c>
      <c r="AD71" s="13" t="s">
        <v>253</v>
      </c>
      <c r="AE71" s="13" t="s">
        <v>253</v>
      </c>
      <c r="AF71" s="13" t="s">
        <v>253</v>
      </c>
      <c r="AG71" s="13" t="s">
        <v>253</v>
      </c>
      <c r="AH71" s="13" t="s">
        <v>253</v>
      </c>
      <c r="AI71" s="13" t="s">
        <v>253</v>
      </c>
      <c r="AJ71" s="13" t="s">
        <v>253</v>
      </c>
      <c r="AK71" s="13" t="s">
        <v>253</v>
      </c>
      <c r="AL71" s="13" t="s">
        <v>253</v>
      </c>
      <c r="AM71" s="13" t="s">
        <v>253</v>
      </c>
      <c r="AN71" s="13" t="s">
        <v>253</v>
      </c>
    </row>
    <row r="72" spans="1:47" x14ac:dyDescent="0.25">
      <c r="A72" s="12">
        <v>38161</v>
      </c>
      <c r="B72" s="13" t="s">
        <v>249</v>
      </c>
      <c r="C72" s="13">
        <v>2004</v>
      </c>
      <c r="D72" s="13">
        <v>6</v>
      </c>
      <c r="E72" s="13">
        <v>1</v>
      </c>
      <c r="F72" s="13" t="s">
        <v>248</v>
      </c>
      <c r="G72" s="30">
        <v>6.458333333333334E-2</v>
      </c>
      <c r="H72" s="30" t="s">
        <v>318</v>
      </c>
      <c r="I72" s="30">
        <v>0.83888888888888891</v>
      </c>
      <c r="J72" s="231">
        <f t="shared" si="1"/>
        <v>5.4166666666666643</v>
      </c>
      <c r="K72" s="13" t="s">
        <v>250</v>
      </c>
      <c r="L72" s="13" t="s">
        <v>319</v>
      </c>
      <c r="M72" s="13" t="s">
        <v>252</v>
      </c>
      <c r="N72" s="13" t="s">
        <v>252</v>
      </c>
      <c r="O72" s="16">
        <v>0</v>
      </c>
      <c r="P72" s="13">
        <v>58</v>
      </c>
      <c r="Q72" s="17">
        <v>23</v>
      </c>
      <c r="R72" s="227">
        <f t="shared" si="3"/>
        <v>35</v>
      </c>
      <c r="S72" s="18">
        <v>15.33</v>
      </c>
      <c r="T72" s="18">
        <v>37.89</v>
      </c>
      <c r="U72" s="18">
        <v>23.16</v>
      </c>
      <c r="V72" s="17">
        <v>148</v>
      </c>
      <c r="Y72" s="13" t="s">
        <v>253</v>
      </c>
      <c r="Z72" s="13" t="s">
        <v>253</v>
      </c>
      <c r="AA72" s="13" t="s">
        <v>253</v>
      </c>
      <c r="AB72" s="13" t="s">
        <v>253</v>
      </c>
      <c r="AC72" s="13" t="s">
        <v>253</v>
      </c>
      <c r="AD72" s="13" t="s">
        <v>253</v>
      </c>
      <c r="AE72" s="13" t="s">
        <v>253</v>
      </c>
      <c r="AF72" s="13" t="s">
        <v>253</v>
      </c>
      <c r="AG72" s="13" t="s">
        <v>253</v>
      </c>
      <c r="AH72" s="13" t="s">
        <v>253</v>
      </c>
      <c r="AI72" s="13" t="s">
        <v>253</v>
      </c>
      <c r="AJ72" s="13" t="s">
        <v>253</v>
      </c>
      <c r="AK72" s="13" t="s">
        <v>253</v>
      </c>
      <c r="AL72" s="13" t="s">
        <v>253</v>
      </c>
      <c r="AM72" s="13" t="s">
        <v>253</v>
      </c>
      <c r="AN72" s="13" t="s">
        <v>253</v>
      </c>
      <c r="AO72" s="13" t="s">
        <v>320</v>
      </c>
    </row>
    <row r="73" spans="1:47" x14ac:dyDescent="0.25">
      <c r="A73" s="12">
        <v>38161</v>
      </c>
      <c r="B73" s="13" t="s">
        <v>249</v>
      </c>
      <c r="C73" s="13">
        <v>2004</v>
      </c>
      <c r="D73" s="13">
        <v>6</v>
      </c>
      <c r="E73" s="13">
        <v>1</v>
      </c>
      <c r="F73" s="13" t="s">
        <v>248</v>
      </c>
      <c r="G73" s="30">
        <v>6.458333333333334E-2</v>
      </c>
      <c r="H73" s="30">
        <v>7.7083333333333337E-2</v>
      </c>
      <c r="I73" s="30">
        <v>0.83888888888888891</v>
      </c>
      <c r="J73" s="231">
        <f t="shared" si="1"/>
        <v>5.4166666666666643</v>
      </c>
      <c r="K73" s="13" t="s">
        <v>250</v>
      </c>
      <c r="L73" s="13" t="s">
        <v>321</v>
      </c>
      <c r="M73" s="13" t="s">
        <v>252</v>
      </c>
      <c r="N73" s="13" t="s">
        <v>252</v>
      </c>
      <c r="O73" s="16">
        <v>1.5</v>
      </c>
      <c r="P73" s="13">
        <v>59</v>
      </c>
      <c r="Q73" s="17">
        <v>25</v>
      </c>
      <c r="R73" s="227">
        <f t="shared" si="3"/>
        <v>34</v>
      </c>
      <c r="S73" s="18">
        <v>14.34</v>
      </c>
      <c r="T73" s="18">
        <v>38.11</v>
      </c>
      <c r="U73" s="18">
        <v>21.5</v>
      </c>
      <c r="V73" s="17">
        <v>141</v>
      </c>
      <c r="Y73" s="13" t="s">
        <v>253</v>
      </c>
      <c r="Z73" s="13" t="s">
        <v>253</v>
      </c>
      <c r="AA73" s="13" t="s">
        <v>253</v>
      </c>
      <c r="AB73" s="13" t="s">
        <v>253</v>
      </c>
      <c r="AC73" s="13" t="s">
        <v>253</v>
      </c>
      <c r="AD73" s="13" t="s">
        <v>253</v>
      </c>
      <c r="AE73" s="13" t="s">
        <v>253</v>
      </c>
      <c r="AF73" s="13" t="s">
        <v>253</v>
      </c>
      <c r="AG73" s="13" t="s">
        <v>253</v>
      </c>
      <c r="AH73" s="13" t="s">
        <v>253</v>
      </c>
      <c r="AI73" s="13" t="s">
        <v>253</v>
      </c>
      <c r="AJ73" s="13" t="s">
        <v>253</v>
      </c>
      <c r="AK73" s="13" t="s">
        <v>253</v>
      </c>
      <c r="AL73" s="13" t="s">
        <v>253</v>
      </c>
      <c r="AM73" s="13" t="s">
        <v>253</v>
      </c>
      <c r="AN73" s="13" t="s">
        <v>253</v>
      </c>
    </row>
    <row r="74" spans="1:47" x14ac:dyDescent="0.25">
      <c r="A74" s="12">
        <v>38161</v>
      </c>
      <c r="B74" s="13" t="s">
        <v>249</v>
      </c>
      <c r="C74" s="13">
        <v>2004</v>
      </c>
      <c r="D74" s="13">
        <v>6</v>
      </c>
      <c r="E74" s="13">
        <v>1</v>
      </c>
      <c r="F74" s="13" t="s">
        <v>248</v>
      </c>
      <c r="G74" s="30">
        <v>6.458333333333334E-2</v>
      </c>
      <c r="H74" s="30">
        <v>7.9166666666666663E-2</v>
      </c>
      <c r="I74" s="30">
        <v>0.83888888888888891</v>
      </c>
      <c r="J74" s="231">
        <f t="shared" si="1"/>
        <v>5.4166666666666643</v>
      </c>
      <c r="K74" s="13" t="s">
        <v>250</v>
      </c>
      <c r="L74" s="13" t="s">
        <v>322</v>
      </c>
      <c r="M74" s="13" t="s">
        <v>252</v>
      </c>
      <c r="N74" s="13" t="s">
        <v>252</v>
      </c>
      <c r="O74" s="16">
        <v>0</v>
      </c>
      <c r="P74" s="13">
        <v>61</v>
      </c>
      <c r="Q74" s="17">
        <v>26</v>
      </c>
      <c r="R74" s="227">
        <f t="shared" si="3"/>
        <v>35</v>
      </c>
      <c r="S74" s="18">
        <v>14.92</v>
      </c>
      <c r="T74" s="18">
        <v>37.700000000000003</v>
      </c>
      <c r="U74" s="18">
        <v>22.89</v>
      </c>
      <c r="V74" s="17">
        <v>145</v>
      </c>
      <c r="Y74" s="13" t="s">
        <v>253</v>
      </c>
      <c r="Z74" s="13" t="s">
        <v>253</v>
      </c>
      <c r="AA74" s="13" t="s">
        <v>253</v>
      </c>
      <c r="AB74" s="13" t="s">
        <v>253</v>
      </c>
      <c r="AC74" s="13" t="s">
        <v>253</v>
      </c>
      <c r="AD74" s="13" t="s">
        <v>253</v>
      </c>
      <c r="AE74" s="13" t="s">
        <v>253</v>
      </c>
      <c r="AF74" s="13" t="s">
        <v>253</v>
      </c>
      <c r="AG74" s="13" t="s">
        <v>253</v>
      </c>
      <c r="AH74" s="13" t="s">
        <v>253</v>
      </c>
      <c r="AI74" s="13" t="s">
        <v>253</v>
      </c>
      <c r="AJ74" s="13" t="s">
        <v>253</v>
      </c>
      <c r="AK74" s="13" t="s">
        <v>253</v>
      </c>
      <c r="AL74" s="13" t="s">
        <v>253</v>
      </c>
      <c r="AM74" s="13" t="s">
        <v>253</v>
      </c>
      <c r="AN74" s="13" t="s">
        <v>253</v>
      </c>
    </row>
    <row r="75" spans="1:47" x14ac:dyDescent="0.25">
      <c r="A75" s="12">
        <v>38161</v>
      </c>
      <c r="B75" s="13" t="s">
        <v>249</v>
      </c>
      <c r="C75" s="13">
        <v>2004</v>
      </c>
      <c r="D75" s="13">
        <v>6</v>
      </c>
      <c r="E75" s="13">
        <v>1</v>
      </c>
      <c r="F75" s="13" t="s">
        <v>248</v>
      </c>
      <c r="G75" s="30">
        <v>6.9444444444444434E-2</v>
      </c>
      <c r="H75" s="30">
        <v>8.1944444444444445E-2</v>
      </c>
      <c r="I75" s="30">
        <v>0.83888888888888891</v>
      </c>
      <c r="J75" s="231">
        <f t="shared" si="1"/>
        <v>5.5333333333333314</v>
      </c>
      <c r="K75" s="13" t="s">
        <v>250</v>
      </c>
      <c r="L75" s="13" t="s">
        <v>323</v>
      </c>
      <c r="M75" s="13" t="s">
        <v>252</v>
      </c>
      <c r="N75" s="13" t="s">
        <v>252</v>
      </c>
      <c r="O75" s="16">
        <v>0</v>
      </c>
      <c r="P75" s="13">
        <v>63</v>
      </c>
      <c r="Q75" s="17">
        <v>25</v>
      </c>
      <c r="R75" s="227">
        <f t="shared" si="3"/>
        <v>38</v>
      </c>
      <c r="S75" s="18">
        <v>15.3</v>
      </c>
      <c r="T75" s="18">
        <v>39.07</v>
      </c>
      <c r="U75" s="18">
        <v>24.5</v>
      </c>
      <c r="V75" s="17">
        <v>149</v>
      </c>
      <c r="Y75" s="13" t="s">
        <v>253</v>
      </c>
      <c r="Z75" s="13" t="s">
        <v>253</v>
      </c>
      <c r="AA75" s="13" t="s">
        <v>253</v>
      </c>
      <c r="AB75" s="13" t="s">
        <v>253</v>
      </c>
      <c r="AC75" s="13" t="s">
        <v>253</v>
      </c>
      <c r="AD75" s="13" t="s">
        <v>253</v>
      </c>
      <c r="AE75" s="13" t="s">
        <v>253</v>
      </c>
      <c r="AF75" s="13" t="s">
        <v>253</v>
      </c>
      <c r="AG75" s="13" t="s">
        <v>253</v>
      </c>
      <c r="AH75" s="13" t="s">
        <v>253</v>
      </c>
      <c r="AI75" s="13" t="s">
        <v>253</v>
      </c>
      <c r="AJ75" s="13" t="s">
        <v>253</v>
      </c>
      <c r="AK75" s="13" t="s">
        <v>253</v>
      </c>
      <c r="AL75" s="13" t="s">
        <v>253</v>
      </c>
      <c r="AM75" s="13" t="s">
        <v>253</v>
      </c>
      <c r="AN75" s="13" t="s">
        <v>253</v>
      </c>
    </row>
    <row r="76" spans="1:47" x14ac:dyDescent="0.25">
      <c r="A76" s="12">
        <v>38161</v>
      </c>
      <c r="B76" s="13" t="s">
        <v>249</v>
      </c>
      <c r="C76" s="13">
        <v>2004</v>
      </c>
      <c r="D76" s="13">
        <v>6</v>
      </c>
      <c r="E76" s="13">
        <v>1</v>
      </c>
      <c r="F76" s="13" t="s">
        <v>248</v>
      </c>
      <c r="G76" s="30">
        <v>6.9444444444444434E-2</v>
      </c>
      <c r="H76" s="30">
        <v>8.4722222222222213E-2</v>
      </c>
      <c r="I76" s="30">
        <v>0.83888888888888891</v>
      </c>
      <c r="J76" s="231">
        <f t="shared" si="1"/>
        <v>5.5333333333333314</v>
      </c>
      <c r="K76" s="13" t="s">
        <v>250</v>
      </c>
      <c r="L76" s="13" t="s">
        <v>324</v>
      </c>
      <c r="M76" s="13" t="s">
        <v>252</v>
      </c>
      <c r="N76" s="13" t="s">
        <v>252</v>
      </c>
      <c r="O76" s="16">
        <v>0</v>
      </c>
      <c r="P76" s="13">
        <v>50</v>
      </c>
      <c r="Q76" s="17">
        <v>14</v>
      </c>
      <c r="R76" s="227">
        <f t="shared" si="3"/>
        <v>36</v>
      </c>
      <c r="S76" s="18">
        <v>15.19</v>
      </c>
      <c r="T76" s="18">
        <v>39.14</v>
      </c>
      <c r="U76" s="18">
        <v>24.19</v>
      </c>
      <c r="V76" s="17">
        <v>141</v>
      </c>
      <c r="Y76" s="13" t="s">
        <v>253</v>
      </c>
      <c r="Z76" s="13" t="s">
        <v>253</v>
      </c>
      <c r="AA76" s="13" t="s">
        <v>253</v>
      </c>
      <c r="AB76" s="13" t="s">
        <v>253</v>
      </c>
      <c r="AC76" s="13" t="s">
        <v>253</v>
      </c>
      <c r="AD76" s="13" t="s">
        <v>253</v>
      </c>
      <c r="AE76" s="13" t="s">
        <v>253</v>
      </c>
      <c r="AF76" s="13" t="s">
        <v>253</v>
      </c>
      <c r="AG76" s="13" t="s">
        <v>253</v>
      </c>
      <c r="AH76" s="13" t="s">
        <v>253</v>
      </c>
      <c r="AI76" s="13" t="s">
        <v>253</v>
      </c>
      <c r="AJ76" s="13" t="s">
        <v>253</v>
      </c>
      <c r="AK76" s="13" t="s">
        <v>253</v>
      </c>
      <c r="AL76" s="13" t="s">
        <v>253</v>
      </c>
      <c r="AM76" s="13" t="s">
        <v>253</v>
      </c>
      <c r="AN76" s="13" t="s">
        <v>253</v>
      </c>
    </row>
    <row r="77" spans="1:47" x14ac:dyDescent="0.25">
      <c r="A77" s="12">
        <v>38161</v>
      </c>
      <c r="B77" s="13" t="s">
        <v>249</v>
      </c>
      <c r="C77" s="13">
        <v>2004</v>
      </c>
      <c r="D77" s="13">
        <v>6</v>
      </c>
      <c r="E77" s="13">
        <v>1</v>
      </c>
      <c r="F77" s="13" t="s">
        <v>248</v>
      </c>
      <c r="G77" s="30">
        <v>6.9444444444444434E-2</v>
      </c>
      <c r="H77" s="30">
        <v>8.7499999999999994E-2</v>
      </c>
      <c r="I77" s="30">
        <v>0.83888888888888891</v>
      </c>
      <c r="J77" s="231">
        <f t="shared" si="1"/>
        <v>5.5333333333333314</v>
      </c>
      <c r="K77" s="13" t="s">
        <v>250</v>
      </c>
      <c r="L77" s="13" t="s">
        <v>325</v>
      </c>
      <c r="M77" s="13" t="s">
        <v>252</v>
      </c>
      <c r="N77" s="13" t="s">
        <v>252</v>
      </c>
      <c r="O77" s="16">
        <v>3</v>
      </c>
      <c r="P77" s="13">
        <v>62</v>
      </c>
      <c r="Q77" s="17">
        <v>26</v>
      </c>
      <c r="R77" s="227">
        <f t="shared" si="3"/>
        <v>36</v>
      </c>
      <c r="S77" s="18">
        <v>14.89</v>
      </c>
      <c r="T77" s="18">
        <v>38.47</v>
      </c>
      <c r="U77" s="18">
        <v>22.87</v>
      </c>
      <c r="V77" s="17">
        <v>144</v>
      </c>
      <c r="Y77" s="13" t="s">
        <v>253</v>
      </c>
      <c r="Z77" s="13" t="s">
        <v>253</v>
      </c>
      <c r="AA77" s="13" t="s">
        <v>253</v>
      </c>
      <c r="AB77" s="13" t="s">
        <v>253</v>
      </c>
      <c r="AC77" s="13" t="s">
        <v>253</v>
      </c>
      <c r="AD77" s="13" t="s">
        <v>253</v>
      </c>
      <c r="AE77" s="13" t="s">
        <v>253</v>
      </c>
      <c r="AF77" s="13" t="s">
        <v>253</v>
      </c>
      <c r="AG77" s="13" t="s">
        <v>253</v>
      </c>
      <c r="AH77" s="13" t="s">
        <v>253</v>
      </c>
      <c r="AI77" s="13" t="s">
        <v>253</v>
      </c>
      <c r="AJ77" s="13" t="s">
        <v>253</v>
      </c>
      <c r="AK77" s="13" t="s">
        <v>253</v>
      </c>
      <c r="AL77" s="13" t="s">
        <v>253</v>
      </c>
      <c r="AM77" s="13" t="s">
        <v>253</v>
      </c>
      <c r="AN77" s="13" t="s">
        <v>253</v>
      </c>
    </row>
    <row r="78" spans="1:47" x14ac:dyDescent="0.25">
      <c r="A78" s="12">
        <v>38161</v>
      </c>
      <c r="B78" s="13" t="s">
        <v>249</v>
      </c>
      <c r="C78" s="13">
        <v>2004</v>
      </c>
      <c r="D78" s="13">
        <v>6</v>
      </c>
      <c r="E78" s="13">
        <v>1</v>
      </c>
      <c r="F78" s="13" t="s">
        <v>248</v>
      </c>
      <c r="G78" s="30">
        <v>9.5138888888888884E-2</v>
      </c>
      <c r="H78" s="30">
        <v>0.10277777777777779</v>
      </c>
      <c r="I78" s="30">
        <v>0.83888888888888891</v>
      </c>
      <c r="J78" s="231">
        <f t="shared" si="1"/>
        <v>6.1499999999999986</v>
      </c>
      <c r="K78" s="13" t="s">
        <v>250</v>
      </c>
      <c r="L78" s="13" t="s">
        <v>326</v>
      </c>
      <c r="M78" s="13" t="s">
        <v>252</v>
      </c>
      <c r="N78" s="13" t="s">
        <v>252</v>
      </c>
      <c r="O78" s="16">
        <v>2</v>
      </c>
      <c r="P78" s="13">
        <v>62</v>
      </c>
      <c r="Q78" s="17">
        <v>24</v>
      </c>
      <c r="R78" s="227">
        <f t="shared" si="3"/>
        <v>38</v>
      </c>
      <c r="S78" s="18">
        <v>13.99</v>
      </c>
      <c r="T78" s="18">
        <v>38.020000000000003</v>
      </c>
      <c r="U78" s="18">
        <v>23.17</v>
      </c>
      <c r="V78" s="17">
        <v>146</v>
      </c>
      <c r="Y78" s="13" t="s">
        <v>253</v>
      </c>
      <c r="Z78" s="13" t="s">
        <v>253</v>
      </c>
      <c r="AA78" s="13" t="s">
        <v>253</v>
      </c>
      <c r="AB78" s="13" t="s">
        <v>253</v>
      </c>
      <c r="AC78" s="13" t="s">
        <v>253</v>
      </c>
      <c r="AD78" s="13" t="s">
        <v>253</v>
      </c>
      <c r="AE78" s="13" t="s">
        <v>253</v>
      </c>
      <c r="AF78" s="13" t="s">
        <v>253</v>
      </c>
      <c r="AG78" s="13" t="s">
        <v>253</v>
      </c>
      <c r="AH78" s="13" t="s">
        <v>253</v>
      </c>
      <c r="AI78" s="13" t="s">
        <v>253</v>
      </c>
      <c r="AJ78" s="13" t="s">
        <v>253</v>
      </c>
      <c r="AK78" s="13" t="s">
        <v>253</v>
      </c>
      <c r="AL78" s="13" t="s">
        <v>253</v>
      </c>
      <c r="AM78" s="13" t="s">
        <v>253</v>
      </c>
      <c r="AN78" s="13" t="s">
        <v>253</v>
      </c>
    </row>
    <row r="79" spans="1:47" x14ac:dyDescent="0.25">
      <c r="A79" s="12">
        <v>38161</v>
      </c>
      <c r="B79" s="13" t="s">
        <v>249</v>
      </c>
      <c r="C79" s="13">
        <v>2004</v>
      </c>
      <c r="D79" s="13">
        <v>6</v>
      </c>
      <c r="E79" s="13">
        <v>1</v>
      </c>
      <c r="F79" s="13" t="s">
        <v>248</v>
      </c>
      <c r="G79" s="30">
        <v>9.5833333333333326E-2</v>
      </c>
      <c r="H79" s="30">
        <v>0.1111111111111111</v>
      </c>
      <c r="I79" s="30">
        <v>0.83888888888888891</v>
      </c>
      <c r="J79" s="231">
        <f t="shared" si="1"/>
        <v>6.1666666666666643</v>
      </c>
      <c r="K79" s="13" t="s">
        <v>250</v>
      </c>
      <c r="L79" s="13" t="s">
        <v>327</v>
      </c>
      <c r="M79" s="13" t="s">
        <v>252</v>
      </c>
      <c r="N79" s="13" t="s">
        <v>252</v>
      </c>
      <c r="O79" s="16">
        <v>3</v>
      </c>
      <c r="P79" s="13">
        <v>61</v>
      </c>
      <c r="Q79" s="17">
        <v>26</v>
      </c>
      <c r="R79" s="227">
        <f t="shared" si="3"/>
        <v>35</v>
      </c>
      <c r="S79" s="13">
        <v>15.18</v>
      </c>
      <c r="T79" s="18">
        <v>38.770000000000003</v>
      </c>
      <c r="U79" s="18">
        <v>23.3</v>
      </c>
      <c r="V79" s="17">
        <v>144</v>
      </c>
      <c r="Y79" s="13" t="s">
        <v>253</v>
      </c>
      <c r="Z79" s="13" t="s">
        <v>253</v>
      </c>
      <c r="AA79" s="13" t="s">
        <v>253</v>
      </c>
      <c r="AB79" s="13" t="s">
        <v>253</v>
      </c>
      <c r="AC79" s="13" t="s">
        <v>253</v>
      </c>
      <c r="AD79" s="13" t="s">
        <v>253</v>
      </c>
      <c r="AE79" s="13" t="s">
        <v>253</v>
      </c>
      <c r="AF79" s="13" t="s">
        <v>253</v>
      </c>
      <c r="AG79" s="13" t="s">
        <v>253</v>
      </c>
      <c r="AH79" s="13" t="s">
        <v>253</v>
      </c>
      <c r="AI79" s="13" t="s">
        <v>253</v>
      </c>
      <c r="AJ79" s="13" t="s">
        <v>253</v>
      </c>
      <c r="AK79" s="13" t="s">
        <v>253</v>
      </c>
      <c r="AL79" s="13" t="s">
        <v>253</v>
      </c>
      <c r="AM79" s="13" t="s">
        <v>253</v>
      </c>
      <c r="AN79" s="13" t="s">
        <v>253</v>
      </c>
    </row>
    <row r="80" spans="1:47" x14ac:dyDescent="0.25">
      <c r="A80" s="12">
        <v>38161</v>
      </c>
      <c r="B80" s="13" t="s">
        <v>249</v>
      </c>
      <c r="C80" s="13">
        <v>2004</v>
      </c>
      <c r="D80" s="13">
        <v>6</v>
      </c>
      <c r="E80" s="13">
        <v>1</v>
      </c>
      <c r="F80" s="13" t="s">
        <v>248</v>
      </c>
      <c r="G80" s="30">
        <v>0.10486111111111111</v>
      </c>
      <c r="H80" s="30">
        <v>0.11319444444444444</v>
      </c>
      <c r="I80" s="30">
        <v>0.83888888888888891</v>
      </c>
      <c r="J80" s="231">
        <f t="shared" ref="J80:J143" si="4">($G80-$I80)*24+IF($G80&lt;TIME(12,0,0),24,0)</f>
        <v>6.3833333333333329</v>
      </c>
      <c r="K80" s="13" t="s">
        <v>250</v>
      </c>
      <c r="L80" s="13" t="s">
        <v>333</v>
      </c>
      <c r="M80" s="13" t="s">
        <v>252</v>
      </c>
      <c r="N80" s="13" t="s">
        <v>252</v>
      </c>
      <c r="O80" s="16">
        <v>0</v>
      </c>
      <c r="P80" s="13">
        <v>61</v>
      </c>
      <c r="Q80" s="17">
        <v>26</v>
      </c>
      <c r="R80" s="227">
        <f t="shared" si="3"/>
        <v>35</v>
      </c>
      <c r="S80" s="18">
        <v>13.94</v>
      </c>
      <c r="T80" s="18">
        <v>37.69</v>
      </c>
      <c r="U80" s="18">
        <v>22.26</v>
      </c>
      <c r="V80" s="17">
        <v>140</v>
      </c>
      <c r="Y80" s="13" t="s">
        <v>253</v>
      </c>
      <c r="Z80" s="13" t="s">
        <v>253</v>
      </c>
      <c r="AA80" s="13" t="s">
        <v>253</v>
      </c>
      <c r="AB80" s="13" t="s">
        <v>253</v>
      </c>
      <c r="AC80" s="13" t="s">
        <v>253</v>
      </c>
      <c r="AD80" s="13" t="s">
        <v>253</v>
      </c>
      <c r="AE80" s="13" t="s">
        <v>253</v>
      </c>
      <c r="AF80" s="13" t="s">
        <v>253</v>
      </c>
      <c r="AG80" s="13" t="s">
        <v>253</v>
      </c>
      <c r="AH80" s="13" t="s">
        <v>253</v>
      </c>
      <c r="AI80" s="13" t="s">
        <v>253</v>
      </c>
      <c r="AJ80" s="13" t="s">
        <v>253</v>
      </c>
      <c r="AK80" s="13" t="s">
        <v>253</v>
      </c>
      <c r="AL80" s="13" t="s">
        <v>253</v>
      </c>
      <c r="AM80" s="13" t="s">
        <v>253</v>
      </c>
      <c r="AN80" s="13" t="s">
        <v>253</v>
      </c>
    </row>
    <row r="81" spans="1:41" x14ac:dyDescent="0.25">
      <c r="A81" s="31">
        <v>38161</v>
      </c>
      <c r="B81" s="29" t="s">
        <v>249</v>
      </c>
      <c r="C81" s="13">
        <v>2004</v>
      </c>
      <c r="D81" s="13">
        <v>6</v>
      </c>
      <c r="E81" s="29">
        <v>1</v>
      </c>
      <c r="F81" s="29" t="s">
        <v>248</v>
      </c>
      <c r="G81" s="32">
        <v>9.6527777777777768E-2</v>
      </c>
      <c r="H81" s="32">
        <v>0.11666666666666665</v>
      </c>
      <c r="I81" s="30">
        <v>0.83888888888888891</v>
      </c>
      <c r="J81" s="231">
        <f t="shared" si="4"/>
        <v>6.1833333333333336</v>
      </c>
      <c r="K81" s="29" t="s">
        <v>250</v>
      </c>
      <c r="L81" s="29" t="s">
        <v>328</v>
      </c>
      <c r="M81" s="29" t="s">
        <v>252</v>
      </c>
      <c r="N81" s="29" t="s">
        <v>252</v>
      </c>
      <c r="O81" s="33">
        <v>0</v>
      </c>
      <c r="P81" s="29">
        <v>62</v>
      </c>
      <c r="Q81" s="34">
        <v>26</v>
      </c>
      <c r="R81" s="227">
        <f t="shared" si="3"/>
        <v>36</v>
      </c>
      <c r="S81" s="35">
        <v>13.55</v>
      </c>
      <c r="T81" s="35">
        <v>37.35</v>
      </c>
      <c r="U81" s="35">
        <v>22.93</v>
      </c>
      <c r="V81" s="34">
        <v>141</v>
      </c>
      <c r="W81" s="34"/>
      <c r="X81" s="29"/>
      <c r="Y81" s="29" t="s">
        <v>253</v>
      </c>
      <c r="Z81" s="29" t="s">
        <v>253</v>
      </c>
      <c r="AA81" s="29" t="s">
        <v>253</v>
      </c>
      <c r="AB81" s="29" t="s">
        <v>253</v>
      </c>
      <c r="AC81" s="29" t="s">
        <v>253</v>
      </c>
      <c r="AD81" s="29" t="s">
        <v>253</v>
      </c>
      <c r="AE81" s="29" t="s">
        <v>253</v>
      </c>
      <c r="AF81" s="29" t="s">
        <v>253</v>
      </c>
      <c r="AG81" s="29" t="s">
        <v>253</v>
      </c>
      <c r="AH81" s="29" t="s">
        <v>253</v>
      </c>
      <c r="AI81" s="29" t="s">
        <v>253</v>
      </c>
      <c r="AJ81" s="29" t="s">
        <v>253</v>
      </c>
      <c r="AK81" s="29" t="s">
        <v>253</v>
      </c>
      <c r="AL81" s="29" t="s">
        <v>253</v>
      </c>
      <c r="AM81" s="29" t="s">
        <v>253</v>
      </c>
      <c r="AN81" s="29" t="s">
        <v>253</v>
      </c>
      <c r="AO81" s="29" t="s">
        <v>329</v>
      </c>
    </row>
    <row r="82" spans="1:41" x14ac:dyDescent="0.25">
      <c r="A82" s="12">
        <v>38161</v>
      </c>
      <c r="B82" s="13" t="s">
        <v>249</v>
      </c>
      <c r="C82" s="13">
        <v>2004</v>
      </c>
      <c r="D82" s="13">
        <v>6</v>
      </c>
      <c r="E82" s="13">
        <v>1</v>
      </c>
      <c r="F82" s="13" t="s">
        <v>248</v>
      </c>
      <c r="G82" s="30">
        <v>0.1</v>
      </c>
      <c r="H82" s="30">
        <v>0.11805555555555557</v>
      </c>
      <c r="I82" s="30">
        <v>0.83888888888888891</v>
      </c>
      <c r="J82" s="231">
        <f t="shared" si="4"/>
        <v>6.2666666666666657</v>
      </c>
      <c r="K82" s="13" t="s">
        <v>250</v>
      </c>
      <c r="L82" s="13" t="s">
        <v>330</v>
      </c>
      <c r="M82" s="13" t="s">
        <v>252</v>
      </c>
      <c r="N82" s="13" t="s">
        <v>252</v>
      </c>
      <c r="O82" s="16">
        <v>0</v>
      </c>
      <c r="P82" s="13">
        <v>50</v>
      </c>
      <c r="Q82" s="17">
        <v>13</v>
      </c>
      <c r="R82" s="227">
        <f t="shared" si="3"/>
        <v>37</v>
      </c>
      <c r="S82" s="18">
        <v>14.32</v>
      </c>
      <c r="T82" s="18">
        <v>37.729999999999997</v>
      </c>
      <c r="U82" s="18">
        <v>22.99</v>
      </c>
      <c r="V82" s="17">
        <v>141</v>
      </c>
      <c r="Y82" s="13" t="s">
        <v>253</v>
      </c>
      <c r="Z82" s="13" t="s">
        <v>253</v>
      </c>
      <c r="AA82" s="13" t="s">
        <v>253</v>
      </c>
      <c r="AB82" s="13" t="s">
        <v>253</v>
      </c>
      <c r="AC82" s="13" t="s">
        <v>253</v>
      </c>
      <c r="AD82" s="13" t="s">
        <v>253</v>
      </c>
      <c r="AE82" s="13" t="s">
        <v>253</v>
      </c>
      <c r="AF82" s="13" t="s">
        <v>253</v>
      </c>
      <c r="AG82" s="13" t="s">
        <v>253</v>
      </c>
      <c r="AH82" s="13" t="s">
        <v>253</v>
      </c>
      <c r="AI82" s="13" t="s">
        <v>253</v>
      </c>
      <c r="AJ82" s="13" t="s">
        <v>253</v>
      </c>
      <c r="AK82" s="13" t="s">
        <v>253</v>
      </c>
      <c r="AL82" s="13" t="s">
        <v>253</v>
      </c>
      <c r="AM82" s="13" t="s">
        <v>253</v>
      </c>
      <c r="AN82" s="13" t="s">
        <v>253</v>
      </c>
    </row>
    <row r="83" spans="1:41" x14ac:dyDescent="0.25">
      <c r="A83" s="12">
        <v>38161</v>
      </c>
      <c r="B83" s="13" t="s">
        <v>249</v>
      </c>
      <c r="C83" s="13">
        <v>2004</v>
      </c>
      <c r="D83" s="13">
        <v>6</v>
      </c>
      <c r="E83" s="13">
        <v>1</v>
      </c>
      <c r="F83" s="13" t="s">
        <v>248</v>
      </c>
      <c r="G83" s="30">
        <v>0.1</v>
      </c>
      <c r="H83" s="30">
        <v>0.12152777777777778</v>
      </c>
      <c r="I83" s="30">
        <v>0.83888888888888891</v>
      </c>
      <c r="J83" s="231">
        <f t="shared" si="4"/>
        <v>6.2666666666666657</v>
      </c>
      <c r="K83" s="13" t="s">
        <v>250</v>
      </c>
      <c r="L83" s="13" t="s">
        <v>331</v>
      </c>
      <c r="M83" s="13" t="s">
        <v>252</v>
      </c>
      <c r="N83" s="13" t="s">
        <v>252</v>
      </c>
      <c r="O83" s="16">
        <v>2</v>
      </c>
      <c r="P83" s="13">
        <v>59</v>
      </c>
      <c r="Q83" s="17">
        <v>23</v>
      </c>
      <c r="R83" s="227">
        <f t="shared" si="3"/>
        <v>36</v>
      </c>
      <c r="S83" s="18">
        <v>14.46</v>
      </c>
      <c r="T83" s="18">
        <v>38.68</v>
      </c>
      <c r="U83" s="18">
        <v>22.6</v>
      </c>
      <c r="V83" s="17">
        <v>141</v>
      </c>
      <c r="Y83" s="13" t="s">
        <v>253</v>
      </c>
      <c r="Z83" s="13" t="s">
        <v>253</v>
      </c>
      <c r="AA83" s="13" t="s">
        <v>253</v>
      </c>
      <c r="AB83" s="13" t="s">
        <v>253</v>
      </c>
      <c r="AC83" s="13" t="s">
        <v>253</v>
      </c>
      <c r="AD83" s="13" t="s">
        <v>253</v>
      </c>
      <c r="AE83" s="13" t="s">
        <v>253</v>
      </c>
      <c r="AF83" s="13" t="s">
        <v>253</v>
      </c>
      <c r="AG83" s="13" t="s">
        <v>253</v>
      </c>
      <c r="AH83" s="13" t="s">
        <v>253</v>
      </c>
      <c r="AI83" s="13" t="s">
        <v>253</v>
      </c>
      <c r="AJ83" s="13" t="s">
        <v>253</v>
      </c>
      <c r="AK83" s="13" t="s">
        <v>253</v>
      </c>
      <c r="AL83" s="13" t="s">
        <v>253</v>
      </c>
      <c r="AM83" s="13" t="s">
        <v>253</v>
      </c>
      <c r="AN83" s="13" t="s">
        <v>253</v>
      </c>
    </row>
    <row r="84" spans="1:41" x14ac:dyDescent="0.25">
      <c r="A84" s="12">
        <v>38161</v>
      </c>
      <c r="B84" s="13" t="s">
        <v>249</v>
      </c>
      <c r="C84" s="13">
        <v>2004</v>
      </c>
      <c r="D84" s="13">
        <v>6</v>
      </c>
      <c r="E84" s="13">
        <v>1</v>
      </c>
      <c r="F84" s="13" t="s">
        <v>248</v>
      </c>
      <c r="G84" s="30">
        <v>0.10277777777777779</v>
      </c>
      <c r="H84" s="30">
        <v>0.12361111111111112</v>
      </c>
      <c r="I84" s="30">
        <v>0.83888888888888891</v>
      </c>
      <c r="J84" s="231">
        <f t="shared" si="4"/>
        <v>6.3333333333333321</v>
      </c>
      <c r="K84" s="13" t="s">
        <v>250</v>
      </c>
      <c r="L84" s="13" t="s">
        <v>332</v>
      </c>
      <c r="M84" s="13" t="s">
        <v>252</v>
      </c>
      <c r="N84" s="13" t="s">
        <v>252</v>
      </c>
      <c r="O84" s="16">
        <v>3</v>
      </c>
      <c r="P84" s="13">
        <v>62</v>
      </c>
      <c r="Q84" s="17">
        <v>26</v>
      </c>
      <c r="R84" s="227">
        <f t="shared" si="3"/>
        <v>36</v>
      </c>
      <c r="S84" s="18">
        <v>14.38</v>
      </c>
      <c r="T84" s="18">
        <v>36.51</v>
      </c>
      <c r="U84" s="18">
        <v>20.13</v>
      </c>
      <c r="V84" s="17">
        <v>142</v>
      </c>
      <c r="Y84" s="13" t="s">
        <v>253</v>
      </c>
      <c r="Z84" s="13" t="s">
        <v>253</v>
      </c>
      <c r="AA84" s="13" t="s">
        <v>253</v>
      </c>
      <c r="AB84" s="13" t="s">
        <v>253</v>
      </c>
      <c r="AC84" s="13" t="s">
        <v>253</v>
      </c>
      <c r="AD84" s="13" t="s">
        <v>253</v>
      </c>
      <c r="AE84" s="13" t="s">
        <v>253</v>
      </c>
      <c r="AF84" s="13" t="s">
        <v>253</v>
      </c>
      <c r="AG84" s="13" t="s">
        <v>253</v>
      </c>
      <c r="AH84" s="13" t="s">
        <v>253</v>
      </c>
      <c r="AI84" s="13" t="s">
        <v>253</v>
      </c>
      <c r="AJ84" s="13" t="s">
        <v>253</v>
      </c>
      <c r="AK84" s="13" t="s">
        <v>253</v>
      </c>
      <c r="AL84" s="13" t="s">
        <v>253</v>
      </c>
      <c r="AM84" s="13" t="s">
        <v>253</v>
      </c>
      <c r="AN84" s="13" t="s">
        <v>253</v>
      </c>
    </row>
    <row r="85" spans="1:41" x14ac:dyDescent="0.25">
      <c r="A85" s="12">
        <v>38161</v>
      </c>
      <c r="B85" s="13" t="s">
        <v>249</v>
      </c>
      <c r="C85" s="13">
        <v>2004</v>
      </c>
      <c r="D85" s="13">
        <v>6</v>
      </c>
      <c r="E85" s="13">
        <v>1</v>
      </c>
      <c r="F85" s="13" t="s">
        <v>248</v>
      </c>
      <c r="G85" s="30">
        <v>0.12638888888888888</v>
      </c>
      <c r="H85" s="30">
        <v>0.12916666666666668</v>
      </c>
      <c r="I85" s="30">
        <v>0.83888888888888891</v>
      </c>
      <c r="J85" s="231">
        <f t="shared" si="4"/>
        <v>6.8999999999999986</v>
      </c>
      <c r="K85" s="13" t="s">
        <v>250</v>
      </c>
      <c r="L85" s="13" t="s">
        <v>334</v>
      </c>
      <c r="M85" s="13" t="s">
        <v>252</v>
      </c>
      <c r="N85" s="13" t="s">
        <v>252</v>
      </c>
      <c r="O85" s="16">
        <v>3</v>
      </c>
      <c r="P85" s="13">
        <v>60</v>
      </c>
      <c r="Q85" s="17">
        <v>26</v>
      </c>
      <c r="R85" s="227">
        <f t="shared" si="3"/>
        <v>34</v>
      </c>
      <c r="S85" s="18">
        <v>13.78</v>
      </c>
      <c r="T85" s="18">
        <v>37.79</v>
      </c>
      <c r="U85" s="18">
        <v>23.22</v>
      </c>
      <c r="V85" s="17">
        <v>145</v>
      </c>
      <c r="Y85" s="13" t="s">
        <v>253</v>
      </c>
      <c r="Z85" s="13" t="s">
        <v>253</v>
      </c>
      <c r="AA85" s="13" t="s">
        <v>253</v>
      </c>
      <c r="AB85" s="13" t="s">
        <v>253</v>
      </c>
      <c r="AC85" s="13" t="s">
        <v>253</v>
      </c>
      <c r="AD85" s="13" t="s">
        <v>253</v>
      </c>
      <c r="AE85" s="13" t="s">
        <v>253</v>
      </c>
      <c r="AF85" s="13" t="s">
        <v>253</v>
      </c>
      <c r="AG85" s="13" t="s">
        <v>253</v>
      </c>
      <c r="AH85" s="13" t="s">
        <v>253</v>
      </c>
      <c r="AI85" s="13" t="s">
        <v>253</v>
      </c>
      <c r="AJ85" s="13" t="s">
        <v>253</v>
      </c>
      <c r="AK85" s="13" t="s">
        <v>253</v>
      </c>
      <c r="AL85" s="13" t="s">
        <v>253</v>
      </c>
      <c r="AM85" s="13" t="s">
        <v>253</v>
      </c>
      <c r="AN85" s="13" t="s">
        <v>253</v>
      </c>
    </row>
    <row r="86" spans="1:41" x14ac:dyDescent="0.25">
      <c r="A86" s="12">
        <v>38161</v>
      </c>
      <c r="B86" s="13" t="s">
        <v>249</v>
      </c>
      <c r="C86" s="13">
        <v>2004</v>
      </c>
      <c r="D86" s="13">
        <v>6</v>
      </c>
      <c r="E86" s="13">
        <v>1</v>
      </c>
      <c r="F86" s="13" t="s">
        <v>248</v>
      </c>
      <c r="G86" s="30">
        <v>0.12847222222222224</v>
      </c>
      <c r="H86" s="30">
        <v>0.14444444444444446</v>
      </c>
      <c r="I86" s="30">
        <v>0.83888888888888891</v>
      </c>
      <c r="J86" s="231">
        <f t="shared" si="4"/>
        <v>6.9499999999999993</v>
      </c>
      <c r="K86" s="13" t="s">
        <v>250</v>
      </c>
      <c r="L86" s="13" t="s">
        <v>335</v>
      </c>
      <c r="M86" s="13" t="s">
        <v>252</v>
      </c>
      <c r="N86" s="13" t="s">
        <v>252</v>
      </c>
      <c r="O86" s="16">
        <v>1</v>
      </c>
      <c r="P86" s="13">
        <v>63</v>
      </c>
      <c r="Q86" s="17">
        <v>26</v>
      </c>
      <c r="R86" s="227">
        <f t="shared" si="3"/>
        <v>37</v>
      </c>
      <c r="S86" s="18">
        <v>15.09</v>
      </c>
      <c r="T86" s="18">
        <v>38.46</v>
      </c>
      <c r="U86" s="18">
        <v>21.58</v>
      </c>
      <c r="V86" s="17">
        <v>143</v>
      </c>
      <c r="Y86" s="13" t="s">
        <v>253</v>
      </c>
      <c r="Z86" s="13" t="s">
        <v>253</v>
      </c>
      <c r="AA86" s="13" t="s">
        <v>253</v>
      </c>
      <c r="AB86" s="13" t="s">
        <v>253</v>
      </c>
      <c r="AC86" s="13" t="s">
        <v>253</v>
      </c>
      <c r="AD86" s="13" t="s">
        <v>253</v>
      </c>
      <c r="AE86" s="13" t="s">
        <v>253</v>
      </c>
      <c r="AF86" s="13" t="s">
        <v>253</v>
      </c>
      <c r="AG86" s="13" t="s">
        <v>253</v>
      </c>
      <c r="AH86" s="13" t="s">
        <v>253</v>
      </c>
      <c r="AI86" s="13" t="s">
        <v>253</v>
      </c>
      <c r="AJ86" s="13" t="s">
        <v>253</v>
      </c>
      <c r="AK86" s="13" t="s">
        <v>253</v>
      </c>
      <c r="AL86" s="13" t="s">
        <v>253</v>
      </c>
      <c r="AM86" s="13" t="s">
        <v>253</v>
      </c>
      <c r="AN86" s="13" t="s">
        <v>253</v>
      </c>
    </row>
    <row r="87" spans="1:41" x14ac:dyDescent="0.25">
      <c r="A87" s="12">
        <v>38161</v>
      </c>
      <c r="B87" s="13" t="s">
        <v>249</v>
      </c>
      <c r="C87" s="13">
        <v>2004</v>
      </c>
      <c r="D87" s="13">
        <v>6</v>
      </c>
      <c r="E87" s="13">
        <v>1</v>
      </c>
      <c r="F87" s="13" t="s">
        <v>248</v>
      </c>
      <c r="G87" s="30">
        <v>0.12847222222222224</v>
      </c>
      <c r="H87" s="30">
        <v>0.14722222222222223</v>
      </c>
      <c r="I87" s="30">
        <v>0.83888888888888891</v>
      </c>
      <c r="J87" s="231">
        <f t="shared" si="4"/>
        <v>6.9499999999999993</v>
      </c>
      <c r="K87" s="13" t="s">
        <v>250</v>
      </c>
      <c r="L87" s="13" t="s">
        <v>336</v>
      </c>
      <c r="M87" s="13" t="s">
        <v>252</v>
      </c>
      <c r="N87" s="13" t="s">
        <v>252</v>
      </c>
      <c r="O87" s="16">
        <v>0</v>
      </c>
      <c r="P87" s="13">
        <v>57</v>
      </c>
      <c r="Q87" s="17">
        <v>27</v>
      </c>
      <c r="R87" s="227">
        <f t="shared" si="3"/>
        <v>30</v>
      </c>
      <c r="S87" s="18">
        <v>14.55</v>
      </c>
      <c r="T87" s="18">
        <v>37.130000000000003</v>
      </c>
      <c r="U87" s="18">
        <v>22.43</v>
      </c>
      <c r="V87" s="17">
        <v>137</v>
      </c>
      <c r="Y87" s="13" t="s">
        <v>253</v>
      </c>
      <c r="Z87" s="13" t="s">
        <v>253</v>
      </c>
      <c r="AA87" s="13" t="s">
        <v>253</v>
      </c>
      <c r="AB87" s="13" t="s">
        <v>253</v>
      </c>
      <c r="AC87" s="13" t="s">
        <v>253</v>
      </c>
      <c r="AD87" s="13" t="s">
        <v>253</v>
      </c>
      <c r="AE87" s="13" t="s">
        <v>253</v>
      </c>
      <c r="AF87" s="13" t="s">
        <v>253</v>
      </c>
      <c r="AG87" s="13" t="s">
        <v>253</v>
      </c>
      <c r="AH87" s="13" t="s">
        <v>253</v>
      </c>
      <c r="AI87" s="13" t="s">
        <v>253</v>
      </c>
      <c r="AJ87" s="13" t="s">
        <v>253</v>
      </c>
      <c r="AK87" s="13" t="s">
        <v>253</v>
      </c>
      <c r="AL87" s="13" t="s">
        <v>253</v>
      </c>
      <c r="AM87" s="13" t="s">
        <v>253</v>
      </c>
      <c r="AN87" s="13" t="s">
        <v>253</v>
      </c>
    </row>
    <row r="88" spans="1:41" x14ac:dyDescent="0.25">
      <c r="A88" s="12">
        <v>38161</v>
      </c>
      <c r="B88" s="13" t="s">
        <v>249</v>
      </c>
      <c r="C88" s="13">
        <v>2004</v>
      </c>
      <c r="D88" s="13">
        <v>6</v>
      </c>
      <c r="E88" s="13">
        <v>1</v>
      </c>
      <c r="F88" s="13" t="s">
        <v>248</v>
      </c>
      <c r="G88" s="30">
        <v>0.12847222222222224</v>
      </c>
      <c r="H88" s="30">
        <v>0.15069444444444444</v>
      </c>
      <c r="I88" s="30">
        <v>0.83888888888888891</v>
      </c>
      <c r="J88" s="231">
        <f t="shared" si="4"/>
        <v>6.9499999999999993</v>
      </c>
      <c r="K88" s="13" t="s">
        <v>250</v>
      </c>
      <c r="L88" s="13" t="s">
        <v>337</v>
      </c>
      <c r="M88" s="13" t="s">
        <v>252</v>
      </c>
      <c r="N88" s="13" t="s">
        <v>252</v>
      </c>
      <c r="O88" s="16">
        <v>1</v>
      </c>
      <c r="P88" s="13">
        <v>65</v>
      </c>
      <c r="Q88" s="17">
        <v>31</v>
      </c>
      <c r="R88" s="227">
        <f t="shared" si="3"/>
        <v>34</v>
      </c>
      <c r="S88" s="18">
        <v>15.07</v>
      </c>
      <c r="T88" s="18">
        <v>38.97</v>
      </c>
      <c r="U88" s="18">
        <v>23.95</v>
      </c>
      <c r="V88" s="17">
        <v>146</v>
      </c>
      <c r="Y88" s="13" t="s">
        <v>253</v>
      </c>
      <c r="Z88" s="13" t="s">
        <v>253</v>
      </c>
      <c r="AA88" s="13" t="s">
        <v>253</v>
      </c>
      <c r="AB88" s="13" t="s">
        <v>253</v>
      </c>
      <c r="AC88" s="13" t="s">
        <v>253</v>
      </c>
      <c r="AD88" s="13" t="s">
        <v>253</v>
      </c>
      <c r="AE88" s="13" t="s">
        <v>253</v>
      </c>
      <c r="AF88" s="13" t="s">
        <v>253</v>
      </c>
      <c r="AG88" s="13" t="s">
        <v>253</v>
      </c>
      <c r="AH88" s="13" t="s">
        <v>253</v>
      </c>
      <c r="AI88" s="13" t="s">
        <v>253</v>
      </c>
      <c r="AJ88" s="13" t="s">
        <v>253</v>
      </c>
      <c r="AK88" s="13" t="s">
        <v>253</v>
      </c>
      <c r="AL88" s="13" t="s">
        <v>253</v>
      </c>
      <c r="AM88" s="13" t="s">
        <v>253</v>
      </c>
      <c r="AN88" s="13" t="s">
        <v>253</v>
      </c>
    </row>
    <row r="89" spans="1:41" x14ac:dyDescent="0.25">
      <c r="A89" s="12">
        <v>38161</v>
      </c>
      <c r="B89" s="13" t="s">
        <v>249</v>
      </c>
      <c r="C89" s="13">
        <v>2004</v>
      </c>
      <c r="D89" s="13">
        <v>6</v>
      </c>
      <c r="E89" s="13">
        <v>1</v>
      </c>
      <c r="F89" s="13" t="s">
        <v>248</v>
      </c>
      <c r="G89" s="30">
        <v>0.12847222222222224</v>
      </c>
      <c r="H89" s="30">
        <v>0.15277777777777776</v>
      </c>
      <c r="I89" s="30">
        <v>0.83888888888888891</v>
      </c>
      <c r="J89" s="231">
        <f t="shared" si="4"/>
        <v>6.9499999999999993</v>
      </c>
      <c r="K89" s="13" t="s">
        <v>250</v>
      </c>
      <c r="L89" s="13" t="s">
        <v>338</v>
      </c>
      <c r="M89" s="13" t="s">
        <v>252</v>
      </c>
      <c r="N89" s="13" t="s">
        <v>252</v>
      </c>
      <c r="O89" s="16">
        <v>2</v>
      </c>
      <c r="P89" s="13">
        <v>65</v>
      </c>
      <c r="Q89" s="17">
        <v>26</v>
      </c>
      <c r="R89" s="227">
        <f t="shared" si="3"/>
        <v>39</v>
      </c>
      <c r="S89" s="18">
        <v>15.55</v>
      </c>
      <c r="T89" s="18">
        <v>38.840000000000003</v>
      </c>
      <c r="U89" s="18">
        <v>22.37</v>
      </c>
      <c r="V89" s="17">
        <v>146</v>
      </c>
      <c r="Y89" s="13" t="s">
        <v>253</v>
      </c>
      <c r="Z89" s="13" t="s">
        <v>253</v>
      </c>
      <c r="AA89" s="13" t="s">
        <v>253</v>
      </c>
      <c r="AB89" s="13" t="s">
        <v>253</v>
      </c>
      <c r="AC89" s="13" t="s">
        <v>253</v>
      </c>
      <c r="AD89" s="13" t="s">
        <v>253</v>
      </c>
      <c r="AE89" s="13" t="s">
        <v>253</v>
      </c>
      <c r="AF89" s="13" t="s">
        <v>253</v>
      </c>
      <c r="AG89" s="13" t="s">
        <v>253</v>
      </c>
      <c r="AH89" s="13" t="s">
        <v>253</v>
      </c>
      <c r="AI89" s="13" t="s">
        <v>253</v>
      </c>
      <c r="AJ89" s="13" t="s">
        <v>253</v>
      </c>
      <c r="AK89" s="13" t="s">
        <v>253</v>
      </c>
      <c r="AL89" s="13" t="s">
        <v>253</v>
      </c>
      <c r="AM89" s="13" t="s">
        <v>253</v>
      </c>
      <c r="AN89" s="13" t="s">
        <v>253</v>
      </c>
    </row>
    <row r="90" spans="1:41" x14ac:dyDescent="0.25">
      <c r="A90" s="12">
        <v>38161</v>
      </c>
      <c r="B90" s="13" t="s">
        <v>249</v>
      </c>
      <c r="C90" s="13">
        <v>2004</v>
      </c>
      <c r="D90" s="13">
        <v>6</v>
      </c>
      <c r="E90" s="13">
        <v>1</v>
      </c>
      <c r="F90" s="13" t="s">
        <v>248</v>
      </c>
      <c r="G90" s="30">
        <v>0.12986111111111112</v>
      </c>
      <c r="H90" s="30">
        <v>0.15486111111111112</v>
      </c>
      <c r="I90" s="30">
        <v>0.83888888888888891</v>
      </c>
      <c r="J90" s="231">
        <f t="shared" si="4"/>
        <v>6.9833333333333343</v>
      </c>
      <c r="K90" s="13" t="s">
        <v>250</v>
      </c>
      <c r="L90" s="13" t="s">
        <v>339</v>
      </c>
      <c r="M90" s="13" t="s">
        <v>252</v>
      </c>
      <c r="N90" s="13" t="s">
        <v>252</v>
      </c>
      <c r="O90" s="16">
        <v>0</v>
      </c>
      <c r="P90" s="13">
        <v>61</v>
      </c>
      <c r="Q90" s="17">
        <v>26</v>
      </c>
      <c r="R90" s="227">
        <f t="shared" si="3"/>
        <v>35</v>
      </c>
      <c r="S90" s="18">
        <v>14</v>
      </c>
      <c r="T90" s="18">
        <v>37.1</v>
      </c>
      <c r="U90" s="18">
        <v>21.81</v>
      </c>
      <c r="V90" s="17">
        <v>138</v>
      </c>
      <c r="Y90" s="13" t="s">
        <v>253</v>
      </c>
      <c r="Z90" s="13" t="s">
        <v>253</v>
      </c>
      <c r="AA90" s="13" t="s">
        <v>253</v>
      </c>
      <c r="AB90" s="13" t="s">
        <v>253</v>
      </c>
      <c r="AC90" s="13" t="s">
        <v>253</v>
      </c>
      <c r="AD90" s="13" t="s">
        <v>253</v>
      </c>
      <c r="AE90" s="13" t="s">
        <v>253</v>
      </c>
      <c r="AF90" s="13" t="s">
        <v>253</v>
      </c>
      <c r="AG90" s="13" t="s">
        <v>253</v>
      </c>
      <c r="AH90" s="13" t="s">
        <v>253</v>
      </c>
      <c r="AI90" s="13" t="s">
        <v>253</v>
      </c>
      <c r="AJ90" s="13" t="s">
        <v>253</v>
      </c>
      <c r="AK90" s="13" t="s">
        <v>253</v>
      </c>
      <c r="AL90" s="13" t="s">
        <v>253</v>
      </c>
      <c r="AM90" s="13" t="s">
        <v>253</v>
      </c>
      <c r="AN90" s="13" t="s">
        <v>253</v>
      </c>
    </row>
    <row r="91" spans="1:41" x14ac:dyDescent="0.25">
      <c r="A91" s="12">
        <v>38161</v>
      </c>
      <c r="B91" s="13" t="s">
        <v>249</v>
      </c>
      <c r="C91" s="13">
        <v>2004</v>
      </c>
      <c r="D91" s="13">
        <v>6</v>
      </c>
      <c r="E91" s="13">
        <v>1</v>
      </c>
      <c r="F91" s="13" t="s">
        <v>248</v>
      </c>
      <c r="G91" s="30">
        <v>0.12986111111111112</v>
      </c>
      <c r="H91" s="30">
        <v>0.15694444444444444</v>
      </c>
      <c r="I91" s="30">
        <v>0.83888888888888891</v>
      </c>
      <c r="J91" s="231">
        <f t="shared" si="4"/>
        <v>6.9833333333333343</v>
      </c>
      <c r="K91" s="13" t="s">
        <v>250</v>
      </c>
      <c r="L91" s="13" t="s">
        <v>340</v>
      </c>
      <c r="M91" s="13" t="s">
        <v>252</v>
      </c>
      <c r="N91" s="13" t="s">
        <v>252</v>
      </c>
      <c r="O91" s="16">
        <v>2</v>
      </c>
      <c r="P91" s="13">
        <v>52</v>
      </c>
      <c r="Q91" s="17">
        <v>14</v>
      </c>
      <c r="R91" s="227">
        <f t="shared" si="3"/>
        <v>38</v>
      </c>
      <c r="S91" s="18">
        <v>14.97</v>
      </c>
      <c r="T91" s="18">
        <v>38.65</v>
      </c>
      <c r="U91" s="18">
        <v>22.77</v>
      </c>
      <c r="V91" s="17">
        <v>141</v>
      </c>
      <c r="Y91" s="13" t="s">
        <v>253</v>
      </c>
      <c r="Z91" s="13" t="s">
        <v>253</v>
      </c>
      <c r="AA91" s="13" t="s">
        <v>253</v>
      </c>
      <c r="AB91" s="13" t="s">
        <v>253</v>
      </c>
      <c r="AC91" s="13" t="s">
        <v>253</v>
      </c>
      <c r="AD91" s="13" t="s">
        <v>253</v>
      </c>
      <c r="AE91" s="13" t="s">
        <v>253</v>
      </c>
      <c r="AF91" s="13" t="s">
        <v>253</v>
      </c>
      <c r="AG91" s="13" t="s">
        <v>253</v>
      </c>
      <c r="AH91" s="13" t="s">
        <v>253</v>
      </c>
      <c r="AI91" s="13" t="s">
        <v>253</v>
      </c>
      <c r="AJ91" s="13" t="s">
        <v>253</v>
      </c>
      <c r="AK91" s="13" t="s">
        <v>253</v>
      </c>
      <c r="AL91" s="13" t="s">
        <v>253</v>
      </c>
      <c r="AM91" s="13" t="s">
        <v>253</v>
      </c>
      <c r="AN91" s="13" t="s">
        <v>253</v>
      </c>
    </row>
    <row r="92" spans="1:41" x14ac:dyDescent="0.25">
      <c r="A92" s="12">
        <v>38161</v>
      </c>
      <c r="B92" s="13" t="s">
        <v>249</v>
      </c>
      <c r="C92" s="13">
        <v>2004</v>
      </c>
      <c r="D92" s="13">
        <v>6</v>
      </c>
      <c r="E92" s="13">
        <v>1</v>
      </c>
      <c r="F92" s="13" t="s">
        <v>248</v>
      </c>
      <c r="G92" s="30">
        <v>0.12986111111111112</v>
      </c>
      <c r="H92" s="30">
        <v>0.15972222222222224</v>
      </c>
      <c r="I92" s="30">
        <v>0.83888888888888891</v>
      </c>
      <c r="J92" s="231">
        <f t="shared" si="4"/>
        <v>6.9833333333333343</v>
      </c>
      <c r="K92" s="13" t="s">
        <v>250</v>
      </c>
      <c r="L92" s="13" t="s">
        <v>341</v>
      </c>
      <c r="M92" s="13" t="s">
        <v>252</v>
      </c>
      <c r="N92" s="13" t="s">
        <v>252</v>
      </c>
      <c r="O92" s="16">
        <v>1.5</v>
      </c>
      <c r="P92" s="13">
        <v>46</v>
      </c>
      <c r="Q92" s="17">
        <v>13</v>
      </c>
      <c r="R92" s="227">
        <f t="shared" si="3"/>
        <v>33</v>
      </c>
      <c r="S92" s="18">
        <v>14.6</v>
      </c>
      <c r="T92" s="18">
        <v>37</v>
      </c>
      <c r="U92" s="18">
        <v>22.76</v>
      </c>
      <c r="V92" s="17">
        <v>141</v>
      </c>
      <c r="Y92" s="13" t="s">
        <v>253</v>
      </c>
      <c r="Z92" s="13" t="s">
        <v>253</v>
      </c>
      <c r="AA92" s="13" t="s">
        <v>253</v>
      </c>
      <c r="AB92" s="13" t="s">
        <v>253</v>
      </c>
      <c r="AC92" s="13" t="s">
        <v>253</v>
      </c>
      <c r="AD92" s="13" t="s">
        <v>253</v>
      </c>
      <c r="AE92" s="13" t="s">
        <v>253</v>
      </c>
      <c r="AF92" s="13" t="s">
        <v>253</v>
      </c>
      <c r="AG92" s="13" t="s">
        <v>253</v>
      </c>
      <c r="AH92" s="13" t="s">
        <v>253</v>
      </c>
      <c r="AI92" s="13" t="s">
        <v>253</v>
      </c>
      <c r="AJ92" s="13" t="s">
        <v>253</v>
      </c>
      <c r="AK92" s="13" t="s">
        <v>253</v>
      </c>
      <c r="AL92" s="13" t="s">
        <v>253</v>
      </c>
      <c r="AM92" s="13" t="s">
        <v>253</v>
      </c>
      <c r="AN92" s="13" t="s">
        <v>253</v>
      </c>
    </row>
    <row r="93" spans="1:41" x14ac:dyDescent="0.25">
      <c r="A93" s="12">
        <v>38161</v>
      </c>
      <c r="B93" s="13" t="s">
        <v>249</v>
      </c>
      <c r="C93" s="13">
        <v>2004</v>
      </c>
      <c r="D93" s="13">
        <v>6</v>
      </c>
      <c r="E93" s="13">
        <v>1</v>
      </c>
      <c r="F93" s="13" t="s">
        <v>248</v>
      </c>
      <c r="G93" s="30">
        <v>0.12986111111111112</v>
      </c>
      <c r="H93" s="30">
        <v>0.16180555555555556</v>
      </c>
      <c r="I93" s="30">
        <v>0.83888888888888891</v>
      </c>
      <c r="J93" s="231">
        <f t="shared" si="4"/>
        <v>6.9833333333333343</v>
      </c>
      <c r="K93" s="13" t="s">
        <v>250</v>
      </c>
      <c r="L93" s="13" t="s">
        <v>342</v>
      </c>
      <c r="M93" s="13" t="s">
        <v>252</v>
      </c>
      <c r="N93" s="13" t="s">
        <v>252</v>
      </c>
      <c r="O93" s="16">
        <v>1.5</v>
      </c>
      <c r="P93" s="13">
        <v>47</v>
      </c>
      <c r="Q93" s="17">
        <v>14</v>
      </c>
      <c r="R93" s="227">
        <f t="shared" si="3"/>
        <v>33</v>
      </c>
      <c r="S93" s="18">
        <v>14.92</v>
      </c>
      <c r="T93" s="18">
        <v>38.04</v>
      </c>
      <c r="U93" s="18">
        <v>23.43</v>
      </c>
      <c r="V93" s="17">
        <v>142</v>
      </c>
      <c r="Y93" s="13" t="s">
        <v>253</v>
      </c>
      <c r="Z93" s="13" t="s">
        <v>253</v>
      </c>
      <c r="AA93" s="13" t="s">
        <v>253</v>
      </c>
      <c r="AB93" s="13" t="s">
        <v>253</v>
      </c>
      <c r="AC93" s="13" t="s">
        <v>253</v>
      </c>
      <c r="AD93" s="13" t="s">
        <v>253</v>
      </c>
      <c r="AE93" s="13" t="s">
        <v>253</v>
      </c>
      <c r="AF93" s="13" t="s">
        <v>253</v>
      </c>
      <c r="AG93" s="13" t="s">
        <v>253</v>
      </c>
      <c r="AH93" s="13" t="s">
        <v>253</v>
      </c>
      <c r="AI93" s="13" t="s">
        <v>253</v>
      </c>
      <c r="AJ93" s="13" t="s">
        <v>253</v>
      </c>
      <c r="AK93" s="13" t="s">
        <v>253</v>
      </c>
      <c r="AL93" s="13" t="s">
        <v>253</v>
      </c>
      <c r="AM93" s="13" t="s">
        <v>253</v>
      </c>
      <c r="AN93" s="13" t="s">
        <v>253</v>
      </c>
    </row>
    <row r="94" spans="1:41" x14ac:dyDescent="0.25">
      <c r="A94" s="12">
        <v>38162</v>
      </c>
      <c r="B94" s="13" t="s">
        <v>249</v>
      </c>
      <c r="C94" s="13">
        <v>2004</v>
      </c>
      <c r="D94" s="13">
        <v>6</v>
      </c>
      <c r="E94" s="13">
        <v>1</v>
      </c>
      <c r="F94" s="13" t="s">
        <v>248</v>
      </c>
      <c r="G94" s="30">
        <v>0.91666666666666663</v>
      </c>
      <c r="H94" s="30">
        <v>0.9194444444444444</v>
      </c>
      <c r="I94" s="30">
        <v>0.83888888888888891</v>
      </c>
      <c r="J94" s="231">
        <f t="shared" si="4"/>
        <v>1.8666666666666654</v>
      </c>
      <c r="K94" s="13" t="s">
        <v>250</v>
      </c>
      <c r="L94" s="13" t="s">
        <v>343</v>
      </c>
      <c r="M94" s="13" t="s">
        <v>252</v>
      </c>
      <c r="N94" s="13" t="s">
        <v>252</v>
      </c>
      <c r="O94" s="16">
        <v>1.5</v>
      </c>
      <c r="P94" s="13">
        <v>58</v>
      </c>
      <c r="Q94" s="17">
        <v>23</v>
      </c>
      <c r="R94" s="227">
        <f t="shared" si="3"/>
        <v>35</v>
      </c>
      <c r="S94" s="18">
        <v>14.43</v>
      </c>
      <c r="T94" s="18">
        <v>37.61</v>
      </c>
      <c r="U94" s="18">
        <v>21.5</v>
      </c>
      <c r="V94" s="17">
        <v>145</v>
      </c>
      <c r="Y94" s="13" t="s">
        <v>253</v>
      </c>
      <c r="Z94" s="13" t="s">
        <v>253</v>
      </c>
      <c r="AA94" s="13" t="s">
        <v>253</v>
      </c>
      <c r="AB94" s="13" t="s">
        <v>253</v>
      </c>
      <c r="AC94" s="13" t="s">
        <v>253</v>
      </c>
      <c r="AD94" s="13" t="s">
        <v>253</v>
      </c>
      <c r="AE94" s="13" t="s">
        <v>253</v>
      </c>
      <c r="AF94" s="13" t="s">
        <v>253</v>
      </c>
      <c r="AG94" s="13" t="s">
        <v>253</v>
      </c>
      <c r="AH94" s="13" t="s">
        <v>253</v>
      </c>
      <c r="AI94" s="13" t="s">
        <v>253</v>
      </c>
      <c r="AJ94" s="13" t="s">
        <v>253</v>
      </c>
      <c r="AK94" s="13" t="s">
        <v>253</v>
      </c>
      <c r="AL94" s="13" t="s">
        <v>253</v>
      </c>
      <c r="AM94" s="13" t="s">
        <v>253</v>
      </c>
      <c r="AN94" s="13" t="s">
        <v>253</v>
      </c>
    </row>
    <row r="95" spans="1:41" x14ac:dyDescent="0.25">
      <c r="A95" s="12">
        <v>38162</v>
      </c>
      <c r="B95" s="13" t="s">
        <v>249</v>
      </c>
      <c r="C95" s="13">
        <v>2004</v>
      </c>
      <c r="D95" s="13">
        <v>6</v>
      </c>
      <c r="E95" s="13">
        <v>1</v>
      </c>
      <c r="F95" s="13" t="s">
        <v>248</v>
      </c>
      <c r="G95" s="30">
        <v>0.93680555555555556</v>
      </c>
      <c r="H95" s="30">
        <v>0.93958333333333333</v>
      </c>
      <c r="I95" s="30">
        <v>0.83888888888888891</v>
      </c>
      <c r="J95" s="231">
        <f t="shared" si="4"/>
        <v>2.3499999999999996</v>
      </c>
      <c r="K95" s="13" t="s">
        <v>250</v>
      </c>
      <c r="L95" s="13" t="s">
        <v>344</v>
      </c>
      <c r="M95" s="13" t="s">
        <v>252</v>
      </c>
      <c r="N95" s="13" t="s">
        <v>252</v>
      </c>
      <c r="O95" s="16">
        <v>2</v>
      </c>
      <c r="P95" s="13">
        <v>50</v>
      </c>
      <c r="Q95" s="17">
        <v>13</v>
      </c>
      <c r="R95" s="227">
        <f t="shared" si="3"/>
        <v>37</v>
      </c>
      <c r="S95" s="18">
        <v>14.65</v>
      </c>
      <c r="T95" s="18">
        <v>38.32</v>
      </c>
      <c r="U95" s="18">
        <v>22.13</v>
      </c>
      <c r="V95" s="17">
        <v>141</v>
      </c>
      <c r="Y95" s="13" t="s">
        <v>253</v>
      </c>
      <c r="Z95" s="13" t="s">
        <v>253</v>
      </c>
      <c r="AA95" s="13" t="s">
        <v>253</v>
      </c>
      <c r="AB95" s="13" t="s">
        <v>253</v>
      </c>
      <c r="AC95" s="13" t="s">
        <v>253</v>
      </c>
      <c r="AD95" s="13" t="s">
        <v>253</v>
      </c>
      <c r="AE95" s="13" t="s">
        <v>253</v>
      </c>
      <c r="AF95" s="13" t="s">
        <v>253</v>
      </c>
      <c r="AG95" s="13" t="s">
        <v>253</v>
      </c>
      <c r="AH95" s="13" t="s">
        <v>253</v>
      </c>
      <c r="AI95" s="13" t="s">
        <v>253</v>
      </c>
      <c r="AJ95" s="13" t="s">
        <v>253</v>
      </c>
      <c r="AK95" s="13" t="s">
        <v>253</v>
      </c>
      <c r="AL95" s="13" t="s">
        <v>253</v>
      </c>
      <c r="AM95" s="13" t="s">
        <v>253</v>
      </c>
      <c r="AN95" s="13" t="s">
        <v>253</v>
      </c>
    </row>
    <row r="96" spans="1:41" x14ac:dyDescent="0.25">
      <c r="A96" s="12">
        <v>38162</v>
      </c>
      <c r="B96" s="13" t="s">
        <v>249</v>
      </c>
      <c r="C96" s="13">
        <v>2004</v>
      </c>
      <c r="D96" s="13">
        <v>6</v>
      </c>
      <c r="E96" s="13">
        <v>2</v>
      </c>
      <c r="F96" s="13" t="s">
        <v>248</v>
      </c>
      <c r="G96" s="30">
        <v>0.9916666666666667</v>
      </c>
      <c r="H96" s="30">
        <v>0.99513888888888891</v>
      </c>
      <c r="I96" s="30">
        <v>0.83888888888888891</v>
      </c>
      <c r="J96" s="231">
        <f t="shared" si="4"/>
        <v>3.666666666666667</v>
      </c>
      <c r="K96" s="13" t="s">
        <v>250</v>
      </c>
      <c r="L96" s="13" t="s">
        <v>345</v>
      </c>
      <c r="M96" s="13" t="s">
        <v>252</v>
      </c>
      <c r="N96" s="13" t="s">
        <v>252</v>
      </c>
      <c r="O96" s="16">
        <v>3</v>
      </c>
      <c r="P96" s="13">
        <v>68</v>
      </c>
      <c r="Q96" s="17">
        <v>27</v>
      </c>
      <c r="R96" s="227">
        <f t="shared" si="3"/>
        <v>41</v>
      </c>
      <c r="S96" s="18">
        <v>14.95</v>
      </c>
      <c r="T96" s="18">
        <v>39.83</v>
      </c>
      <c r="U96" s="18">
        <v>24.05</v>
      </c>
      <c r="V96" s="17">
        <v>149</v>
      </c>
      <c r="Y96" s="13" t="s">
        <v>253</v>
      </c>
      <c r="Z96" s="13" t="s">
        <v>253</v>
      </c>
      <c r="AA96" s="13" t="s">
        <v>253</v>
      </c>
      <c r="AB96" s="13" t="s">
        <v>253</v>
      </c>
      <c r="AC96" s="13" t="s">
        <v>253</v>
      </c>
      <c r="AD96" s="13" t="s">
        <v>253</v>
      </c>
      <c r="AE96" s="13" t="s">
        <v>253</v>
      </c>
      <c r="AF96" s="13" t="s">
        <v>253</v>
      </c>
      <c r="AG96" s="13" t="s">
        <v>253</v>
      </c>
      <c r="AH96" s="13" t="s">
        <v>253</v>
      </c>
      <c r="AI96" s="13" t="s">
        <v>253</v>
      </c>
      <c r="AJ96" s="13" t="s">
        <v>253</v>
      </c>
      <c r="AK96" s="13" t="s">
        <v>253</v>
      </c>
      <c r="AL96" s="13" t="s">
        <v>253</v>
      </c>
      <c r="AM96" s="13" t="s">
        <v>253</v>
      </c>
      <c r="AN96" s="13" t="s">
        <v>253</v>
      </c>
    </row>
    <row r="97" spans="1:41" x14ac:dyDescent="0.25">
      <c r="A97" s="12">
        <v>38162</v>
      </c>
      <c r="B97" s="13" t="s">
        <v>249</v>
      </c>
      <c r="C97" s="13">
        <v>2004</v>
      </c>
      <c r="D97" s="13">
        <v>6</v>
      </c>
      <c r="E97" s="13">
        <v>2</v>
      </c>
      <c r="F97" s="13" t="s">
        <v>248</v>
      </c>
      <c r="G97" s="30">
        <v>0.99652777777777779</v>
      </c>
      <c r="H97" s="30">
        <v>0.99861111111111101</v>
      </c>
      <c r="I97" s="30">
        <v>0.83888888888888891</v>
      </c>
      <c r="J97" s="231">
        <f t="shared" si="4"/>
        <v>3.7833333333333332</v>
      </c>
      <c r="K97" s="13" t="s">
        <v>250</v>
      </c>
      <c r="L97" s="13" t="s">
        <v>346</v>
      </c>
      <c r="M97" s="13" t="s">
        <v>252</v>
      </c>
      <c r="N97" s="13" t="s">
        <v>252</v>
      </c>
      <c r="O97" s="16">
        <v>0</v>
      </c>
      <c r="P97" s="13">
        <v>60</v>
      </c>
      <c r="Q97" s="17">
        <v>27</v>
      </c>
      <c r="R97" s="227">
        <f t="shared" si="3"/>
        <v>33</v>
      </c>
      <c r="S97" s="18">
        <v>15.15</v>
      </c>
      <c r="T97" s="18">
        <v>39.04</v>
      </c>
      <c r="U97" s="18">
        <v>23.25</v>
      </c>
      <c r="V97" s="17">
        <v>140</v>
      </c>
      <c r="Y97" s="13" t="s">
        <v>253</v>
      </c>
      <c r="Z97" s="13" t="s">
        <v>253</v>
      </c>
      <c r="AA97" s="13" t="s">
        <v>253</v>
      </c>
      <c r="AB97" s="13" t="s">
        <v>253</v>
      </c>
      <c r="AC97" s="13" t="s">
        <v>253</v>
      </c>
      <c r="AD97" s="13" t="s">
        <v>253</v>
      </c>
      <c r="AE97" s="13" t="s">
        <v>253</v>
      </c>
      <c r="AF97" s="13" t="s">
        <v>253</v>
      </c>
      <c r="AG97" s="13" t="s">
        <v>253</v>
      </c>
      <c r="AH97" s="13" t="s">
        <v>253</v>
      </c>
      <c r="AI97" s="13" t="s">
        <v>253</v>
      </c>
      <c r="AJ97" s="13" t="s">
        <v>253</v>
      </c>
      <c r="AK97" s="13" t="s">
        <v>253</v>
      </c>
      <c r="AL97" s="13" t="s">
        <v>253</v>
      </c>
      <c r="AM97" s="13" t="s">
        <v>253</v>
      </c>
      <c r="AN97" s="13" t="s">
        <v>253</v>
      </c>
    </row>
    <row r="98" spans="1:41" x14ac:dyDescent="0.25">
      <c r="A98" s="12">
        <v>38162</v>
      </c>
      <c r="B98" s="13" t="s">
        <v>249</v>
      </c>
      <c r="C98" s="13">
        <v>2004</v>
      </c>
      <c r="D98" s="13">
        <v>6</v>
      </c>
      <c r="E98" s="13">
        <v>2</v>
      </c>
      <c r="F98" s="13" t="s">
        <v>248</v>
      </c>
      <c r="G98" s="30">
        <v>3.472222222222222E-3</v>
      </c>
      <c r="H98" s="30" t="s">
        <v>318</v>
      </c>
      <c r="I98" s="30">
        <v>0.83888888888888891</v>
      </c>
      <c r="J98" s="231">
        <f t="shared" si="4"/>
        <v>3.9499999999999993</v>
      </c>
      <c r="K98" s="13" t="s">
        <v>250</v>
      </c>
      <c r="L98" s="13" t="s">
        <v>347</v>
      </c>
      <c r="M98" s="13" t="s">
        <v>252</v>
      </c>
      <c r="N98" s="13" t="s">
        <v>252</v>
      </c>
      <c r="O98" s="16">
        <v>2</v>
      </c>
      <c r="P98" s="13">
        <v>47</v>
      </c>
      <c r="Q98" s="17">
        <v>13</v>
      </c>
      <c r="R98" s="227">
        <f t="shared" ref="R98:R129" si="5">P98-Q98</f>
        <v>34</v>
      </c>
      <c r="S98" s="18">
        <v>14.48</v>
      </c>
      <c r="T98" s="18">
        <v>38.020000000000003</v>
      </c>
      <c r="U98" s="18">
        <v>22.63</v>
      </c>
      <c r="V98" s="17">
        <v>145</v>
      </c>
      <c r="Y98" s="13" t="s">
        <v>253</v>
      </c>
      <c r="Z98" s="13" t="s">
        <v>253</v>
      </c>
      <c r="AA98" s="13" t="s">
        <v>253</v>
      </c>
      <c r="AB98" s="13" t="s">
        <v>253</v>
      </c>
      <c r="AC98" s="13" t="s">
        <v>253</v>
      </c>
      <c r="AD98" s="13" t="s">
        <v>253</v>
      </c>
      <c r="AE98" s="13" t="s">
        <v>253</v>
      </c>
      <c r="AF98" s="13" t="s">
        <v>253</v>
      </c>
      <c r="AG98" s="13" t="s">
        <v>253</v>
      </c>
      <c r="AH98" s="13" t="s">
        <v>253</v>
      </c>
      <c r="AI98" s="13" t="s">
        <v>253</v>
      </c>
      <c r="AJ98" s="13" t="s">
        <v>253</v>
      </c>
      <c r="AK98" s="13" t="s">
        <v>253</v>
      </c>
      <c r="AL98" s="13" t="s">
        <v>253</v>
      </c>
      <c r="AM98" s="13" t="s">
        <v>253</v>
      </c>
      <c r="AN98" s="13" t="s">
        <v>253</v>
      </c>
    </row>
    <row r="99" spans="1:41" x14ac:dyDescent="0.25">
      <c r="A99" s="12">
        <v>38162</v>
      </c>
      <c r="B99" s="13" t="s">
        <v>249</v>
      </c>
      <c r="C99" s="13">
        <v>2004</v>
      </c>
      <c r="D99" s="13">
        <v>6</v>
      </c>
      <c r="E99" s="13">
        <v>2</v>
      </c>
      <c r="F99" s="13" t="s">
        <v>248</v>
      </c>
      <c r="G99" s="30">
        <v>5.5555555555555558E-3</v>
      </c>
      <c r="H99" s="30">
        <v>1.2500000000000001E-2</v>
      </c>
      <c r="I99" s="30">
        <v>0.83888888888888891</v>
      </c>
      <c r="J99" s="231">
        <f t="shared" si="4"/>
        <v>4</v>
      </c>
      <c r="K99" s="13" t="s">
        <v>250</v>
      </c>
      <c r="L99" s="13" t="s">
        <v>348</v>
      </c>
      <c r="M99" s="13" t="s">
        <v>252</v>
      </c>
      <c r="N99" s="13" t="s">
        <v>252</v>
      </c>
      <c r="O99" s="16">
        <v>0</v>
      </c>
      <c r="P99" s="13">
        <v>48</v>
      </c>
      <c r="Q99" s="17">
        <v>13</v>
      </c>
      <c r="R99" s="227">
        <f t="shared" si="5"/>
        <v>35</v>
      </c>
      <c r="S99" s="18">
        <v>13.26</v>
      </c>
      <c r="T99" s="18">
        <v>37.89</v>
      </c>
      <c r="U99" s="18">
        <v>23.88</v>
      </c>
      <c r="V99" s="17">
        <v>144</v>
      </c>
      <c r="Y99" s="13" t="s">
        <v>253</v>
      </c>
      <c r="Z99" s="13" t="s">
        <v>253</v>
      </c>
      <c r="AA99" s="13" t="s">
        <v>253</v>
      </c>
      <c r="AB99" s="13" t="s">
        <v>253</v>
      </c>
      <c r="AC99" s="13" t="s">
        <v>253</v>
      </c>
      <c r="AD99" s="13" t="s">
        <v>253</v>
      </c>
      <c r="AE99" s="13" t="s">
        <v>253</v>
      </c>
      <c r="AF99" s="13" t="s">
        <v>253</v>
      </c>
      <c r="AG99" s="13" t="s">
        <v>253</v>
      </c>
      <c r="AH99" s="13" t="s">
        <v>253</v>
      </c>
      <c r="AI99" s="13" t="s">
        <v>253</v>
      </c>
      <c r="AJ99" s="13" t="s">
        <v>253</v>
      </c>
      <c r="AK99" s="13" t="s">
        <v>253</v>
      </c>
      <c r="AL99" s="13" t="s">
        <v>253</v>
      </c>
      <c r="AM99" s="13" t="s">
        <v>253</v>
      </c>
      <c r="AN99" s="13" t="s">
        <v>253</v>
      </c>
    </row>
    <row r="100" spans="1:41" x14ac:dyDescent="0.25">
      <c r="A100" s="12">
        <v>38162</v>
      </c>
      <c r="B100" s="13" t="s">
        <v>249</v>
      </c>
      <c r="C100" s="13">
        <v>2004</v>
      </c>
      <c r="D100" s="13">
        <v>6</v>
      </c>
      <c r="E100" s="13">
        <v>2</v>
      </c>
      <c r="F100" s="13" t="s">
        <v>248</v>
      </c>
      <c r="G100" s="30">
        <v>8.3333333333333332E-3</v>
      </c>
      <c r="H100" s="30">
        <v>1.7361111111111112E-2</v>
      </c>
      <c r="I100" s="30">
        <v>0.83888888888888891</v>
      </c>
      <c r="J100" s="231">
        <f t="shared" si="4"/>
        <v>4.0666666666666664</v>
      </c>
      <c r="K100" s="13" t="s">
        <v>250</v>
      </c>
      <c r="L100" s="13" t="s">
        <v>349</v>
      </c>
      <c r="M100" s="13" t="s">
        <v>252</v>
      </c>
      <c r="N100" s="13" t="s">
        <v>252</v>
      </c>
      <c r="O100" s="16">
        <v>0</v>
      </c>
      <c r="P100" s="13">
        <v>61</v>
      </c>
      <c r="Q100" s="17">
        <v>26</v>
      </c>
      <c r="R100" s="227">
        <f t="shared" si="5"/>
        <v>35</v>
      </c>
      <c r="S100" s="18">
        <v>14.51</v>
      </c>
      <c r="T100" s="18">
        <v>38.619999999999997</v>
      </c>
      <c r="U100" s="18">
        <v>23.25</v>
      </c>
      <c r="V100" s="17">
        <v>140</v>
      </c>
      <c r="Y100" s="13" t="s">
        <v>253</v>
      </c>
      <c r="Z100" s="13" t="s">
        <v>253</v>
      </c>
      <c r="AA100" s="13" t="s">
        <v>253</v>
      </c>
      <c r="AB100" s="13" t="s">
        <v>253</v>
      </c>
      <c r="AC100" s="13" t="s">
        <v>253</v>
      </c>
      <c r="AD100" s="13" t="s">
        <v>253</v>
      </c>
      <c r="AE100" s="13" t="s">
        <v>253</v>
      </c>
      <c r="AF100" s="13" t="s">
        <v>253</v>
      </c>
      <c r="AG100" s="13" t="s">
        <v>253</v>
      </c>
      <c r="AH100" s="13" t="s">
        <v>253</v>
      </c>
      <c r="AI100" s="13" t="s">
        <v>253</v>
      </c>
      <c r="AJ100" s="13" t="s">
        <v>253</v>
      </c>
      <c r="AK100" s="13" t="s">
        <v>253</v>
      </c>
      <c r="AL100" s="13" t="s">
        <v>253</v>
      </c>
      <c r="AM100" s="13" t="s">
        <v>253</v>
      </c>
      <c r="AN100" s="13" t="s">
        <v>253</v>
      </c>
    </row>
    <row r="101" spans="1:41" x14ac:dyDescent="0.25">
      <c r="A101" s="12">
        <v>38162</v>
      </c>
      <c r="B101" s="13" t="s">
        <v>249</v>
      </c>
      <c r="C101" s="13">
        <v>2004</v>
      </c>
      <c r="D101" s="13">
        <v>6</v>
      </c>
      <c r="E101" s="13">
        <v>2</v>
      </c>
      <c r="F101" s="13" t="s">
        <v>248</v>
      </c>
      <c r="G101" s="30">
        <v>1.3888888888888888E-2</v>
      </c>
      <c r="H101" s="30">
        <v>2.2916666666666669E-2</v>
      </c>
      <c r="I101" s="30">
        <v>0.83888888888888891</v>
      </c>
      <c r="J101" s="231">
        <f t="shared" si="4"/>
        <v>4.1999999999999993</v>
      </c>
      <c r="K101" s="13" t="s">
        <v>250</v>
      </c>
      <c r="L101" s="13" t="s">
        <v>350</v>
      </c>
      <c r="M101" s="13" t="s">
        <v>252</v>
      </c>
      <c r="N101" s="13" t="s">
        <v>252</v>
      </c>
      <c r="O101" s="16">
        <v>0</v>
      </c>
      <c r="P101" s="13">
        <v>50</v>
      </c>
      <c r="Q101" s="17">
        <v>14</v>
      </c>
      <c r="R101" s="227">
        <f t="shared" si="5"/>
        <v>36</v>
      </c>
      <c r="S101" s="18">
        <v>15.22</v>
      </c>
      <c r="T101" s="18">
        <v>39.29</v>
      </c>
      <c r="U101" s="18">
        <v>23.58</v>
      </c>
      <c r="V101" s="17">
        <v>142</v>
      </c>
      <c r="Y101" s="13" t="s">
        <v>253</v>
      </c>
      <c r="Z101" s="13" t="s">
        <v>253</v>
      </c>
      <c r="AA101" s="13" t="s">
        <v>253</v>
      </c>
      <c r="AB101" s="13" t="s">
        <v>253</v>
      </c>
      <c r="AC101" s="13" t="s">
        <v>253</v>
      </c>
      <c r="AD101" s="13" t="s">
        <v>253</v>
      </c>
      <c r="AE101" s="13" t="s">
        <v>253</v>
      </c>
      <c r="AF101" s="13" t="s">
        <v>253</v>
      </c>
      <c r="AG101" s="13" t="s">
        <v>253</v>
      </c>
      <c r="AH101" s="13" t="s">
        <v>253</v>
      </c>
      <c r="AI101" s="13" t="s">
        <v>253</v>
      </c>
      <c r="AJ101" s="13" t="s">
        <v>253</v>
      </c>
      <c r="AK101" s="13" t="s">
        <v>253</v>
      </c>
      <c r="AL101" s="13" t="s">
        <v>253</v>
      </c>
      <c r="AM101" s="13" t="s">
        <v>253</v>
      </c>
      <c r="AN101" s="13" t="s">
        <v>253</v>
      </c>
    </row>
    <row r="102" spans="1:41" x14ac:dyDescent="0.25">
      <c r="A102" s="12">
        <v>38162</v>
      </c>
      <c r="B102" s="13" t="s">
        <v>249</v>
      </c>
      <c r="C102" s="13">
        <v>2004</v>
      </c>
      <c r="D102" s="13">
        <v>6</v>
      </c>
      <c r="E102" s="13">
        <v>2</v>
      </c>
      <c r="F102" s="13" t="s">
        <v>248</v>
      </c>
      <c r="G102" s="30">
        <v>1.7361111111111112E-2</v>
      </c>
      <c r="H102" s="30">
        <v>2.5000000000000001E-2</v>
      </c>
      <c r="I102" s="30">
        <v>0.83888888888888891</v>
      </c>
      <c r="J102" s="231">
        <f t="shared" si="4"/>
        <v>4.283333333333335</v>
      </c>
      <c r="K102" s="13" t="s">
        <v>250</v>
      </c>
      <c r="L102" s="13" t="s">
        <v>351</v>
      </c>
      <c r="M102" s="13" t="s">
        <v>252</v>
      </c>
      <c r="N102" s="13" t="s">
        <v>252</v>
      </c>
      <c r="O102" s="16">
        <v>0</v>
      </c>
      <c r="P102" s="13">
        <v>59</v>
      </c>
      <c r="Q102" s="17">
        <v>25</v>
      </c>
      <c r="R102" s="227">
        <f t="shared" si="5"/>
        <v>34</v>
      </c>
      <c r="S102" s="18">
        <v>14.69</v>
      </c>
      <c r="T102" s="18">
        <v>37.630000000000003</v>
      </c>
      <c r="U102" s="18">
        <v>23.46</v>
      </c>
      <c r="V102" s="17">
        <v>142</v>
      </c>
      <c r="Y102" s="13" t="s">
        <v>253</v>
      </c>
      <c r="Z102" s="13" t="s">
        <v>253</v>
      </c>
      <c r="AA102" s="13" t="s">
        <v>253</v>
      </c>
      <c r="AB102" s="13" t="s">
        <v>253</v>
      </c>
      <c r="AC102" s="13" t="s">
        <v>253</v>
      </c>
      <c r="AD102" s="13" t="s">
        <v>253</v>
      </c>
      <c r="AE102" s="13" t="s">
        <v>253</v>
      </c>
      <c r="AF102" s="13" t="s">
        <v>253</v>
      </c>
      <c r="AG102" s="13" t="s">
        <v>253</v>
      </c>
      <c r="AH102" s="13" t="s">
        <v>253</v>
      </c>
      <c r="AI102" s="13" t="s">
        <v>253</v>
      </c>
      <c r="AJ102" s="13" t="s">
        <v>253</v>
      </c>
      <c r="AK102" s="13" t="s">
        <v>253</v>
      </c>
      <c r="AL102" s="13" t="s">
        <v>253</v>
      </c>
      <c r="AM102" s="13" t="s">
        <v>253</v>
      </c>
      <c r="AN102" s="13" t="s">
        <v>253</v>
      </c>
    </row>
    <row r="103" spans="1:41" x14ac:dyDescent="0.25">
      <c r="A103" s="12">
        <v>38162</v>
      </c>
      <c r="B103" s="13" t="s">
        <v>249</v>
      </c>
      <c r="C103" s="13">
        <v>2004</v>
      </c>
      <c r="D103" s="13">
        <v>6</v>
      </c>
      <c r="E103" s="13">
        <v>2</v>
      </c>
      <c r="F103" s="13" t="s">
        <v>248</v>
      </c>
      <c r="G103" s="30">
        <v>2.6388888888888889E-2</v>
      </c>
      <c r="H103" s="30">
        <v>2.9166666666666664E-2</v>
      </c>
      <c r="I103" s="30">
        <v>0.83888888888888891</v>
      </c>
      <c r="J103" s="231">
        <f t="shared" si="4"/>
        <v>4.5</v>
      </c>
      <c r="K103" s="13" t="s">
        <v>250</v>
      </c>
      <c r="L103" s="13" t="s">
        <v>352</v>
      </c>
      <c r="M103" s="13" t="s">
        <v>252</v>
      </c>
      <c r="N103" s="13" t="s">
        <v>252</v>
      </c>
      <c r="O103" s="16">
        <v>1</v>
      </c>
      <c r="P103" s="13">
        <v>63</v>
      </c>
      <c r="Q103" s="17">
        <v>25</v>
      </c>
      <c r="R103" s="227">
        <f t="shared" si="5"/>
        <v>38</v>
      </c>
      <c r="S103" s="18">
        <v>14.56</v>
      </c>
      <c r="T103" s="18">
        <v>37.64</v>
      </c>
      <c r="U103" s="18">
        <v>22.75</v>
      </c>
      <c r="V103" s="17">
        <v>145</v>
      </c>
      <c r="Y103" s="13" t="s">
        <v>253</v>
      </c>
      <c r="Z103" s="13" t="s">
        <v>253</v>
      </c>
      <c r="AA103" s="13" t="s">
        <v>253</v>
      </c>
      <c r="AB103" s="13" t="s">
        <v>253</v>
      </c>
      <c r="AC103" s="13" t="s">
        <v>253</v>
      </c>
      <c r="AD103" s="13" t="s">
        <v>253</v>
      </c>
      <c r="AE103" s="13" t="s">
        <v>253</v>
      </c>
      <c r="AF103" s="13" t="s">
        <v>253</v>
      </c>
      <c r="AG103" s="13" t="s">
        <v>253</v>
      </c>
      <c r="AH103" s="13" t="s">
        <v>253</v>
      </c>
      <c r="AI103" s="13" t="s">
        <v>253</v>
      </c>
      <c r="AJ103" s="13" t="s">
        <v>253</v>
      </c>
      <c r="AK103" s="13" t="s">
        <v>253</v>
      </c>
      <c r="AL103" s="13" t="s">
        <v>253</v>
      </c>
      <c r="AM103" s="13" t="s">
        <v>253</v>
      </c>
      <c r="AN103" s="13" t="s">
        <v>253</v>
      </c>
    </row>
    <row r="104" spans="1:41" x14ac:dyDescent="0.25">
      <c r="A104" s="12">
        <v>38162</v>
      </c>
      <c r="B104" s="13" t="s">
        <v>249</v>
      </c>
      <c r="C104" s="13">
        <v>2004</v>
      </c>
      <c r="D104" s="13">
        <v>6</v>
      </c>
      <c r="E104" s="13">
        <v>2</v>
      </c>
      <c r="F104" s="13" t="s">
        <v>248</v>
      </c>
      <c r="G104" s="30">
        <v>2.9166666666666664E-2</v>
      </c>
      <c r="H104" s="30">
        <v>3.5416666666666666E-2</v>
      </c>
      <c r="I104" s="30">
        <v>0.83888888888888891</v>
      </c>
      <c r="J104" s="231">
        <f t="shared" si="4"/>
        <v>4.5666666666666664</v>
      </c>
      <c r="K104" s="13" t="s">
        <v>250</v>
      </c>
      <c r="L104" s="13" t="s">
        <v>353</v>
      </c>
      <c r="M104" s="13" t="s">
        <v>252</v>
      </c>
      <c r="N104" s="13" t="s">
        <v>252</v>
      </c>
      <c r="O104" s="16">
        <v>4</v>
      </c>
      <c r="P104" s="13">
        <v>61</v>
      </c>
      <c r="Q104" s="17">
        <v>25</v>
      </c>
      <c r="R104" s="227">
        <f t="shared" si="5"/>
        <v>36</v>
      </c>
      <c r="S104" s="18">
        <v>15.86</v>
      </c>
      <c r="T104" s="18">
        <v>39.49</v>
      </c>
      <c r="U104" s="18">
        <v>22.74</v>
      </c>
      <c r="V104" s="17">
        <v>147</v>
      </c>
      <c r="Y104" s="13" t="s">
        <v>253</v>
      </c>
      <c r="Z104" s="13" t="s">
        <v>253</v>
      </c>
      <c r="AA104" s="13" t="s">
        <v>253</v>
      </c>
      <c r="AB104" s="13" t="s">
        <v>253</v>
      </c>
      <c r="AC104" s="13" t="s">
        <v>253</v>
      </c>
      <c r="AD104" s="13" t="s">
        <v>253</v>
      </c>
      <c r="AE104" s="13" t="s">
        <v>253</v>
      </c>
      <c r="AF104" s="13" t="s">
        <v>253</v>
      </c>
      <c r="AG104" s="13" t="s">
        <v>253</v>
      </c>
      <c r="AH104" s="13" t="s">
        <v>253</v>
      </c>
      <c r="AI104" s="13" t="s">
        <v>253</v>
      </c>
      <c r="AJ104" s="13" t="s">
        <v>253</v>
      </c>
      <c r="AK104" s="13" t="s">
        <v>253</v>
      </c>
      <c r="AL104" s="13" t="s">
        <v>253</v>
      </c>
      <c r="AM104" s="13" t="s">
        <v>253</v>
      </c>
      <c r="AN104" s="13" t="s">
        <v>253</v>
      </c>
    </row>
    <row r="105" spans="1:41" x14ac:dyDescent="0.25">
      <c r="A105" s="12">
        <v>38162</v>
      </c>
      <c r="B105" s="13" t="s">
        <v>249</v>
      </c>
      <c r="C105" s="13">
        <v>2004</v>
      </c>
      <c r="D105" s="13">
        <v>6</v>
      </c>
      <c r="E105" s="13">
        <v>2</v>
      </c>
      <c r="F105" s="13" t="s">
        <v>248</v>
      </c>
      <c r="G105" s="30">
        <v>3.3333333333333333E-2</v>
      </c>
      <c r="H105" s="30">
        <v>4.5138888888888888E-2</v>
      </c>
      <c r="I105" s="30">
        <v>0.83888888888888891</v>
      </c>
      <c r="J105" s="231">
        <f t="shared" si="4"/>
        <v>4.6666666666666643</v>
      </c>
      <c r="K105" s="13" t="s">
        <v>250</v>
      </c>
      <c r="L105" s="13" t="s">
        <v>354</v>
      </c>
      <c r="M105" s="13" t="s">
        <v>252</v>
      </c>
      <c r="N105" s="13" t="s">
        <v>252</v>
      </c>
      <c r="O105" s="16">
        <v>0</v>
      </c>
      <c r="P105" s="13">
        <v>50</v>
      </c>
      <c r="Q105" s="17">
        <v>13</v>
      </c>
      <c r="R105" s="227">
        <f t="shared" si="5"/>
        <v>37</v>
      </c>
      <c r="S105" s="18">
        <v>14.71</v>
      </c>
      <c r="T105" s="18">
        <v>37.47</v>
      </c>
      <c r="U105" s="18">
        <v>21.97</v>
      </c>
      <c r="V105" s="17">
        <v>140</v>
      </c>
      <c r="Y105" s="13" t="s">
        <v>253</v>
      </c>
      <c r="Z105" s="13" t="s">
        <v>253</v>
      </c>
      <c r="AA105" s="13" t="s">
        <v>253</v>
      </c>
      <c r="AB105" s="13" t="s">
        <v>253</v>
      </c>
      <c r="AC105" s="13" t="s">
        <v>253</v>
      </c>
      <c r="AD105" s="13" t="s">
        <v>253</v>
      </c>
      <c r="AE105" s="13" t="s">
        <v>253</v>
      </c>
      <c r="AF105" s="13" t="s">
        <v>253</v>
      </c>
      <c r="AG105" s="13" t="s">
        <v>253</v>
      </c>
      <c r="AH105" s="13" t="s">
        <v>253</v>
      </c>
      <c r="AI105" s="13" t="s">
        <v>253</v>
      </c>
      <c r="AJ105" s="13" t="s">
        <v>253</v>
      </c>
      <c r="AK105" s="13" t="s">
        <v>253</v>
      </c>
      <c r="AL105" s="13" t="s">
        <v>253</v>
      </c>
      <c r="AM105" s="13" t="s">
        <v>253</v>
      </c>
      <c r="AN105" s="13" t="s">
        <v>253</v>
      </c>
    </row>
    <row r="106" spans="1:41" x14ac:dyDescent="0.25">
      <c r="A106" s="12">
        <v>38162</v>
      </c>
      <c r="B106" s="13" t="s">
        <v>249</v>
      </c>
      <c r="C106" s="13">
        <v>2004</v>
      </c>
      <c r="D106" s="13">
        <v>6</v>
      </c>
      <c r="E106" s="13">
        <v>2</v>
      </c>
      <c r="F106" s="13" t="s">
        <v>248</v>
      </c>
      <c r="G106" s="30">
        <v>3.4722222222222224E-2</v>
      </c>
      <c r="H106" s="30">
        <v>4.7222222222222221E-2</v>
      </c>
      <c r="I106" s="30">
        <v>0.83888888888888891</v>
      </c>
      <c r="J106" s="231">
        <f t="shared" si="4"/>
        <v>4.6999999999999993</v>
      </c>
      <c r="K106" s="13" t="s">
        <v>250</v>
      </c>
      <c r="L106" s="13" t="s">
        <v>355</v>
      </c>
      <c r="M106" s="13" t="s">
        <v>252</v>
      </c>
      <c r="N106" s="13" t="s">
        <v>252</v>
      </c>
      <c r="O106" s="16">
        <v>3</v>
      </c>
      <c r="P106" s="13">
        <v>60</v>
      </c>
      <c r="Q106" s="17">
        <v>25</v>
      </c>
      <c r="R106" s="227">
        <f t="shared" si="5"/>
        <v>35</v>
      </c>
      <c r="S106" s="18">
        <v>14.18</v>
      </c>
      <c r="T106" s="18">
        <v>36.340000000000003</v>
      </c>
      <c r="U106" s="18">
        <v>22.76</v>
      </c>
      <c r="V106" s="17">
        <v>143</v>
      </c>
      <c r="Y106" s="13" t="s">
        <v>253</v>
      </c>
      <c r="Z106" s="13" t="s">
        <v>253</v>
      </c>
      <c r="AA106" s="13" t="s">
        <v>253</v>
      </c>
      <c r="AB106" s="13" t="s">
        <v>253</v>
      </c>
      <c r="AC106" s="13" t="s">
        <v>253</v>
      </c>
      <c r="AD106" s="13" t="s">
        <v>253</v>
      </c>
      <c r="AE106" s="13" t="s">
        <v>253</v>
      </c>
      <c r="AF106" s="13" t="s">
        <v>253</v>
      </c>
      <c r="AG106" s="13" t="s">
        <v>253</v>
      </c>
      <c r="AH106" s="13" t="s">
        <v>253</v>
      </c>
      <c r="AI106" s="13" t="s">
        <v>253</v>
      </c>
      <c r="AJ106" s="13" t="s">
        <v>253</v>
      </c>
      <c r="AK106" s="13" t="s">
        <v>253</v>
      </c>
      <c r="AL106" s="13" t="s">
        <v>253</v>
      </c>
      <c r="AM106" s="13" t="s">
        <v>253</v>
      </c>
      <c r="AN106" s="13" t="s">
        <v>253</v>
      </c>
    </row>
    <row r="107" spans="1:41" x14ac:dyDescent="0.25">
      <c r="A107" s="12">
        <v>38162</v>
      </c>
      <c r="B107" s="13" t="s">
        <v>249</v>
      </c>
      <c r="C107" s="13">
        <v>2004</v>
      </c>
      <c r="D107" s="13">
        <v>6</v>
      </c>
      <c r="E107" s="13">
        <v>2</v>
      </c>
      <c r="F107" s="13" t="s">
        <v>248</v>
      </c>
      <c r="G107" s="30">
        <v>3.4722222222222224E-2</v>
      </c>
      <c r="H107" s="30">
        <v>4.8611111111111112E-2</v>
      </c>
      <c r="I107" s="30">
        <v>0.83888888888888891</v>
      </c>
      <c r="J107" s="231">
        <f t="shared" si="4"/>
        <v>4.6999999999999993</v>
      </c>
      <c r="K107" s="13" t="s">
        <v>250</v>
      </c>
      <c r="L107" s="13" t="s">
        <v>356</v>
      </c>
      <c r="M107" s="13" t="s">
        <v>252</v>
      </c>
      <c r="N107" s="13" t="s">
        <v>252</v>
      </c>
      <c r="O107" s="16">
        <v>2</v>
      </c>
      <c r="P107" s="13">
        <v>51</v>
      </c>
      <c r="Q107" s="17">
        <v>13</v>
      </c>
      <c r="R107" s="227">
        <f t="shared" si="5"/>
        <v>38</v>
      </c>
      <c r="S107" s="18">
        <v>14.47</v>
      </c>
      <c r="T107" s="18">
        <v>38.700000000000003</v>
      </c>
      <c r="U107" s="18">
        <v>23.25</v>
      </c>
      <c r="V107" s="17">
        <v>144</v>
      </c>
      <c r="Y107" s="13" t="s">
        <v>253</v>
      </c>
      <c r="Z107" s="13" t="s">
        <v>253</v>
      </c>
      <c r="AA107" s="13" t="s">
        <v>253</v>
      </c>
      <c r="AB107" s="13" t="s">
        <v>253</v>
      </c>
      <c r="AC107" s="13" t="s">
        <v>253</v>
      </c>
      <c r="AD107" s="13" t="s">
        <v>253</v>
      </c>
      <c r="AE107" s="13" t="s">
        <v>253</v>
      </c>
      <c r="AF107" s="13" t="s">
        <v>253</v>
      </c>
      <c r="AG107" s="13" t="s">
        <v>253</v>
      </c>
      <c r="AH107" s="13" t="s">
        <v>253</v>
      </c>
      <c r="AI107" s="13" t="s">
        <v>253</v>
      </c>
      <c r="AJ107" s="13" t="s">
        <v>253</v>
      </c>
      <c r="AK107" s="13" t="s">
        <v>253</v>
      </c>
      <c r="AL107" s="13" t="s">
        <v>253</v>
      </c>
      <c r="AM107" s="13" t="s">
        <v>253</v>
      </c>
      <c r="AN107" s="13" t="s">
        <v>253</v>
      </c>
    </row>
    <row r="108" spans="1:41" x14ac:dyDescent="0.25">
      <c r="A108" s="12">
        <v>38162</v>
      </c>
      <c r="B108" s="13" t="s">
        <v>249</v>
      </c>
      <c r="C108" s="13">
        <v>2004</v>
      </c>
      <c r="D108" s="13">
        <v>6</v>
      </c>
      <c r="E108" s="13">
        <v>2</v>
      </c>
      <c r="F108" s="13" t="s">
        <v>248</v>
      </c>
      <c r="G108" s="30">
        <v>3.6111111111111115E-2</v>
      </c>
      <c r="H108" s="30">
        <v>5.0694444444444452E-2</v>
      </c>
      <c r="I108" s="30">
        <v>0.83888888888888891</v>
      </c>
      <c r="J108" s="231">
        <f t="shared" si="4"/>
        <v>4.7333333333333343</v>
      </c>
      <c r="K108" s="13" t="s">
        <v>250</v>
      </c>
      <c r="L108" s="13" t="s">
        <v>357</v>
      </c>
      <c r="M108" s="13" t="s">
        <v>252</v>
      </c>
      <c r="N108" s="13" t="s">
        <v>252</v>
      </c>
      <c r="O108" s="16">
        <v>2</v>
      </c>
      <c r="P108" s="13">
        <v>60</v>
      </c>
      <c r="Q108" s="17">
        <v>23</v>
      </c>
      <c r="R108" s="227">
        <f t="shared" si="5"/>
        <v>37</v>
      </c>
      <c r="S108" s="18">
        <v>14.93</v>
      </c>
      <c r="T108" s="18">
        <v>38.200000000000003</v>
      </c>
      <c r="U108" s="18">
        <v>23.24</v>
      </c>
      <c r="V108" s="17">
        <v>146</v>
      </c>
      <c r="Y108" s="13" t="s">
        <v>253</v>
      </c>
      <c r="Z108" s="13" t="s">
        <v>253</v>
      </c>
      <c r="AA108" s="13" t="s">
        <v>253</v>
      </c>
      <c r="AB108" s="13" t="s">
        <v>253</v>
      </c>
      <c r="AC108" s="13" t="s">
        <v>253</v>
      </c>
      <c r="AD108" s="13" t="s">
        <v>253</v>
      </c>
      <c r="AE108" s="13" t="s">
        <v>253</v>
      </c>
      <c r="AF108" s="13" t="s">
        <v>253</v>
      </c>
      <c r="AG108" s="13" t="s">
        <v>253</v>
      </c>
      <c r="AH108" s="13" t="s">
        <v>253</v>
      </c>
      <c r="AI108" s="13" t="s">
        <v>253</v>
      </c>
      <c r="AJ108" s="13" t="s">
        <v>253</v>
      </c>
      <c r="AK108" s="13" t="s">
        <v>253</v>
      </c>
      <c r="AL108" s="13" t="s">
        <v>253</v>
      </c>
      <c r="AM108" s="13" t="s">
        <v>253</v>
      </c>
      <c r="AN108" s="13" t="s">
        <v>253</v>
      </c>
      <c r="AO108" s="13" t="s">
        <v>358</v>
      </c>
    </row>
    <row r="109" spans="1:41" x14ac:dyDescent="0.25">
      <c r="A109" s="12">
        <v>38162</v>
      </c>
      <c r="B109" s="13" t="s">
        <v>249</v>
      </c>
      <c r="C109" s="13">
        <v>2004</v>
      </c>
      <c r="D109" s="13">
        <v>6</v>
      </c>
      <c r="E109" s="13">
        <v>2</v>
      </c>
      <c r="F109" s="13" t="s">
        <v>248</v>
      </c>
      <c r="G109" s="30">
        <v>6.25E-2</v>
      </c>
      <c r="H109" s="30">
        <v>7.013888888888889E-2</v>
      </c>
      <c r="I109" s="30">
        <v>0.83888888888888891</v>
      </c>
      <c r="J109" s="231">
        <f t="shared" si="4"/>
        <v>5.3666666666666671</v>
      </c>
      <c r="K109" s="13" t="s">
        <v>250</v>
      </c>
      <c r="L109" s="13" t="s">
        <v>359</v>
      </c>
      <c r="M109" s="13" t="s">
        <v>252</v>
      </c>
      <c r="N109" s="13" t="s">
        <v>252</v>
      </c>
      <c r="O109" s="16">
        <v>2</v>
      </c>
      <c r="P109" s="13">
        <v>68</v>
      </c>
      <c r="Q109" s="17">
        <v>30</v>
      </c>
      <c r="R109" s="227">
        <f t="shared" si="5"/>
        <v>38</v>
      </c>
      <c r="S109" s="18">
        <v>15.49</v>
      </c>
      <c r="T109" s="18">
        <v>39.020000000000003</v>
      </c>
      <c r="U109" s="18">
        <v>22.8</v>
      </c>
      <c r="V109" s="17">
        <v>149</v>
      </c>
      <c r="Y109" s="13" t="s">
        <v>253</v>
      </c>
      <c r="Z109" s="13" t="s">
        <v>253</v>
      </c>
      <c r="AA109" s="13" t="s">
        <v>253</v>
      </c>
      <c r="AB109" s="13" t="s">
        <v>253</v>
      </c>
      <c r="AC109" s="13" t="s">
        <v>253</v>
      </c>
      <c r="AD109" s="13" t="s">
        <v>253</v>
      </c>
      <c r="AE109" s="13" t="s">
        <v>253</v>
      </c>
      <c r="AF109" s="13" t="s">
        <v>253</v>
      </c>
      <c r="AG109" s="13" t="s">
        <v>253</v>
      </c>
      <c r="AH109" s="13" t="s">
        <v>253</v>
      </c>
      <c r="AI109" s="13" t="s">
        <v>253</v>
      </c>
      <c r="AJ109" s="13" t="s">
        <v>253</v>
      </c>
      <c r="AK109" s="13" t="s">
        <v>253</v>
      </c>
      <c r="AL109" s="13" t="s">
        <v>253</v>
      </c>
      <c r="AM109" s="13" t="s">
        <v>253</v>
      </c>
      <c r="AN109" s="13" t="s">
        <v>253</v>
      </c>
    </row>
    <row r="110" spans="1:41" x14ac:dyDescent="0.25">
      <c r="A110" s="12">
        <v>38162</v>
      </c>
      <c r="B110" s="13" t="s">
        <v>249</v>
      </c>
      <c r="C110" s="13">
        <v>2004</v>
      </c>
      <c r="D110" s="13">
        <v>6</v>
      </c>
      <c r="E110" s="13">
        <v>2</v>
      </c>
      <c r="F110" s="13" t="s">
        <v>248</v>
      </c>
      <c r="G110" s="30">
        <v>6.25E-2</v>
      </c>
      <c r="H110" s="30">
        <v>7.2222222222222229E-2</v>
      </c>
      <c r="I110" s="30">
        <v>0.83888888888888891</v>
      </c>
      <c r="J110" s="231">
        <f t="shared" si="4"/>
        <v>5.3666666666666671</v>
      </c>
      <c r="K110" s="13" t="s">
        <v>250</v>
      </c>
      <c r="L110" s="13" t="s">
        <v>360</v>
      </c>
      <c r="M110" s="13" t="s">
        <v>252</v>
      </c>
      <c r="N110" s="13" t="s">
        <v>252</v>
      </c>
      <c r="O110" s="16">
        <v>3</v>
      </c>
      <c r="P110" s="13">
        <v>62</v>
      </c>
      <c r="Q110" s="17">
        <v>26</v>
      </c>
      <c r="R110" s="227">
        <f t="shared" si="5"/>
        <v>36</v>
      </c>
      <c r="S110" s="18">
        <v>14.85</v>
      </c>
      <c r="T110" s="18">
        <v>38.130000000000003</v>
      </c>
      <c r="U110" s="18">
        <v>24.25</v>
      </c>
      <c r="V110" s="17">
        <v>142</v>
      </c>
      <c r="Y110" s="13" t="s">
        <v>253</v>
      </c>
      <c r="Z110" s="13" t="s">
        <v>253</v>
      </c>
      <c r="AA110" s="13" t="s">
        <v>253</v>
      </c>
      <c r="AB110" s="13" t="s">
        <v>253</v>
      </c>
      <c r="AC110" s="13" t="s">
        <v>253</v>
      </c>
      <c r="AD110" s="13" t="s">
        <v>253</v>
      </c>
      <c r="AE110" s="13" t="s">
        <v>253</v>
      </c>
      <c r="AF110" s="13" t="s">
        <v>253</v>
      </c>
      <c r="AG110" s="13" t="s">
        <v>253</v>
      </c>
      <c r="AH110" s="13" t="s">
        <v>253</v>
      </c>
      <c r="AI110" s="13" t="s">
        <v>253</v>
      </c>
      <c r="AJ110" s="13" t="s">
        <v>253</v>
      </c>
      <c r="AK110" s="13" t="s">
        <v>253</v>
      </c>
      <c r="AL110" s="13" t="s">
        <v>253</v>
      </c>
      <c r="AM110" s="13" t="s">
        <v>253</v>
      </c>
      <c r="AN110" s="13" t="s">
        <v>253</v>
      </c>
    </row>
    <row r="111" spans="1:41" x14ac:dyDescent="0.25">
      <c r="A111" s="12">
        <v>38162</v>
      </c>
      <c r="B111" s="13" t="s">
        <v>249</v>
      </c>
      <c r="C111" s="13">
        <v>2004</v>
      </c>
      <c r="D111" s="13">
        <v>6</v>
      </c>
      <c r="E111" s="13">
        <v>2</v>
      </c>
      <c r="F111" s="13" t="s">
        <v>248</v>
      </c>
      <c r="G111" s="30">
        <v>7.5694444444444439E-2</v>
      </c>
      <c r="H111" s="30">
        <v>8.4027777777777771E-2</v>
      </c>
      <c r="I111" s="30">
        <v>0.83888888888888891</v>
      </c>
      <c r="J111" s="231">
        <f t="shared" si="4"/>
        <v>5.68333333333333</v>
      </c>
      <c r="K111" s="13" t="s">
        <v>250</v>
      </c>
      <c r="L111" s="13" t="s">
        <v>362</v>
      </c>
      <c r="M111" s="13" t="s">
        <v>252</v>
      </c>
      <c r="N111" s="13" t="s">
        <v>252</v>
      </c>
      <c r="O111" s="16">
        <v>0</v>
      </c>
      <c r="P111" s="13">
        <v>55</v>
      </c>
      <c r="Q111" s="17">
        <v>22</v>
      </c>
      <c r="R111" s="227">
        <f t="shared" si="5"/>
        <v>33</v>
      </c>
      <c r="S111" s="18">
        <v>14.76</v>
      </c>
      <c r="T111" s="18">
        <v>38.5</v>
      </c>
      <c r="U111" s="18">
        <v>23.21</v>
      </c>
      <c r="V111" s="17">
        <v>139</v>
      </c>
      <c r="Y111" s="13" t="s">
        <v>253</v>
      </c>
      <c r="Z111" s="13" t="s">
        <v>253</v>
      </c>
      <c r="AA111" s="13" t="s">
        <v>253</v>
      </c>
      <c r="AB111" s="13" t="s">
        <v>253</v>
      </c>
      <c r="AC111" s="13" t="s">
        <v>253</v>
      </c>
      <c r="AD111" s="13" t="s">
        <v>253</v>
      </c>
      <c r="AE111" s="13" t="s">
        <v>253</v>
      </c>
      <c r="AF111" s="13" t="s">
        <v>253</v>
      </c>
      <c r="AG111" s="13" t="s">
        <v>253</v>
      </c>
      <c r="AH111" s="13" t="s">
        <v>253</v>
      </c>
      <c r="AI111" s="13" t="s">
        <v>253</v>
      </c>
      <c r="AJ111" s="13" t="s">
        <v>253</v>
      </c>
      <c r="AK111" s="13" t="s">
        <v>253</v>
      </c>
      <c r="AL111" s="13" t="s">
        <v>253</v>
      </c>
      <c r="AM111" s="13" t="s">
        <v>253</v>
      </c>
      <c r="AN111" s="13" t="s">
        <v>253</v>
      </c>
    </row>
    <row r="112" spans="1:41" x14ac:dyDescent="0.25">
      <c r="A112" s="12">
        <v>38162</v>
      </c>
      <c r="B112" s="13" t="s">
        <v>249</v>
      </c>
      <c r="C112" s="13">
        <v>2004</v>
      </c>
      <c r="D112" s="13">
        <v>6</v>
      </c>
      <c r="E112" s="13">
        <v>2</v>
      </c>
      <c r="F112" s="13" t="s">
        <v>248</v>
      </c>
      <c r="G112" s="30">
        <v>8.0555555555555561E-2</v>
      </c>
      <c r="H112" s="30">
        <v>8.4722222222222213E-2</v>
      </c>
      <c r="I112" s="30">
        <v>0.83888888888888891</v>
      </c>
      <c r="J112" s="231">
        <f t="shared" si="4"/>
        <v>5.8000000000000007</v>
      </c>
      <c r="K112" s="13" t="s">
        <v>250</v>
      </c>
      <c r="L112" s="13" t="s">
        <v>363</v>
      </c>
      <c r="M112" s="13" t="s">
        <v>252</v>
      </c>
      <c r="N112" s="13" t="s">
        <v>252</v>
      </c>
      <c r="O112" s="16">
        <v>2</v>
      </c>
      <c r="P112" s="13">
        <v>50</v>
      </c>
      <c r="Q112" s="17">
        <v>13</v>
      </c>
      <c r="R112" s="227">
        <f t="shared" si="5"/>
        <v>37</v>
      </c>
      <c r="S112" s="18" t="s">
        <v>318</v>
      </c>
      <c r="T112" s="18" t="s">
        <v>318</v>
      </c>
      <c r="U112" s="18">
        <v>22.48</v>
      </c>
      <c r="V112" s="17">
        <v>142</v>
      </c>
      <c r="Y112" s="13" t="s">
        <v>253</v>
      </c>
      <c r="Z112" s="13" t="s">
        <v>253</v>
      </c>
      <c r="AA112" s="13" t="s">
        <v>253</v>
      </c>
      <c r="AB112" s="13" t="s">
        <v>253</v>
      </c>
      <c r="AC112" s="13" t="s">
        <v>253</v>
      </c>
      <c r="AD112" s="13" t="s">
        <v>253</v>
      </c>
      <c r="AE112" s="13" t="s">
        <v>253</v>
      </c>
      <c r="AF112" s="13" t="s">
        <v>253</v>
      </c>
      <c r="AG112" s="13" t="s">
        <v>253</v>
      </c>
      <c r="AH112" s="13" t="s">
        <v>253</v>
      </c>
      <c r="AI112" s="13" t="s">
        <v>253</v>
      </c>
      <c r="AJ112" s="13" t="s">
        <v>253</v>
      </c>
      <c r="AK112" s="13" t="s">
        <v>253</v>
      </c>
      <c r="AL112" s="13" t="s">
        <v>253</v>
      </c>
      <c r="AM112" s="13" t="s">
        <v>253</v>
      </c>
      <c r="AN112" s="13" t="s">
        <v>253</v>
      </c>
    </row>
    <row r="113" spans="1:47" x14ac:dyDescent="0.25">
      <c r="A113" s="12">
        <v>38162</v>
      </c>
      <c r="B113" s="13" t="s">
        <v>249</v>
      </c>
      <c r="C113" s="13">
        <v>2004</v>
      </c>
      <c r="D113" s="13">
        <v>6</v>
      </c>
      <c r="E113" s="13">
        <v>2</v>
      </c>
      <c r="F113" s="13" t="s">
        <v>248</v>
      </c>
      <c r="G113" s="30">
        <v>8.0555555555555561E-2</v>
      </c>
      <c r="H113" s="30">
        <v>8.6111111111111124E-2</v>
      </c>
      <c r="I113" s="30">
        <v>0.83888888888888891</v>
      </c>
      <c r="J113" s="231">
        <f t="shared" si="4"/>
        <v>5.8000000000000007</v>
      </c>
      <c r="K113" s="13" t="s">
        <v>250</v>
      </c>
      <c r="L113" s="13" t="s">
        <v>364</v>
      </c>
      <c r="M113" s="13" t="s">
        <v>252</v>
      </c>
      <c r="N113" s="13" t="s">
        <v>252</v>
      </c>
      <c r="O113" s="16">
        <v>2</v>
      </c>
      <c r="P113" s="13">
        <v>50</v>
      </c>
      <c r="Q113" s="17">
        <v>13</v>
      </c>
      <c r="R113" s="227">
        <f t="shared" si="5"/>
        <v>37</v>
      </c>
      <c r="S113" s="18" t="s">
        <v>318</v>
      </c>
      <c r="T113" s="18" t="s">
        <v>318</v>
      </c>
      <c r="U113" s="18" t="s">
        <v>318</v>
      </c>
      <c r="V113" s="17" t="s">
        <v>318</v>
      </c>
      <c r="Y113" s="13" t="s">
        <v>253</v>
      </c>
      <c r="Z113" s="13" t="s">
        <v>253</v>
      </c>
      <c r="AA113" s="13" t="s">
        <v>253</v>
      </c>
      <c r="AB113" s="13" t="s">
        <v>253</v>
      </c>
      <c r="AC113" s="13" t="s">
        <v>253</v>
      </c>
      <c r="AD113" s="13" t="s">
        <v>253</v>
      </c>
      <c r="AE113" s="13" t="s">
        <v>253</v>
      </c>
      <c r="AF113" s="13" t="s">
        <v>253</v>
      </c>
      <c r="AG113" s="13" t="s">
        <v>253</v>
      </c>
      <c r="AH113" s="13" t="s">
        <v>253</v>
      </c>
      <c r="AI113" s="13" t="s">
        <v>253</v>
      </c>
      <c r="AJ113" s="13" t="s">
        <v>253</v>
      </c>
      <c r="AK113" s="13" t="s">
        <v>253</v>
      </c>
      <c r="AL113" s="13" t="s">
        <v>253</v>
      </c>
      <c r="AM113" s="13" t="s">
        <v>253</v>
      </c>
      <c r="AN113" s="13" t="s">
        <v>253</v>
      </c>
    </row>
    <row r="114" spans="1:47" x14ac:dyDescent="0.25">
      <c r="A114" s="12">
        <v>38162</v>
      </c>
      <c r="B114" s="13" t="s">
        <v>249</v>
      </c>
      <c r="C114" s="13">
        <v>2004</v>
      </c>
      <c r="D114" s="13">
        <v>6</v>
      </c>
      <c r="E114" s="13">
        <v>2</v>
      </c>
      <c r="F114" s="13" t="s">
        <v>248</v>
      </c>
      <c r="G114" s="30">
        <v>6.458333333333334E-2</v>
      </c>
      <c r="H114" s="30">
        <v>7.3611111111111113E-2</v>
      </c>
      <c r="I114" s="30">
        <v>0.83888888888888891</v>
      </c>
      <c r="J114" s="231">
        <f t="shared" si="4"/>
        <v>5.4166666666666643</v>
      </c>
      <c r="K114" s="13" t="s">
        <v>250</v>
      </c>
      <c r="L114" s="13" t="s">
        <v>361</v>
      </c>
      <c r="M114" s="13" t="s">
        <v>252</v>
      </c>
      <c r="N114" s="13" t="s">
        <v>252</v>
      </c>
      <c r="O114" s="16" t="s">
        <v>318</v>
      </c>
      <c r="P114" s="13">
        <v>60</v>
      </c>
      <c r="Q114" s="17">
        <v>23</v>
      </c>
      <c r="R114" s="227">
        <f t="shared" si="5"/>
        <v>37</v>
      </c>
      <c r="S114" s="18">
        <v>14.66</v>
      </c>
      <c r="T114" s="18">
        <v>37.99</v>
      </c>
      <c r="U114" s="18">
        <v>24.21</v>
      </c>
      <c r="V114" s="17">
        <v>142</v>
      </c>
      <c r="Y114" s="13" t="s">
        <v>253</v>
      </c>
      <c r="Z114" s="13" t="s">
        <v>253</v>
      </c>
      <c r="AA114" s="13" t="s">
        <v>253</v>
      </c>
      <c r="AB114" s="13" t="s">
        <v>253</v>
      </c>
      <c r="AC114" s="13" t="s">
        <v>253</v>
      </c>
      <c r="AD114" s="13" t="s">
        <v>253</v>
      </c>
      <c r="AE114" s="13" t="s">
        <v>253</v>
      </c>
      <c r="AF114" s="13" t="s">
        <v>253</v>
      </c>
      <c r="AG114" s="13" t="s">
        <v>253</v>
      </c>
      <c r="AH114" s="13" t="s">
        <v>253</v>
      </c>
      <c r="AI114" s="13" t="s">
        <v>253</v>
      </c>
      <c r="AJ114" s="13" t="s">
        <v>253</v>
      </c>
      <c r="AK114" s="13" t="s">
        <v>253</v>
      </c>
      <c r="AL114" s="13" t="s">
        <v>253</v>
      </c>
      <c r="AM114" s="13" t="s">
        <v>253</v>
      </c>
      <c r="AN114" s="13" t="s">
        <v>253</v>
      </c>
      <c r="AO114" s="13" t="s">
        <v>824</v>
      </c>
    </row>
    <row r="115" spans="1:47" x14ac:dyDescent="0.25">
      <c r="A115" s="12">
        <v>38185</v>
      </c>
      <c r="B115" s="13" t="s">
        <v>378</v>
      </c>
      <c r="C115" s="13">
        <v>2004</v>
      </c>
      <c r="D115" s="13">
        <v>7</v>
      </c>
      <c r="E115" s="13" t="s">
        <v>379</v>
      </c>
      <c r="F115" s="13" t="s">
        <v>248</v>
      </c>
      <c r="G115" s="30">
        <v>0.96944444444444444</v>
      </c>
      <c r="H115" s="30">
        <v>0.9902777777777777</v>
      </c>
      <c r="I115" s="30">
        <v>0.83611111111111114</v>
      </c>
      <c r="J115" s="231">
        <f t="shared" si="4"/>
        <v>3.1999999999999993</v>
      </c>
      <c r="K115" s="13" t="s">
        <v>250</v>
      </c>
      <c r="L115" s="13" t="s">
        <v>401</v>
      </c>
      <c r="M115" s="13" t="s">
        <v>252</v>
      </c>
      <c r="O115" s="16">
        <v>0</v>
      </c>
      <c r="P115" s="13">
        <v>64</v>
      </c>
      <c r="Q115" s="17">
        <v>29</v>
      </c>
      <c r="R115" s="227">
        <f t="shared" si="5"/>
        <v>35</v>
      </c>
      <c r="S115" s="18">
        <v>15.45</v>
      </c>
      <c r="T115" s="18">
        <v>39.020000000000003</v>
      </c>
      <c r="U115" s="18">
        <v>22.79</v>
      </c>
      <c r="V115" s="17">
        <v>145</v>
      </c>
      <c r="X115" s="13" t="s">
        <v>1712</v>
      </c>
      <c r="Y115" s="13" t="s">
        <v>253</v>
      </c>
      <c r="Z115" s="13" t="s">
        <v>253</v>
      </c>
      <c r="AA115" s="13" t="s">
        <v>253</v>
      </c>
      <c r="AB115" s="13" t="s">
        <v>253</v>
      </c>
      <c r="AC115" s="13" t="s">
        <v>253</v>
      </c>
      <c r="AD115" s="13" t="s">
        <v>253</v>
      </c>
      <c r="AE115" s="13" t="s">
        <v>253</v>
      </c>
      <c r="AF115" s="13" t="s">
        <v>253</v>
      </c>
      <c r="AG115" s="13" t="s">
        <v>253</v>
      </c>
      <c r="AH115" s="13" t="s">
        <v>253</v>
      </c>
      <c r="AI115" s="13" t="s">
        <v>253</v>
      </c>
      <c r="AJ115" s="13" t="s">
        <v>253</v>
      </c>
      <c r="AK115" s="13" t="s">
        <v>253</v>
      </c>
      <c r="AL115" s="13" t="s">
        <v>253</v>
      </c>
      <c r="AM115" s="13" t="s">
        <v>253</v>
      </c>
      <c r="AN115" s="13" t="s">
        <v>253</v>
      </c>
    </row>
    <row r="116" spans="1:47" x14ac:dyDescent="0.25">
      <c r="A116" s="12">
        <v>38185</v>
      </c>
      <c r="B116" s="13" t="s">
        <v>378</v>
      </c>
      <c r="C116" s="13">
        <v>2004</v>
      </c>
      <c r="D116" s="13">
        <v>7</v>
      </c>
      <c r="E116" s="13" t="s">
        <v>379</v>
      </c>
      <c r="F116" s="13" t="s">
        <v>248</v>
      </c>
      <c r="G116" s="30">
        <v>0.96944444444444444</v>
      </c>
      <c r="H116" s="30">
        <v>2.7777777777777779E-3</v>
      </c>
      <c r="I116" s="30">
        <v>0.83611111111111114</v>
      </c>
      <c r="J116" s="231">
        <f t="shared" si="4"/>
        <v>3.1999999999999993</v>
      </c>
      <c r="K116" s="13" t="s">
        <v>250</v>
      </c>
      <c r="L116" s="13" t="s">
        <v>402</v>
      </c>
      <c r="M116" s="13" t="s">
        <v>252</v>
      </c>
      <c r="O116" s="16">
        <v>1</v>
      </c>
      <c r="P116" s="13">
        <v>65</v>
      </c>
      <c r="Q116" s="17">
        <v>26</v>
      </c>
      <c r="R116" s="227">
        <f t="shared" si="5"/>
        <v>39</v>
      </c>
      <c r="S116" s="18">
        <v>14.91</v>
      </c>
      <c r="T116" s="18">
        <v>38.299999999999997</v>
      </c>
      <c r="U116" s="18">
        <v>22.04</v>
      </c>
      <c r="V116" s="17">
        <v>143</v>
      </c>
      <c r="X116" s="13" t="s">
        <v>1712</v>
      </c>
      <c r="Y116" s="13" t="s">
        <v>253</v>
      </c>
      <c r="Z116" s="13" t="s">
        <v>253</v>
      </c>
      <c r="AA116" s="13" t="s">
        <v>253</v>
      </c>
      <c r="AB116" s="13" t="s">
        <v>253</v>
      </c>
      <c r="AC116" s="13" t="s">
        <v>253</v>
      </c>
      <c r="AD116" s="13" t="s">
        <v>253</v>
      </c>
      <c r="AE116" s="13" t="s">
        <v>253</v>
      </c>
      <c r="AF116" s="13" t="s">
        <v>253</v>
      </c>
      <c r="AG116" s="13" t="s">
        <v>253</v>
      </c>
      <c r="AH116" s="13" t="s">
        <v>253</v>
      </c>
      <c r="AI116" s="13" t="s">
        <v>253</v>
      </c>
      <c r="AJ116" s="13" t="s">
        <v>253</v>
      </c>
      <c r="AK116" s="13" t="s">
        <v>253</v>
      </c>
      <c r="AL116" s="13" t="s">
        <v>253</v>
      </c>
      <c r="AM116" s="13" t="s">
        <v>253</v>
      </c>
      <c r="AN116" s="13" t="s">
        <v>253</v>
      </c>
    </row>
    <row r="117" spans="1:47" x14ac:dyDescent="0.25">
      <c r="A117" s="12">
        <v>38185</v>
      </c>
      <c r="B117" s="13" t="s">
        <v>378</v>
      </c>
      <c r="C117" s="13">
        <v>2004</v>
      </c>
      <c r="D117" s="13">
        <v>7</v>
      </c>
      <c r="E117" s="13" t="s">
        <v>379</v>
      </c>
      <c r="F117" s="13" t="s">
        <v>248</v>
      </c>
      <c r="G117" s="30">
        <v>0.96944444444444444</v>
      </c>
      <c r="H117" s="30">
        <v>6.9444444444444441E-3</v>
      </c>
      <c r="I117" s="30">
        <v>0.83611111111111114</v>
      </c>
      <c r="J117" s="231">
        <f t="shared" si="4"/>
        <v>3.1999999999999993</v>
      </c>
      <c r="K117" s="13" t="s">
        <v>250</v>
      </c>
      <c r="L117" s="13" t="s">
        <v>403</v>
      </c>
      <c r="M117" s="13" t="s">
        <v>252</v>
      </c>
      <c r="O117" s="16">
        <v>1</v>
      </c>
      <c r="P117" s="13">
        <v>67</v>
      </c>
      <c r="Q117" s="17">
        <v>28</v>
      </c>
      <c r="R117" s="227">
        <f t="shared" si="5"/>
        <v>39</v>
      </c>
      <c r="S117" s="18">
        <v>15.1</v>
      </c>
      <c r="T117" s="18">
        <v>37.880000000000003</v>
      </c>
      <c r="U117" s="18">
        <v>23.74</v>
      </c>
      <c r="V117" s="17">
        <v>142</v>
      </c>
      <c r="X117" s="13" t="s">
        <v>1712</v>
      </c>
      <c r="Y117" s="13" t="s">
        <v>253</v>
      </c>
      <c r="Z117" s="13" t="s">
        <v>253</v>
      </c>
      <c r="AA117" s="13" t="s">
        <v>253</v>
      </c>
      <c r="AB117" s="13" t="s">
        <v>253</v>
      </c>
      <c r="AC117" s="13" t="s">
        <v>253</v>
      </c>
      <c r="AD117" s="13" t="s">
        <v>253</v>
      </c>
      <c r="AE117" s="13" t="s">
        <v>253</v>
      </c>
      <c r="AF117" s="13" t="s">
        <v>253</v>
      </c>
      <c r="AG117" s="13" t="s">
        <v>253</v>
      </c>
      <c r="AH117" s="13" t="s">
        <v>253</v>
      </c>
      <c r="AI117" s="13" t="s">
        <v>253</v>
      </c>
      <c r="AJ117" s="13" t="s">
        <v>253</v>
      </c>
      <c r="AK117" s="13" t="s">
        <v>253</v>
      </c>
      <c r="AL117" s="13" t="s">
        <v>253</v>
      </c>
      <c r="AM117" s="13" t="s">
        <v>253</v>
      </c>
      <c r="AN117" s="13" t="s">
        <v>253</v>
      </c>
    </row>
    <row r="118" spans="1:47" x14ac:dyDescent="0.25">
      <c r="A118" s="12">
        <v>38185</v>
      </c>
      <c r="B118" s="13" t="s">
        <v>378</v>
      </c>
      <c r="C118" s="13">
        <v>2004</v>
      </c>
      <c r="D118" s="13">
        <v>7</v>
      </c>
      <c r="E118" s="13" t="s">
        <v>379</v>
      </c>
      <c r="F118" s="13" t="s">
        <v>248</v>
      </c>
      <c r="G118" s="30">
        <v>0.97222222222222221</v>
      </c>
      <c r="H118" s="30">
        <v>9.7222222222222224E-3</v>
      </c>
      <c r="I118" s="30">
        <v>0.83611111111111114</v>
      </c>
      <c r="J118" s="231">
        <f t="shared" si="4"/>
        <v>3.2666666666666657</v>
      </c>
      <c r="K118" s="13" t="s">
        <v>250</v>
      </c>
      <c r="L118" s="13" t="s">
        <v>404</v>
      </c>
      <c r="M118" s="13" t="s">
        <v>252</v>
      </c>
      <c r="O118" s="16">
        <v>4</v>
      </c>
      <c r="P118" s="13">
        <v>64</v>
      </c>
      <c r="Q118" s="17">
        <v>29</v>
      </c>
      <c r="R118" s="227">
        <f t="shared" si="5"/>
        <v>35</v>
      </c>
      <c r="S118" s="18">
        <v>14.25</v>
      </c>
      <c r="T118" s="18">
        <v>37.24</v>
      </c>
      <c r="U118" s="18">
        <v>22.91</v>
      </c>
      <c r="V118" s="17">
        <v>141</v>
      </c>
      <c r="X118" s="13" t="s">
        <v>391</v>
      </c>
      <c r="Y118" s="13" t="s">
        <v>253</v>
      </c>
      <c r="Z118" s="13" t="s">
        <v>253</v>
      </c>
      <c r="AA118" s="13" t="s">
        <v>253</v>
      </c>
      <c r="AB118" s="13" t="s">
        <v>253</v>
      </c>
      <c r="AC118" s="13" t="s">
        <v>253</v>
      </c>
      <c r="AD118" s="13" t="s">
        <v>253</v>
      </c>
      <c r="AE118" s="13" t="s">
        <v>253</v>
      </c>
      <c r="AF118" s="13" t="s">
        <v>253</v>
      </c>
      <c r="AG118" s="13" t="s">
        <v>253</v>
      </c>
      <c r="AH118" s="13" t="s">
        <v>253</v>
      </c>
      <c r="AI118" s="13" t="s">
        <v>253</v>
      </c>
      <c r="AJ118" s="13" t="s">
        <v>253</v>
      </c>
      <c r="AK118" s="13" t="s">
        <v>253</v>
      </c>
      <c r="AL118" s="13" t="s">
        <v>253</v>
      </c>
      <c r="AM118" s="13" t="s">
        <v>253</v>
      </c>
      <c r="AN118" s="13" t="s">
        <v>253</v>
      </c>
    </row>
    <row r="119" spans="1:47" x14ac:dyDescent="0.25">
      <c r="A119" s="12">
        <v>38185</v>
      </c>
      <c r="B119" s="13" t="s">
        <v>378</v>
      </c>
      <c r="C119" s="13">
        <v>2004</v>
      </c>
      <c r="D119" s="13">
        <v>7</v>
      </c>
      <c r="E119" s="13" t="s">
        <v>379</v>
      </c>
      <c r="F119" s="13" t="s">
        <v>248</v>
      </c>
      <c r="G119" s="30">
        <v>0.98333333333333339</v>
      </c>
      <c r="H119" s="30">
        <v>1.2500000000000001E-2</v>
      </c>
      <c r="I119" s="30">
        <v>0.83611111111111114</v>
      </c>
      <c r="J119" s="231">
        <f t="shared" si="4"/>
        <v>3.5333333333333341</v>
      </c>
      <c r="K119" s="13" t="s">
        <v>250</v>
      </c>
      <c r="L119" s="13" t="s">
        <v>406</v>
      </c>
      <c r="M119" s="13" t="s">
        <v>252</v>
      </c>
      <c r="O119" s="16">
        <v>0</v>
      </c>
      <c r="P119" s="13">
        <v>59</v>
      </c>
      <c r="Q119" s="17">
        <v>27</v>
      </c>
      <c r="R119" s="227">
        <f t="shared" si="5"/>
        <v>32</v>
      </c>
      <c r="S119" s="18">
        <v>14.86</v>
      </c>
      <c r="T119" s="18">
        <v>37.72</v>
      </c>
      <c r="U119" s="18">
        <v>22.49</v>
      </c>
      <c r="V119" s="17">
        <v>140</v>
      </c>
      <c r="X119" s="13" t="s">
        <v>391</v>
      </c>
      <c r="Y119" s="13" t="s">
        <v>253</v>
      </c>
      <c r="Z119" s="13" t="s">
        <v>253</v>
      </c>
      <c r="AA119" s="13" t="s">
        <v>253</v>
      </c>
      <c r="AB119" s="13" t="s">
        <v>253</v>
      </c>
      <c r="AC119" s="13" t="s">
        <v>253</v>
      </c>
      <c r="AD119" s="13" t="s">
        <v>253</v>
      </c>
      <c r="AE119" s="13" t="s">
        <v>253</v>
      </c>
      <c r="AF119" s="13" t="s">
        <v>253</v>
      </c>
      <c r="AG119" s="13" t="s">
        <v>253</v>
      </c>
      <c r="AH119" s="13" t="s">
        <v>253</v>
      </c>
      <c r="AI119" s="13" t="s">
        <v>253</v>
      </c>
      <c r="AJ119" s="13" t="s">
        <v>253</v>
      </c>
      <c r="AK119" s="13" t="s">
        <v>253</v>
      </c>
      <c r="AL119" s="13" t="s">
        <v>253</v>
      </c>
      <c r="AM119" s="13" t="s">
        <v>253</v>
      </c>
      <c r="AN119" s="13" t="s">
        <v>253</v>
      </c>
      <c r="AO119" s="13" t="s">
        <v>407</v>
      </c>
    </row>
    <row r="120" spans="1:47" x14ac:dyDescent="0.25">
      <c r="A120" s="12">
        <v>38185</v>
      </c>
      <c r="B120" s="13" t="s">
        <v>378</v>
      </c>
      <c r="C120" s="13">
        <v>2004</v>
      </c>
      <c r="D120" s="13">
        <v>7</v>
      </c>
      <c r="E120" s="13" t="s">
        <v>379</v>
      </c>
      <c r="F120" s="13" t="s">
        <v>248</v>
      </c>
      <c r="G120" s="30">
        <v>0.98958333333333337</v>
      </c>
      <c r="H120" s="30">
        <v>1.5972222222222224E-2</v>
      </c>
      <c r="I120" s="30">
        <v>0.83611111111111114</v>
      </c>
      <c r="J120" s="231">
        <f t="shared" si="4"/>
        <v>3.6833333333333336</v>
      </c>
      <c r="K120" s="13" t="s">
        <v>250</v>
      </c>
      <c r="L120" s="13" t="s">
        <v>408</v>
      </c>
      <c r="M120" s="13" t="s">
        <v>252</v>
      </c>
      <c r="O120" s="16">
        <v>1.5</v>
      </c>
      <c r="P120" s="13">
        <v>59</v>
      </c>
      <c r="Q120" s="17">
        <v>25</v>
      </c>
      <c r="R120" s="227">
        <f t="shared" si="5"/>
        <v>34</v>
      </c>
      <c r="S120" s="18">
        <v>14.77</v>
      </c>
      <c r="T120" s="18">
        <v>37.43</v>
      </c>
      <c r="U120" s="18">
        <v>23.33</v>
      </c>
      <c r="V120" s="17">
        <v>142</v>
      </c>
      <c r="X120" s="13" t="s">
        <v>1712</v>
      </c>
      <c r="Y120" s="13" t="s">
        <v>253</v>
      </c>
      <c r="Z120" s="13" t="s">
        <v>253</v>
      </c>
      <c r="AA120" s="13" t="s">
        <v>253</v>
      </c>
      <c r="AB120" s="13" t="s">
        <v>253</v>
      </c>
      <c r="AC120" s="13" t="s">
        <v>253</v>
      </c>
      <c r="AD120" s="13" t="s">
        <v>253</v>
      </c>
      <c r="AE120" s="13" t="s">
        <v>253</v>
      </c>
      <c r="AF120" s="13" t="s">
        <v>253</v>
      </c>
      <c r="AG120" s="13" t="s">
        <v>253</v>
      </c>
      <c r="AH120" s="13" t="s">
        <v>253</v>
      </c>
      <c r="AI120" s="13" t="s">
        <v>253</v>
      </c>
      <c r="AJ120" s="13" t="s">
        <v>253</v>
      </c>
      <c r="AK120" s="13" t="s">
        <v>253</v>
      </c>
      <c r="AL120" s="13" t="s">
        <v>253</v>
      </c>
      <c r="AM120" s="13" t="s">
        <v>253</v>
      </c>
      <c r="AN120" s="13" t="s">
        <v>253</v>
      </c>
    </row>
    <row r="121" spans="1:47" x14ac:dyDescent="0.25">
      <c r="A121" s="12">
        <v>38185</v>
      </c>
      <c r="B121" s="13" t="s">
        <v>378</v>
      </c>
      <c r="C121" s="13">
        <v>2004</v>
      </c>
      <c r="D121" s="13">
        <v>7</v>
      </c>
      <c r="E121" s="13" t="s">
        <v>379</v>
      </c>
      <c r="F121" s="13" t="s">
        <v>248</v>
      </c>
      <c r="G121" s="30">
        <v>0.99305555555555547</v>
      </c>
      <c r="H121" s="30">
        <v>1.8749999999999999E-2</v>
      </c>
      <c r="I121" s="30">
        <v>0.83611111111111114</v>
      </c>
      <c r="J121" s="231">
        <f t="shared" si="4"/>
        <v>3.7666666666666639</v>
      </c>
      <c r="K121" s="13" t="s">
        <v>250</v>
      </c>
      <c r="L121" s="13" t="s">
        <v>409</v>
      </c>
      <c r="M121" s="13" t="s">
        <v>252</v>
      </c>
      <c r="O121" s="16">
        <v>2</v>
      </c>
      <c r="P121" s="13">
        <v>65</v>
      </c>
      <c r="Q121" s="17">
        <v>30</v>
      </c>
      <c r="R121" s="227">
        <f t="shared" si="5"/>
        <v>35</v>
      </c>
      <c r="S121" s="18">
        <v>14.66</v>
      </c>
      <c r="T121" s="18">
        <v>37.03</v>
      </c>
      <c r="U121" s="18">
        <v>22.28</v>
      </c>
      <c r="V121" s="17">
        <v>137</v>
      </c>
      <c r="X121" s="13" t="s">
        <v>1712</v>
      </c>
      <c r="Y121" s="13" t="s">
        <v>253</v>
      </c>
      <c r="Z121" s="13" t="s">
        <v>253</v>
      </c>
      <c r="AA121" s="13" t="s">
        <v>253</v>
      </c>
      <c r="AB121" s="13" t="s">
        <v>253</v>
      </c>
      <c r="AC121" s="13" t="s">
        <v>253</v>
      </c>
      <c r="AD121" s="13" t="s">
        <v>253</v>
      </c>
      <c r="AE121" s="13" t="s">
        <v>253</v>
      </c>
      <c r="AF121" s="13" t="s">
        <v>253</v>
      </c>
      <c r="AG121" s="13" t="s">
        <v>253</v>
      </c>
      <c r="AH121" s="13" t="s">
        <v>253</v>
      </c>
      <c r="AI121" s="13" t="s">
        <v>253</v>
      </c>
      <c r="AJ121" s="13" t="s">
        <v>253</v>
      </c>
      <c r="AK121" s="13" t="s">
        <v>253</v>
      </c>
      <c r="AL121" s="13" t="s">
        <v>253</v>
      </c>
      <c r="AM121" s="13" t="s">
        <v>253</v>
      </c>
      <c r="AN121" s="13" t="s">
        <v>253</v>
      </c>
    </row>
    <row r="122" spans="1:47" x14ac:dyDescent="0.25">
      <c r="A122" s="12">
        <v>38185</v>
      </c>
      <c r="B122" s="13" t="s">
        <v>378</v>
      </c>
      <c r="C122" s="13">
        <v>2004</v>
      </c>
      <c r="D122" s="13">
        <v>7</v>
      </c>
      <c r="E122" s="13" t="s">
        <v>379</v>
      </c>
      <c r="F122" s="13" t="s">
        <v>248</v>
      </c>
      <c r="G122" s="30">
        <v>0.99444444444444446</v>
      </c>
      <c r="H122" s="30">
        <v>2.2222222222222223E-2</v>
      </c>
      <c r="I122" s="30">
        <v>0.83611111111111114</v>
      </c>
      <c r="J122" s="231">
        <f t="shared" si="4"/>
        <v>3.8</v>
      </c>
      <c r="K122" s="13" t="s">
        <v>250</v>
      </c>
      <c r="L122" s="13" t="s">
        <v>410</v>
      </c>
      <c r="M122" s="13" t="s">
        <v>252</v>
      </c>
      <c r="O122" s="16">
        <v>2</v>
      </c>
      <c r="P122" s="13">
        <v>58</v>
      </c>
      <c r="Q122" s="17">
        <v>25</v>
      </c>
      <c r="R122" s="227">
        <f t="shared" si="5"/>
        <v>33</v>
      </c>
      <c r="S122" s="18">
        <v>14.82</v>
      </c>
      <c r="T122" s="18">
        <v>38.299999999999997</v>
      </c>
      <c r="U122" s="18">
        <v>23.44</v>
      </c>
      <c r="V122" s="17">
        <v>142</v>
      </c>
      <c r="X122" s="13" t="s">
        <v>1712</v>
      </c>
      <c r="Y122" s="13" t="s">
        <v>253</v>
      </c>
      <c r="Z122" s="13" t="s">
        <v>253</v>
      </c>
      <c r="AA122" s="13" t="s">
        <v>253</v>
      </c>
      <c r="AB122" s="13" t="s">
        <v>253</v>
      </c>
      <c r="AC122" s="13" t="s">
        <v>253</v>
      </c>
      <c r="AD122" s="13" t="s">
        <v>253</v>
      </c>
      <c r="AE122" s="13" t="s">
        <v>253</v>
      </c>
      <c r="AF122" s="13" t="s">
        <v>253</v>
      </c>
      <c r="AG122" s="13" t="s">
        <v>253</v>
      </c>
      <c r="AH122" s="13" t="s">
        <v>253</v>
      </c>
      <c r="AI122" s="13" t="s">
        <v>253</v>
      </c>
      <c r="AJ122" s="13" t="s">
        <v>253</v>
      </c>
      <c r="AK122" s="13" t="s">
        <v>253</v>
      </c>
      <c r="AL122" s="13" t="s">
        <v>253</v>
      </c>
      <c r="AM122" s="13" t="s">
        <v>253</v>
      </c>
      <c r="AN122" s="13" t="s">
        <v>253</v>
      </c>
    </row>
    <row r="123" spans="1:47" x14ac:dyDescent="0.25">
      <c r="A123" s="12">
        <v>38185</v>
      </c>
      <c r="B123" s="13" t="s">
        <v>378</v>
      </c>
      <c r="C123" s="13">
        <v>2004</v>
      </c>
      <c r="D123" s="13">
        <v>7</v>
      </c>
      <c r="E123" s="13" t="s">
        <v>379</v>
      </c>
      <c r="F123" s="13" t="s">
        <v>248</v>
      </c>
      <c r="G123" s="30">
        <v>0.99444444444444446</v>
      </c>
      <c r="H123" s="30">
        <v>2.7083333333333334E-2</v>
      </c>
      <c r="I123" s="30">
        <v>0.83611111111111114</v>
      </c>
      <c r="J123" s="231">
        <f t="shared" si="4"/>
        <v>3.8</v>
      </c>
      <c r="K123" s="13" t="s">
        <v>250</v>
      </c>
      <c r="L123" s="13" t="s">
        <v>411</v>
      </c>
      <c r="M123" s="13" t="s">
        <v>252</v>
      </c>
      <c r="O123" s="16">
        <v>1.5</v>
      </c>
      <c r="P123" s="13">
        <v>54</v>
      </c>
      <c r="Q123" s="17">
        <v>17</v>
      </c>
      <c r="R123" s="227">
        <f t="shared" si="5"/>
        <v>37</v>
      </c>
      <c r="S123" s="18">
        <v>14.54</v>
      </c>
      <c r="T123" s="18">
        <v>37.69</v>
      </c>
      <c r="U123" s="18">
        <v>22.28</v>
      </c>
      <c r="V123" s="17">
        <v>145</v>
      </c>
      <c r="X123" s="13" t="s">
        <v>1712</v>
      </c>
      <c r="Y123" s="13" t="s">
        <v>253</v>
      </c>
      <c r="Z123" s="13" t="s">
        <v>253</v>
      </c>
      <c r="AA123" s="13" t="s">
        <v>253</v>
      </c>
      <c r="AB123" s="13" t="s">
        <v>253</v>
      </c>
      <c r="AC123" s="13" t="s">
        <v>253</v>
      </c>
      <c r="AD123" s="13" t="s">
        <v>253</v>
      </c>
      <c r="AE123" s="13" t="s">
        <v>253</v>
      </c>
      <c r="AF123" s="13" t="s">
        <v>253</v>
      </c>
      <c r="AG123" s="13" t="s">
        <v>253</v>
      </c>
      <c r="AH123" s="13" t="s">
        <v>253</v>
      </c>
      <c r="AI123" s="13" t="s">
        <v>253</v>
      </c>
      <c r="AJ123" s="13" t="s">
        <v>253</v>
      </c>
      <c r="AK123" s="13" t="s">
        <v>253</v>
      </c>
      <c r="AL123" s="13" t="s">
        <v>253</v>
      </c>
      <c r="AM123" s="13" t="s">
        <v>253</v>
      </c>
      <c r="AN123" s="13" t="s">
        <v>253</v>
      </c>
    </row>
    <row r="124" spans="1:47" x14ac:dyDescent="0.25">
      <c r="A124" s="12">
        <v>38185</v>
      </c>
      <c r="B124" s="13" t="s">
        <v>378</v>
      </c>
      <c r="C124" s="13">
        <v>2004</v>
      </c>
      <c r="D124" s="13">
        <v>7</v>
      </c>
      <c r="E124" s="13" t="s">
        <v>379</v>
      </c>
      <c r="F124" s="13" t="s">
        <v>248</v>
      </c>
      <c r="G124" s="30">
        <v>3.1944444444444449E-2</v>
      </c>
      <c r="H124" s="30">
        <v>3.5416666666666666E-2</v>
      </c>
      <c r="I124" s="30">
        <v>0.83611111111111114</v>
      </c>
      <c r="J124" s="231">
        <f t="shared" si="4"/>
        <v>4.6999999999999993</v>
      </c>
      <c r="K124" s="13" t="s">
        <v>250</v>
      </c>
      <c r="L124" s="13" t="s">
        <v>412</v>
      </c>
      <c r="M124" s="13" t="s">
        <v>252</v>
      </c>
      <c r="O124" s="16">
        <v>1</v>
      </c>
      <c r="P124" s="13">
        <v>58</v>
      </c>
      <c r="Q124" s="17">
        <v>25</v>
      </c>
      <c r="R124" s="227">
        <f t="shared" si="5"/>
        <v>33</v>
      </c>
      <c r="S124" s="18">
        <v>14.12</v>
      </c>
      <c r="T124" s="18">
        <v>36.76</v>
      </c>
      <c r="U124" s="18">
        <v>22.22</v>
      </c>
      <c r="V124" s="17">
        <v>142</v>
      </c>
      <c r="X124" s="13" t="s">
        <v>391</v>
      </c>
      <c r="Y124" s="13" t="s">
        <v>253</v>
      </c>
      <c r="Z124" s="13" t="s">
        <v>253</v>
      </c>
      <c r="AA124" s="13" t="s">
        <v>253</v>
      </c>
      <c r="AB124" s="13" t="s">
        <v>253</v>
      </c>
      <c r="AC124" s="13" t="s">
        <v>253</v>
      </c>
      <c r="AD124" s="13" t="s">
        <v>253</v>
      </c>
      <c r="AE124" s="13" t="s">
        <v>253</v>
      </c>
      <c r="AF124" s="13" t="s">
        <v>253</v>
      </c>
      <c r="AG124" s="13" t="s">
        <v>253</v>
      </c>
      <c r="AH124" s="13" t="s">
        <v>253</v>
      </c>
      <c r="AI124" s="13" t="s">
        <v>253</v>
      </c>
      <c r="AJ124" s="13" t="s">
        <v>253</v>
      </c>
      <c r="AK124" s="13" t="s">
        <v>253</v>
      </c>
      <c r="AL124" s="13" t="s">
        <v>253</v>
      </c>
      <c r="AM124" s="13" t="s">
        <v>253</v>
      </c>
      <c r="AN124" s="13" t="s">
        <v>253</v>
      </c>
    </row>
    <row r="125" spans="1:47" x14ac:dyDescent="0.25">
      <c r="A125" s="12">
        <v>38185</v>
      </c>
      <c r="B125" s="13" t="s">
        <v>378</v>
      </c>
      <c r="C125" s="13">
        <v>2004</v>
      </c>
      <c r="D125" s="13">
        <v>7</v>
      </c>
      <c r="E125" s="13" t="s">
        <v>379</v>
      </c>
      <c r="F125" s="13" t="s">
        <v>248</v>
      </c>
      <c r="G125" s="30">
        <v>3.1944444444444449E-2</v>
      </c>
      <c r="H125" s="30">
        <v>4.0972222222222222E-2</v>
      </c>
      <c r="I125" s="30">
        <v>0.83611111111111114</v>
      </c>
      <c r="J125" s="231">
        <f t="shared" si="4"/>
        <v>4.6999999999999993</v>
      </c>
      <c r="K125" s="13" t="s">
        <v>250</v>
      </c>
      <c r="L125" s="13" t="s">
        <v>413</v>
      </c>
      <c r="M125" s="13" t="s">
        <v>252</v>
      </c>
      <c r="O125" s="16">
        <v>4</v>
      </c>
      <c r="P125" s="13">
        <v>60</v>
      </c>
      <c r="Q125" s="17">
        <v>30</v>
      </c>
      <c r="R125" s="227">
        <f t="shared" si="5"/>
        <v>30</v>
      </c>
      <c r="S125" s="18">
        <v>15</v>
      </c>
      <c r="T125" s="18">
        <v>37.86</v>
      </c>
      <c r="U125" s="18">
        <v>23.43</v>
      </c>
      <c r="V125" s="17">
        <v>143</v>
      </c>
      <c r="X125" s="13" t="s">
        <v>1712</v>
      </c>
      <c r="Y125" s="13" t="s">
        <v>253</v>
      </c>
      <c r="Z125" s="13" t="s">
        <v>253</v>
      </c>
      <c r="AA125" s="13" t="s">
        <v>253</v>
      </c>
      <c r="AB125" s="13" t="s">
        <v>253</v>
      </c>
      <c r="AC125" s="13" t="s">
        <v>253</v>
      </c>
      <c r="AD125" s="13" t="s">
        <v>253</v>
      </c>
      <c r="AE125" s="13" t="s">
        <v>253</v>
      </c>
      <c r="AF125" s="13" t="s">
        <v>253</v>
      </c>
      <c r="AG125" s="13" t="s">
        <v>253</v>
      </c>
      <c r="AH125" s="13" t="s">
        <v>253</v>
      </c>
      <c r="AI125" s="13" t="s">
        <v>253</v>
      </c>
      <c r="AJ125" s="13" t="s">
        <v>253</v>
      </c>
      <c r="AK125" s="13" t="s">
        <v>253</v>
      </c>
      <c r="AL125" s="13" t="s">
        <v>253</v>
      </c>
      <c r="AM125" s="13" t="s">
        <v>253</v>
      </c>
      <c r="AN125" s="13" t="s">
        <v>253</v>
      </c>
    </row>
    <row r="126" spans="1:47" x14ac:dyDescent="0.25">
      <c r="A126" s="12">
        <v>38185</v>
      </c>
      <c r="B126" s="13" t="s">
        <v>378</v>
      </c>
      <c r="C126" s="13">
        <v>2004</v>
      </c>
      <c r="D126" s="13">
        <v>7</v>
      </c>
      <c r="E126" s="13" t="s">
        <v>379</v>
      </c>
      <c r="F126" s="13" t="s">
        <v>248</v>
      </c>
      <c r="G126" s="30">
        <v>4.0972222222222222E-2</v>
      </c>
      <c r="H126" s="30">
        <v>4.6527777777777779E-2</v>
      </c>
      <c r="I126" s="30">
        <v>0.83611111111111114</v>
      </c>
      <c r="J126" s="231">
        <f t="shared" si="4"/>
        <v>4.9166666666666643</v>
      </c>
      <c r="K126" s="13" t="s">
        <v>250</v>
      </c>
      <c r="L126" s="13" t="s">
        <v>414</v>
      </c>
      <c r="M126" s="13" t="s">
        <v>252</v>
      </c>
      <c r="O126" s="16">
        <v>1.5</v>
      </c>
      <c r="P126" s="13">
        <v>50</v>
      </c>
      <c r="Q126" s="17">
        <v>17</v>
      </c>
      <c r="R126" s="227">
        <f t="shared" si="5"/>
        <v>33</v>
      </c>
      <c r="S126" s="18">
        <v>14.67</v>
      </c>
      <c r="T126" s="18">
        <v>37.840000000000003</v>
      </c>
      <c r="U126" s="18">
        <v>22.66</v>
      </c>
      <c r="V126" s="17">
        <v>141</v>
      </c>
      <c r="X126" s="13" t="s">
        <v>391</v>
      </c>
      <c r="Y126" s="13" t="s">
        <v>253</v>
      </c>
      <c r="Z126" s="13" t="s">
        <v>253</v>
      </c>
      <c r="AA126" s="13" t="s">
        <v>253</v>
      </c>
      <c r="AB126" s="13" t="s">
        <v>253</v>
      </c>
      <c r="AC126" s="13" t="s">
        <v>253</v>
      </c>
      <c r="AD126" s="13" t="s">
        <v>253</v>
      </c>
      <c r="AE126" s="13" t="s">
        <v>253</v>
      </c>
      <c r="AF126" s="13" t="s">
        <v>253</v>
      </c>
      <c r="AG126" s="13" t="s">
        <v>253</v>
      </c>
      <c r="AH126" s="13" t="s">
        <v>253</v>
      </c>
      <c r="AI126" s="13" t="s">
        <v>253</v>
      </c>
      <c r="AJ126" s="13" t="s">
        <v>253</v>
      </c>
      <c r="AK126" s="13" t="s">
        <v>253</v>
      </c>
      <c r="AL126" s="13" t="s">
        <v>253</v>
      </c>
      <c r="AM126" s="13" t="s">
        <v>253</v>
      </c>
      <c r="AN126" s="13" t="s">
        <v>253</v>
      </c>
    </row>
    <row r="127" spans="1:47" x14ac:dyDescent="0.25">
      <c r="A127" s="12">
        <v>38185</v>
      </c>
      <c r="B127" s="13" t="s">
        <v>378</v>
      </c>
      <c r="C127" s="13">
        <v>2004</v>
      </c>
      <c r="D127" s="13">
        <v>7</v>
      </c>
      <c r="E127" s="13" t="s">
        <v>379</v>
      </c>
      <c r="F127" s="13" t="s">
        <v>248</v>
      </c>
      <c r="G127" s="30">
        <v>4.0972222222222222E-2</v>
      </c>
      <c r="H127" s="30">
        <v>5.2777777777777778E-2</v>
      </c>
      <c r="I127" s="30">
        <v>0.83611111111111114</v>
      </c>
      <c r="J127" s="231">
        <f t="shared" si="4"/>
        <v>4.9166666666666643</v>
      </c>
      <c r="K127" s="13" t="s">
        <v>250</v>
      </c>
      <c r="L127" s="13" t="s">
        <v>415</v>
      </c>
      <c r="M127" s="13" t="s">
        <v>252</v>
      </c>
      <c r="O127" s="16">
        <v>3</v>
      </c>
      <c r="P127" s="13">
        <v>66</v>
      </c>
      <c r="Q127" s="17">
        <v>29</v>
      </c>
      <c r="R127" s="227">
        <f t="shared" si="5"/>
        <v>37</v>
      </c>
      <c r="S127" s="18">
        <v>14.56</v>
      </c>
      <c r="T127" s="18">
        <v>37.94</v>
      </c>
      <c r="U127" s="18">
        <v>22.53</v>
      </c>
      <c r="V127" s="17">
        <v>146</v>
      </c>
      <c r="X127" s="13" t="s">
        <v>1712</v>
      </c>
      <c r="Y127" s="13" t="s">
        <v>253</v>
      </c>
      <c r="Z127" s="13" t="s">
        <v>253</v>
      </c>
      <c r="AA127" s="13" t="s">
        <v>253</v>
      </c>
      <c r="AB127" s="13" t="s">
        <v>253</v>
      </c>
      <c r="AC127" s="13" t="s">
        <v>253</v>
      </c>
      <c r="AD127" s="13" t="s">
        <v>253</v>
      </c>
      <c r="AE127" s="13" t="s">
        <v>253</v>
      </c>
      <c r="AF127" s="13" t="s">
        <v>253</v>
      </c>
      <c r="AG127" s="13" t="s">
        <v>253</v>
      </c>
      <c r="AH127" s="13" t="s">
        <v>253</v>
      </c>
      <c r="AI127" s="13" t="s">
        <v>253</v>
      </c>
      <c r="AJ127" s="13" t="s">
        <v>253</v>
      </c>
      <c r="AK127" s="13" t="s">
        <v>253</v>
      </c>
      <c r="AL127" s="13" t="s">
        <v>253</v>
      </c>
      <c r="AM127" s="13" t="s">
        <v>253</v>
      </c>
      <c r="AN127" s="13" t="s">
        <v>253</v>
      </c>
      <c r="AP127" s="29"/>
      <c r="AQ127" s="29"/>
      <c r="AR127" s="29"/>
      <c r="AS127" s="29"/>
      <c r="AT127" s="29"/>
      <c r="AU127" s="29"/>
    </row>
    <row r="128" spans="1:47" x14ac:dyDescent="0.25">
      <c r="A128" s="12">
        <v>38185</v>
      </c>
      <c r="B128" s="13" t="s">
        <v>378</v>
      </c>
      <c r="C128" s="13">
        <v>2004</v>
      </c>
      <c r="D128" s="13">
        <v>7</v>
      </c>
      <c r="E128" s="13" t="s">
        <v>379</v>
      </c>
      <c r="F128" s="13" t="s">
        <v>248</v>
      </c>
      <c r="G128" s="30">
        <v>4.1666666666666664E-2</v>
      </c>
      <c r="H128" s="30">
        <v>5.5555555555555552E-2</v>
      </c>
      <c r="I128" s="30">
        <v>0.83611111111111114</v>
      </c>
      <c r="J128" s="231">
        <f t="shared" si="4"/>
        <v>4.93333333333333</v>
      </c>
      <c r="K128" s="13" t="s">
        <v>250</v>
      </c>
      <c r="L128" s="13" t="s">
        <v>416</v>
      </c>
      <c r="M128" s="13" t="s">
        <v>252</v>
      </c>
      <c r="O128" s="16">
        <v>0</v>
      </c>
      <c r="P128" s="13">
        <v>62</v>
      </c>
      <c r="Q128" s="17">
        <v>31</v>
      </c>
      <c r="R128" s="227">
        <f t="shared" si="5"/>
        <v>31</v>
      </c>
      <c r="S128" s="18">
        <v>14.25</v>
      </c>
      <c r="T128" s="18">
        <v>37.119999999999997</v>
      </c>
      <c r="U128" s="18">
        <v>22.57</v>
      </c>
      <c r="V128" s="17">
        <v>139</v>
      </c>
      <c r="X128" s="13" t="s">
        <v>1713</v>
      </c>
      <c r="Y128" s="13" t="s">
        <v>253</v>
      </c>
      <c r="Z128" s="13" t="s">
        <v>253</v>
      </c>
      <c r="AA128" s="13" t="s">
        <v>253</v>
      </c>
      <c r="AB128" s="13" t="s">
        <v>253</v>
      </c>
      <c r="AC128" s="13" t="s">
        <v>253</v>
      </c>
      <c r="AD128" s="13" t="s">
        <v>253</v>
      </c>
      <c r="AE128" s="13" t="s">
        <v>253</v>
      </c>
      <c r="AF128" s="13" t="s">
        <v>253</v>
      </c>
      <c r="AG128" s="13" t="s">
        <v>253</v>
      </c>
      <c r="AH128" s="13" t="s">
        <v>253</v>
      </c>
      <c r="AI128" s="13" t="s">
        <v>253</v>
      </c>
      <c r="AJ128" s="13" t="s">
        <v>253</v>
      </c>
      <c r="AK128" s="13" t="s">
        <v>253</v>
      </c>
      <c r="AL128" s="13" t="s">
        <v>253</v>
      </c>
      <c r="AM128" s="13" t="s">
        <v>253</v>
      </c>
      <c r="AN128" s="13" t="s">
        <v>253</v>
      </c>
    </row>
    <row r="129" spans="1:41" x14ac:dyDescent="0.25">
      <c r="A129" s="12">
        <v>38185</v>
      </c>
      <c r="B129" s="13" t="s">
        <v>378</v>
      </c>
      <c r="C129" s="13">
        <v>2004</v>
      </c>
      <c r="D129" s="13">
        <v>7</v>
      </c>
      <c r="E129" s="13" t="s">
        <v>379</v>
      </c>
      <c r="F129" s="13" t="s">
        <v>248</v>
      </c>
      <c r="G129" s="30">
        <v>4.6527777777777779E-2</v>
      </c>
      <c r="H129" s="30">
        <v>5.9027777777777783E-2</v>
      </c>
      <c r="I129" s="30">
        <v>0.83611111111111114</v>
      </c>
      <c r="J129" s="231">
        <f t="shared" si="4"/>
        <v>5.0500000000000007</v>
      </c>
      <c r="K129" s="13" t="s">
        <v>250</v>
      </c>
      <c r="L129" s="13" t="s">
        <v>417</v>
      </c>
      <c r="M129" s="13" t="s">
        <v>252</v>
      </c>
      <c r="O129" s="16">
        <v>3</v>
      </c>
      <c r="P129" s="13">
        <v>60</v>
      </c>
      <c r="Q129" s="17">
        <v>25</v>
      </c>
      <c r="R129" s="227">
        <f t="shared" si="5"/>
        <v>35</v>
      </c>
      <c r="S129" s="18">
        <v>15.14</v>
      </c>
      <c r="T129" s="18">
        <v>38.58</v>
      </c>
      <c r="U129" s="18">
        <v>23.6</v>
      </c>
      <c r="V129" s="17">
        <v>146</v>
      </c>
      <c r="X129" s="13" t="s">
        <v>1712</v>
      </c>
      <c r="Y129" s="13" t="s">
        <v>253</v>
      </c>
      <c r="Z129" s="13" t="s">
        <v>253</v>
      </c>
      <c r="AA129" s="13" t="s">
        <v>253</v>
      </c>
      <c r="AB129" s="13" t="s">
        <v>253</v>
      </c>
      <c r="AC129" s="13" t="s">
        <v>253</v>
      </c>
      <c r="AD129" s="13" t="s">
        <v>253</v>
      </c>
      <c r="AE129" s="13" t="s">
        <v>253</v>
      </c>
      <c r="AF129" s="13" t="s">
        <v>253</v>
      </c>
      <c r="AG129" s="13" t="s">
        <v>253</v>
      </c>
      <c r="AH129" s="13" t="s">
        <v>253</v>
      </c>
      <c r="AI129" s="13" t="s">
        <v>253</v>
      </c>
      <c r="AJ129" s="13" t="s">
        <v>253</v>
      </c>
      <c r="AK129" s="13" t="s">
        <v>253</v>
      </c>
      <c r="AL129" s="13" t="s">
        <v>253</v>
      </c>
      <c r="AM129" s="13" t="s">
        <v>253</v>
      </c>
      <c r="AN129" s="13" t="s">
        <v>253</v>
      </c>
    </row>
    <row r="130" spans="1:41" x14ac:dyDescent="0.25">
      <c r="A130" s="12">
        <v>38185</v>
      </c>
      <c r="B130" s="13" t="s">
        <v>378</v>
      </c>
      <c r="C130" s="13">
        <v>2004</v>
      </c>
      <c r="D130" s="13">
        <v>7</v>
      </c>
      <c r="E130" s="13" t="s">
        <v>379</v>
      </c>
      <c r="F130" s="13" t="s">
        <v>248</v>
      </c>
      <c r="G130" s="30">
        <v>4.7222222222222221E-2</v>
      </c>
      <c r="H130" s="30">
        <v>6.1805555555555558E-2</v>
      </c>
      <c r="I130" s="30">
        <v>0.83611111111111114</v>
      </c>
      <c r="J130" s="231">
        <f t="shared" si="4"/>
        <v>5.0666666666666629</v>
      </c>
      <c r="K130" s="13" t="s">
        <v>250</v>
      </c>
      <c r="L130" s="13" t="s">
        <v>418</v>
      </c>
      <c r="M130" s="13" t="s">
        <v>252</v>
      </c>
      <c r="O130" s="16">
        <v>2</v>
      </c>
      <c r="P130" s="13">
        <v>61</v>
      </c>
      <c r="Q130" s="17">
        <v>25</v>
      </c>
      <c r="R130" s="227">
        <f t="shared" ref="R130:R150" si="6">P130-Q130</f>
        <v>36</v>
      </c>
      <c r="S130" s="18">
        <v>15.05</v>
      </c>
      <c r="T130" s="18">
        <v>38.020000000000003</v>
      </c>
      <c r="U130" s="18">
        <v>26.62</v>
      </c>
      <c r="V130" s="17">
        <v>145</v>
      </c>
      <c r="X130" s="13" t="s">
        <v>1712</v>
      </c>
      <c r="Y130" s="13" t="s">
        <v>253</v>
      </c>
      <c r="Z130" s="13" t="s">
        <v>253</v>
      </c>
      <c r="AA130" s="13" t="s">
        <v>253</v>
      </c>
      <c r="AB130" s="13" t="s">
        <v>253</v>
      </c>
      <c r="AC130" s="13" t="s">
        <v>253</v>
      </c>
      <c r="AD130" s="13" t="s">
        <v>253</v>
      </c>
      <c r="AE130" s="13" t="s">
        <v>253</v>
      </c>
      <c r="AF130" s="13" t="s">
        <v>253</v>
      </c>
      <c r="AG130" s="13" t="s">
        <v>253</v>
      </c>
      <c r="AH130" s="13" t="s">
        <v>253</v>
      </c>
      <c r="AI130" s="13" t="s">
        <v>253</v>
      </c>
      <c r="AJ130" s="13" t="s">
        <v>253</v>
      </c>
      <c r="AK130" s="13" t="s">
        <v>253</v>
      </c>
      <c r="AL130" s="13" t="s">
        <v>253</v>
      </c>
      <c r="AM130" s="13" t="s">
        <v>253</v>
      </c>
      <c r="AN130" s="13" t="s">
        <v>253</v>
      </c>
      <c r="AO130" s="13" t="s">
        <v>383</v>
      </c>
    </row>
    <row r="131" spans="1:41" x14ac:dyDescent="0.25">
      <c r="A131" s="12">
        <v>38185</v>
      </c>
      <c r="B131" s="13" t="s">
        <v>378</v>
      </c>
      <c r="C131" s="13">
        <v>2004</v>
      </c>
      <c r="D131" s="13">
        <v>7</v>
      </c>
      <c r="E131" s="13" t="s">
        <v>379</v>
      </c>
      <c r="F131" s="13" t="s">
        <v>248</v>
      </c>
      <c r="G131" s="30">
        <v>5.347222222222222E-2</v>
      </c>
      <c r="H131" s="30">
        <v>6.5277777777777782E-2</v>
      </c>
      <c r="I131" s="30">
        <v>0.83611111111111114</v>
      </c>
      <c r="J131" s="231">
        <f t="shared" si="4"/>
        <v>5.2166666666666686</v>
      </c>
      <c r="K131" s="13" t="s">
        <v>250</v>
      </c>
      <c r="L131" s="13" t="s">
        <v>419</v>
      </c>
      <c r="M131" s="13" t="s">
        <v>252</v>
      </c>
      <c r="O131" s="16">
        <v>2</v>
      </c>
      <c r="P131" s="13">
        <v>56</v>
      </c>
      <c r="Q131" s="17">
        <v>30</v>
      </c>
      <c r="R131" s="227">
        <f t="shared" si="6"/>
        <v>26</v>
      </c>
      <c r="S131" s="18">
        <v>14.32</v>
      </c>
      <c r="T131" s="18">
        <v>37.69</v>
      </c>
      <c r="U131" s="18">
        <v>22.34</v>
      </c>
      <c r="V131" s="17">
        <v>140</v>
      </c>
      <c r="X131" s="13" t="s">
        <v>391</v>
      </c>
      <c r="Y131" s="13" t="s">
        <v>253</v>
      </c>
      <c r="Z131" s="13" t="s">
        <v>253</v>
      </c>
      <c r="AA131" s="13" t="s">
        <v>253</v>
      </c>
      <c r="AB131" s="13" t="s">
        <v>253</v>
      </c>
      <c r="AC131" s="13" t="s">
        <v>253</v>
      </c>
      <c r="AD131" s="13" t="s">
        <v>253</v>
      </c>
      <c r="AE131" s="13" t="s">
        <v>253</v>
      </c>
      <c r="AF131" s="13" t="s">
        <v>253</v>
      </c>
      <c r="AG131" s="13" t="s">
        <v>253</v>
      </c>
      <c r="AH131" s="13" t="s">
        <v>253</v>
      </c>
      <c r="AI131" s="13" t="s">
        <v>253</v>
      </c>
      <c r="AJ131" s="13" t="s">
        <v>253</v>
      </c>
      <c r="AK131" s="13" t="s">
        <v>253</v>
      </c>
      <c r="AL131" s="13" t="s">
        <v>253</v>
      </c>
      <c r="AM131" s="13" t="s">
        <v>253</v>
      </c>
      <c r="AN131" s="13" t="s">
        <v>253</v>
      </c>
    </row>
    <row r="132" spans="1:41" x14ac:dyDescent="0.25">
      <c r="A132" s="12">
        <v>38185</v>
      </c>
      <c r="B132" s="13" t="s">
        <v>378</v>
      </c>
      <c r="C132" s="13">
        <v>2004</v>
      </c>
      <c r="D132" s="13">
        <v>7</v>
      </c>
      <c r="E132" s="13" t="s">
        <v>379</v>
      </c>
      <c r="F132" s="13" t="s">
        <v>248</v>
      </c>
      <c r="G132" s="30">
        <v>6.0416666666666667E-2</v>
      </c>
      <c r="H132" s="30">
        <v>7.1527777777777787E-2</v>
      </c>
      <c r="I132" s="30">
        <v>0.83611111111111114</v>
      </c>
      <c r="J132" s="231">
        <f t="shared" si="4"/>
        <v>5.3833333333333329</v>
      </c>
      <c r="K132" s="13" t="s">
        <v>250</v>
      </c>
      <c r="L132" s="13" t="s">
        <v>420</v>
      </c>
      <c r="M132" s="13" t="s">
        <v>252</v>
      </c>
      <c r="O132" s="16">
        <v>1.5</v>
      </c>
      <c r="P132" s="13">
        <v>65</v>
      </c>
      <c r="Q132" s="17">
        <v>31</v>
      </c>
      <c r="R132" s="227">
        <f t="shared" si="6"/>
        <v>34</v>
      </c>
      <c r="S132" s="18">
        <v>14.75</v>
      </c>
      <c r="T132" s="18">
        <v>37.35</v>
      </c>
      <c r="U132" s="18">
        <v>22.31</v>
      </c>
      <c r="V132" s="17">
        <v>142</v>
      </c>
      <c r="X132" s="13" t="s">
        <v>391</v>
      </c>
      <c r="Y132" s="13" t="s">
        <v>253</v>
      </c>
      <c r="Z132" s="13" t="s">
        <v>253</v>
      </c>
      <c r="AA132" s="13" t="s">
        <v>253</v>
      </c>
      <c r="AB132" s="13" t="s">
        <v>253</v>
      </c>
      <c r="AC132" s="13" t="s">
        <v>253</v>
      </c>
      <c r="AD132" s="13" t="s">
        <v>253</v>
      </c>
      <c r="AE132" s="13" t="s">
        <v>253</v>
      </c>
      <c r="AF132" s="13" t="s">
        <v>253</v>
      </c>
      <c r="AG132" s="13" t="s">
        <v>253</v>
      </c>
      <c r="AH132" s="13" t="s">
        <v>253</v>
      </c>
      <c r="AI132" s="13" t="s">
        <v>253</v>
      </c>
      <c r="AJ132" s="13" t="s">
        <v>253</v>
      </c>
      <c r="AK132" s="13" t="s">
        <v>253</v>
      </c>
      <c r="AL132" s="13" t="s">
        <v>253</v>
      </c>
      <c r="AM132" s="13" t="s">
        <v>253</v>
      </c>
      <c r="AN132" s="13" t="s">
        <v>253</v>
      </c>
      <c r="AO132" s="13" t="s">
        <v>383</v>
      </c>
    </row>
    <row r="133" spans="1:41" x14ac:dyDescent="0.25">
      <c r="A133" s="12">
        <v>38185</v>
      </c>
      <c r="B133" s="13" t="s">
        <v>378</v>
      </c>
      <c r="C133" s="13">
        <v>2004</v>
      </c>
      <c r="D133" s="13">
        <v>7</v>
      </c>
      <c r="E133" s="13" t="s">
        <v>379</v>
      </c>
      <c r="F133" s="13" t="s">
        <v>248</v>
      </c>
      <c r="G133" s="30">
        <v>6.3888888888888884E-2</v>
      </c>
      <c r="H133" s="30">
        <v>7.5694444444444439E-2</v>
      </c>
      <c r="I133" s="30">
        <v>0.83611111111111114</v>
      </c>
      <c r="J133" s="231">
        <f t="shared" si="4"/>
        <v>5.466666666666665</v>
      </c>
      <c r="K133" s="13" t="s">
        <v>250</v>
      </c>
      <c r="L133" s="13" t="s">
        <v>421</v>
      </c>
      <c r="M133" s="13" t="s">
        <v>252</v>
      </c>
      <c r="O133" s="16">
        <v>3</v>
      </c>
      <c r="P133" s="13">
        <v>56</v>
      </c>
      <c r="Q133" s="17">
        <v>25</v>
      </c>
      <c r="R133" s="227">
        <f t="shared" si="6"/>
        <v>31</v>
      </c>
      <c r="S133" s="18">
        <v>14.47</v>
      </c>
      <c r="T133" s="18">
        <v>37.630000000000003</v>
      </c>
      <c r="U133" s="18">
        <v>22.7</v>
      </c>
      <c r="V133" s="17">
        <v>142</v>
      </c>
      <c r="X133" s="13" t="s">
        <v>1712</v>
      </c>
      <c r="Y133" s="13" t="s">
        <v>253</v>
      </c>
      <c r="Z133" s="13" t="s">
        <v>253</v>
      </c>
      <c r="AA133" s="13" t="s">
        <v>253</v>
      </c>
      <c r="AB133" s="13" t="s">
        <v>253</v>
      </c>
      <c r="AC133" s="13" t="s">
        <v>253</v>
      </c>
      <c r="AD133" s="13" t="s">
        <v>253</v>
      </c>
      <c r="AE133" s="13" t="s">
        <v>253</v>
      </c>
      <c r="AF133" s="13" t="s">
        <v>253</v>
      </c>
      <c r="AG133" s="13" t="s">
        <v>253</v>
      </c>
      <c r="AH133" s="13" t="s">
        <v>253</v>
      </c>
      <c r="AI133" s="13" t="s">
        <v>253</v>
      </c>
      <c r="AJ133" s="13" t="s">
        <v>253</v>
      </c>
      <c r="AK133" s="13" t="s">
        <v>253</v>
      </c>
      <c r="AL133" s="13" t="s">
        <v>253</v>
      </c>
      <c r="AM133" s="13" t="s">
        <v>253</v>
      </c>
      <c r="AN133" s="13" t="s">
        <v>253</v>
      </c>
    </row>
    <row r="134" spans="1:41" x14ac:dyDescent="0.25">
      <c r="A134" s="12">
        <v>38185</v>
      </c>
      <c r="B134" s="13" t="s">
        <v>378</v>
      </c>
      <c r="C134" s="13">
        <v>2004</v>
      </c>
      <c r="D134" s="13">
        <v>7</v>
      </c>
      <c r="E134" s="13" t="s">
        <v>379</v>
      </c>
      <c r="F134" s="13" t="s">
        <v>248</v>
      </c>
      <c r="G134" s="30">
        <v>6.5972222222222224E-2</v>
      </c>
      <c r="H134" s="30">
        <v>7.9166666666666663E-2</v>
      </c>
      <c r="I134" s="30">
        <v>0.83611111111111114</v>
      </c>
      <c r="J134" s="231">
        <f t="shared" si="4"/>
        <v>5.5166666666666657</v>
      </c>
      <c r="K134" s="13" t="s">
        <v>250</v>
      </c>
      <c r="L134" s="13" t="s">
        <v>423</v>
      </c>
      <c r="M134" s="13" t="s">
        <v>252</v>
      </c>
      <c r="O134" s="16">
        <v>4</v>
      </c>
      <c r="P134" s="13">
        <v>63</v>
      </c>
      <c r="Q134" s="17">
        <v>25</v>
      </c>
      <c r="R134" s="227">
        <f t="shared" si="6"/>
        <v>38</v>
      </c>
      <c r="S134" s="18">
        <v>14.81</v>
      </c>
      <c r="T134" s="18">
        <v>37.799999999999997</v>
      </c>
      <c r="U134" s="18">
        <v>21.46</v>
      </c>
      <c r="V134" s="17">
        <v>145</v>
      </c>
      <c r="X134" s="13" t="s">
        <v>1712</v>
      </c>
      <c r="Y134" s="13" t="s">
        <v>253</v>
      </c>
      <c r="Z134" s="13" t="s">
        <v>253</v>
      </c>
      <c r="AA134" s="13" t="s">
        <v>253</v>
      </c>
      <c r="AB134" s="13" t="s">
        <v>253</v>
      </c>
      <c r="AC134" s="13" t="s">
        <v>253</v>
      </c>
      <c r="AD134" s="13" t="s">
        <v>253</v>
      </c>
      <c r="AE134" s="13" t="s">
        <v>253</v>
      </c>
      <c r="AF134" s="13" t="s">
        <v>253</v>
      </c>
      <c r="AG134" s="13" t="s">
        <v>253</v>
      </c>
      <c r="AH134" s="13" t="s">
        <v>253</v>
      </c>
      <c r="AI134" s="13" t="s">
        <v>253</v>
      </c>
      <c r="AJ134" s="13" t="s">
        <v>253</v>
      </c>
      <c r="AK134" s="13" t="s">
        <v>253</v>
      </c>
      <c r="AL134" s="13" t="s">
        <v>253</v>
      </c>
      <c r="AM134" s="13" t="s">
        <v>253</v>
      </c>
      <c r="AN134" s="13" t="s">
        <v>253</v>
      </c>
    </row>
    <row r="135" spans="1:41" x14ac:dyDescent="0.25">
      <c r="A135" s="12">
        <v>38185</v>
      </c>
      <c r="B135" s="13" t="s">
        <v>378</v>
      </c>
      <c r="C135" s="13">
        <v>2004</v>
      </c>
      <c r="D135" s="13">
        <v>7</v>
      </c>
      <c r="E135" s="13" t="s">
        <v>379</v>
      </c>
      <c r="F135" s="13" t="s">
        <v>248</v>
      </c>
      <c r="G135" s="30">
        <v>8.0555555555555561E-2</v>
      </c>
      <c r="H135" s="30">
        <v>8.5416666666666655E-2</v>
      </c>
      <c r="I135" s="30">
        <v>0.83611111111111114</v>
      </c>
      <c r="J135" s="231">
        <f t="shared" si="4"/>
        <v>5.8666666666666671</v>
      </c>
      <c r="K135" s="13" t="s">
        <v>250</v>
      </c>
      <c r="L135" s="13" t="s">
        <v>425</v>
      </c>
      <c r="M135" s="13" t="s">
        <v>252</v>
      </c>
      <c r="O135" s="16">
        <v>2</v>
      </c>
      <c r="P135" s="13">
        <v>65</v>
      </c>
      <c r="Q135" s="17">
        <v>29</v>
      </c>
      <c r="R135" s="227">
        <f t="shared" si="6"/>
        <v>36</v>
      </c>
      <c r="S135" s="18">
        <v>14.99</v>
      </c>
      <c r="T135" s="18">
        <v>38.08</v>
      </c>
      <c r="U135" s="18">
        <v>23.55</v>
      </c>
      <c r="V135" s="17">
        <v>137</v>
      </c>
      <c r="X135" s="13" t="s">
        <v>391</v>
      </c>
      <c r="Y135" s="13" t="s">
        <v>253</v>
      </c>
      <c r="Z135" s="13" t="s">
        <v>253</v>
      </c>
      <c r="AA135" s="13" t="s">
        <v>253</v>
      </c>
      <c r="AB135" s="13" t="s">
        <v>253</v>
      </c>
      <c r="AC135" s="13" t="s">
        <v>253</v>
      </c>
      <c r="AD135" s="13" t="s">
        <v>253</v>
      </c>
      <c r="AE135" s="13" t="s">
        <v>253</v>
      </c>
      <c r="AF135" s="13" t="s">
        <v>253</v>
      </c>
      <c r="AG135" s="13" t="s">
        <v>253</v>
      </c>
      <c r="AH135" s="13" t="s">
        <v>253</v>
      </c>
      <c r="AI135" s="13" t="s">
        <v>253</v>
      </c>
      <c r="AJ135" s="13" t="s">
        <v>253</v>
      </c>
      <c r="AK135" s="13" t="s">
        <v>253</v>
      </c>
      <c r="AL135" s="13" t="s">
        <v>253</v>
      </c>
      <c r="AM135" s="13" t="s">
        <v>253</v>
      </c>
      <c r="AN135" s="13" t="s">
        <v>253</v>
      </c>
    </row>
    <row r="136" spans="1:41" x14ac:dyDescent="0.25">
      <c r="A136" s="12">
        <v>38185</v>
      </c>
      <c r="B136" s="13" t="s">
        <v>378</v>
      </c>
      <c r="C136" s="13">
        <v>2004</v>
      </c>
      <c r="D136" s="13">
        <v>7</v>
      </c>
      <c r="E136" s="13" t="s">
        <v>379</v>
      </c>
      <c r="F136" s="13" t="s">
        <v>248</v>
      </c>
      <c r="G136" s="30">
        <v>6.7361111111111108E-2</v>
      </c>
      <c r="H136" s="30">
        <v>9.5138888888888884E-2</v>
      </c>
      <c r="I136" s="30">
        <v>0.83611111111111114</v>
      </c>
      <c r="J136" s="231">
        <f t="shared" si="4"/>
        <v>5.5499999999999972</v>
      </c>
      <c r="K136" s="13" t="s">
        <v>250</v>
      </c>
      <c r="L136" s="13" t="s">
        <v>424</v>
      </c>
      <c r="M136" s="13" t="s">
        <v>252</v>
      </c>
      <c r="O136" s="16">
        <v>0</v>
      </c>
      <c r="P136" s="13">
        <v>60</v>
      </c>
      <c r="Q136" s="17">
        <v>27</v>
      </c>
      <c r="R136" s="227">
        <f t="shared" si="6"/>
        <v>33</v>
      </c>
      <c r="S136" s="18">
        <v>14.25</v>
      </c>
      <c r="T136" s="18">
        <v>38.270000000000003</v>
      </c>
      <c r="U136" s="18">
        <v>23.12</v>
      </c>
      <c r="V136" s="17">
        <v>143</v>
      </c>
      <c r="X136" s="13" t="s">
        <v>391</v>
      </c>
      <c r="Y136" s="13" t="s">
        <v>253</v>
      </c>
      <c r="Z136" s="13" t="s">
        <v>253</v>
      </c>
      <c r="AA136" s="13" t="s">
        <v>253</v>
      </c>
      <c r="AB136" s="13" t="s">
        <v>253</v>
      </c>
      <c r="AC136" s="13" t="s">
        <v>253</v>
      </c>
      <c r="AD136" s="13" t="s">
        <v>253</v>
      </c>
      <c r="AE136" s="13" t="s">
        <v>253</v>
      </c>
      <c r="AF136" s="13" t="s">
        <v>253</v>
      </c>
      <c r="AG136" s="13" t="s">
        <v>253</v>
      </c>
      <c r="AH136" s="13" t="s">
        <v>253</v>
      </c>
      <c r="AI136" s="13" t="s">
        <v>253</v>
      </c>
      <c r="AJ136" s="13" t="s">
        <v>253</v>
      </c>
      <c r="AK136" s="13" t="s">
        <v>253</v>
      </c>
      <c r="AL136" s="13" t="s">
        <v>253</v>
      </c>
      <c r="AM136" s="13" t="s">
        <v>253</v>
      </c>
      <c r="AN136" s="13" t="s">
        <v>253</v>
      </c>
    </row>
    <row r="137" spans="1:41" x14ac:dyDescent="0.25">
      <c r="A137" s="12">
        <v>38185</v>
      </c>
      <c r="B137" s="13" t="s">
        <v>378</v>
      </c>
      <c r="C137" s="13">
        <v>2004</v>
      </c>
      <c r="D137" s="13">
        <v>7</v>
      </c>
      <c r="E137" s="13" t="s">
        <v>379</v>
      </c>
      <c r="F137" s="13" t="s">
        <v>248</v>
      </c>
      <c r="G137" s="30">
        <v>8.4722222222222213E-2</v>
      </c>
      <c r="H137" s="30">
        <v>9.7916666666666666E-2</v>
      </c>
      <c r="I137" s="30">
        <v>0.83611111111111114</v>
      </c>
      <c r="J137" s="231">
        <f t="shared" si="4"/>
        <v>5.9666666666666686</v>
      </c>
      <c r="K137" s="13" t="s">
        <v>250</v>
      </c>
      <c r="L137" s="13" t="s">
        <v>426</v>
      </c>
      <c r="M137" s="13" t="s">
        <v>252</v>
      </c>
      <c r="O137" s="16">
        <v>1</v>
      </c>
      <c r="P137" s="13">
        <v>61</v>
      </c>
      <c r="Q137" s="17">
        <v>25</v>
      </c>
      <c r="R137" s="227">
        <f t="shared" si="6"/>
        <v>36</v>
      </c>
      <c r="S137" s="18">
        <v>14.97</v>
      </c>
      <c r="T137" s="18">
        <v>38.83</v>
      </c>
      <c r="U137" s="18">
        <v>23.55</v>
      </c>
      <c r="V137" s="17">
        <v>142</v>
      </c>
      <c r="X137" s="13" t="s">
        <v>391</v>
      </c>
      <c r="Y137" s="13" t="s">
        <v>253</v>
      </c>
      <c r="Z137" s="13" t="s">
        <v>253</v>
      </c>
      <c r="AA137" s="13" t="s">
        <v>253</v>
      </c>
      <c r="AB137" s="13" t="s">
        <v>253</v>
      </c>
      <c r="AC137" s="13" t="s">
        <v>253</v>
      </c>
      <c r="AD137" s="13" t="s">
        <v>253</v>
      </c>
      <c r="AE137" s="13" t="s">
        <v>253</v>
      </c>
      <c r="AF137" s="13" t="s">
        <v>253</v>
      </c>
      <c r="AG137" s="13" t="s">
        <v>253</v>
      </c>
      <c r="AH137" s="13" t="s">
        <v>253</v>
      </c>
      <c r="AI137" s="13" t="s">
        <v>253</v>
      </c>
      <c r="AJ137" s="13" t="s">
        <v>253</v>
      </c>
      <c r="AK137" s="13" t="s">
        <v>253</v>
      </c>
      <c r="AL137" s="13" t="s">
        <v>253</v>
      </c>
      <c r="AM137" s="13" t="s">
        <v>253</v>
      </c>
      <c r="AN137" s="13" t="s">
        <v>253</v>
      </c>
    </row>
    <row r="138" spans="1:41" x14ac:dyDescent="0.25">
      <c r="A138" s="12">
        <v>38185</v>
      </c>
      <c r="B138" s="13" t="s">
        <v>378</v>
      </c>
      <c r="C138" s="13">
        <v>2004</v>
      </c>
      <c r="D138" s="13">
        <v>7</v>
      </c>
      <c r="E138" s="13" t="s">
        <v>379</v>
      </c>
      <c r="F138" s="13" t="s">
        <v>248</v>
      </c>
      <c r="G138" s="30">
        <v>9.7222222222222224E-2</v>
      </c>
      <c r="H138" s="30">
        <v>0.10625</v>
      </c>
      <c r="I138" s="30">
        <v>0.83611111111111114</v>
      </c>
      <c r="J138" s="231">
        <f t="shared" si="4"/>
        <v>6.2666666666666657</v>
      </c>
      <c r="K138" s="13" t="s">
        <v>250</v>
      </c>
      <c r="L138" s="13" t="s">
        <v>429</v>
      </c>
      <c r="M138" s="13" t="s">
        <v>252</v>
      </c>
      <c r="O138" s="16">
        <v>3</v>
      </c>
      <c r="P138" s="13">
        <v>67</v>
      </c>
      <c r="Q138" s="17">
        <v>27</v>
      </c>
      <c r="R138" s="227">
        <f t="shared" si="6"/>
        <v>40</v>
      </c>
      <c r="S138" s="18">
        <v>15.05</v>
      </c>
      <c r="T138" s="18">
        <v>37.979999999999997</v>
      </c>
      <c r="U138" s="18">
        <v>22.65</v>
      </c>
      <c r="V138" s="17">
        <v>143</v>
      </c>
      <c r="X138" s="13" t="s">
        <v>391</v>
      </c>
      <c r="Y138" s="13" t="s">
        <v>253</v>
      </c>
      <c r="Z138" s="13" t="s">
        <v>253</v>
      </c>
      <c r="AA138" s="13" t="s">
        <v>253</v>
      </c>
      <c r="AB138" s="13" t="s">
        <v>253</v>
      </c>
      <c r="AC138" s="13" t="s">
        <v>253</v>
      </c>
      <c r="AD138" s="13" t="s">
        <v>253</v>
      </c>
      <c r="AE138" s="13" t="s">
        <v>253</v>
      </c>
      <c r="AF138" s="13" t="s">
        <v>253</v>
      </c>
      <c r="AG138" s="13" t="s">
        <v>253</v>
      </c>
      <c r="AH138" s="13" t="s">
        <v>253</v>
      </c>
      <c r="AI138" s="13" t="s">
        <v>253</v>
      </c>
      <c r="AJ138" s="13" t="s">
        <v>253</v>
      </c>
      <c r="AK138" s="13" t="s">
        <v>253</v>
      </c>
      <c r="AL138" s="13" t="s">
        <v>253</v>
      </c>
      <c r="AM138" s="13" t="s">
        <v>253</v>
      </c>
      <c r="AN138" s="13" t="s">
        <v>253</v>
      </c>
    </row>
    <row r="139" spans="1:41" x14ac:dyDescent="0.25">
      <c r="A139" s="12">
        <v>38185</v>
      </c>
      <c r="B139" s="13" t="s">
        <v>378</v>
      </c>
      <c r="C139" s="13">
        <v>2004</v>
      </c>
      <c r="D139" s="13">
        <v>7</v>
      </c>
      <c r="E139" s="13" t="s">
        <v>379</v>
      </c>
      <c r="F139" s="13" t="s">
        <v>248</v>
      </c>
      <c r="G139" s="30">
        <v>8.4722222222222213E-2</v>
      </c>
      <c r="H139" s="30">
        <v>0.1013888888888889</v>
      </c>
      <c r="I139" s="30">
        <v>0.83611111111111114</v>
      </c>
      <c r="J139" s="231">
        <f t="shared" si="4"/>
        <v>5.9666666666666686</v>
      </c>
      <c r="K139" s="13" t="s">
        <v>250</v>
      </c>
      <c r="L139" s="13" t="s">
        <v>427</v>
      </c>
      <c r="M139" s="13" t="s">
        <v>252</v>
      </c>
      <c r="O139" s="16">
        <v>1.5</v>
      </c>
      <c r="P139" s="13">
        <v>63</v>
      </c>
      <c r="Q139" s="17">
        <v>29</v>
      </c>
      <c r="R139" s="227">
        <f t="shared" si="6"/>
        <v>34</v>
      </c>
      <c r="S139" s="18">
        <v>15.1</v>
      </c>
      <c r="T139" s="18">
        <v>38.15</v>
      </c>
      <c r="U139" s="18">
        <v>23.59</v>
      </c>
      <c r="V139" s="17">
        <v>139</v>
      </c>
      <c r="X139" s="13" t="s">
        <v>391</v>
      </c>
      <c r="Y139" s="13" t="s">
        <v>253</v>
      </c>
      <c r="Z139" s="13" t="s">
        <v>253</v>
      </c>
      <c r="AA139" s="13" t="s">
        <v>253</v>
      </c>
      <c r="AB139" s="13" t="s">
        <v>253</v>
      </c>
      <c r="AC139" s="13" t="s">
        <v>253</v>
      </c>
      <c r="AD139" s="13" t="s">
        <v>253</v>
      </c>
      <c r="AE139" s="13" t="s">
        <v>253</v>
      </c>
      <c r="AF139" s="13" t="s">
        <v>253</v>
      </c>
      <c r="AG139" s="13" t="s">
        <v>253</v>
      </c>
      <c r="AH139" s="13" t="s">
        <v>253</v>
      </c>
      <c r="AI139" s="13" t="s">
        <v>253</v>
      </c>
      <c r="AJ139" s="13" t="s">
        <v>253</v>
      </c>
      <c r="AK139" s="13" t="s">
        <v>253</v>
      </c>
      <c r="AL139" s="13" t="s">
        <v>253</v>
      </c>
      <c r="AM139" s="13" t="s">
        <v>253</v>
      </c>
      <c r="AN139" s="13" t="s">
        <v>253</v>
      </c>
    </row>
    <row r="140" spans="1:41" x14ac:dyDescent="0.25">
      <c r="A140" s="12">
        <v>38185</v>
      </c>
      <c r="B140" s="13" t="s">
        <v>378</v>
      </c>
      <c r="C140" s="13">
        <v>2004</v>
      </c>
      <c r="D140" s="13">
        <v>7</v>
      </c>
      <c r="E140" s="13" t="s">
        <v>379</v>
      </c>
      <c r="F140" s="13" t="s">
        <v>248</v>
      </c>
      <c r="G140" s="30">
        <v>8.7499999999999994E-2</v>
      </c>
      <c r="H140" s="30">
        <v>0.10347222222222223</v>
      </c>
      <c r="I140" s="30">
        <v>0.83611111111111114</v>
      </c>
      <c r="J140" s="231">
        <f t="shared" si="4"/>
        <v>6.0333333333333314</v>
      </c>
      <c r="K140" s="13" t="s">
        <v>250</v>
      </c>
      <c r="L140" s="13" t="s">
        <v>428</v>
      </c>
      <c r="M140" s="13" t="s">
        <v>252</v>
      </c>
      <c r="O140" s="16">
        <v>2</v>
      </c>
      <c r="P140" s="13">
        <v>64</v>
      </c>
      <c r="Q140" s="17">
        <v>25</v>
      </c>
      <c r="R140" s="227">
        <f t="shared" si="6"/>
        <v>39</v>
      </c>
      <c r="S140" s="18">
        <v>14.8</v>
      </c>
      <c r="T140" s="18">
        <v>37.86</v>
      </c>
      <c r="U140" s="18">
        <v>23.34</v>
      </c>
      <c r="V140" s="17">
        <v>143</v>
      </c>
      <c r="X140" s="13" t="s">
        <v>391</v>
      </c>
      <c r="Y140" s="13" t="s">
        <v>253</v>
      </c>
      <c r="Z140" s="13" t="s">
        <v>253</v>
      </c>
      <c r="AA140" s="13" t="s">
        <v>253</v>
      </c>
      <c r="AB140" s="13" t="s">
        <v>253</v>
      </c>
      <c r="AC140" s="13" t="s">
        <v>253</v>
      </c>
      <c r="AD140" s="13" t="s">
        <v>253</v>
      </c>
      <c r="AE140" s="13" t="s">
        <v>253</v>
      </c>
      <c r="AF140" s="13" t="s">
        <v>253</v>
      </c>
      <c r="AG140" s="13" t="s">
        <v>253</v>
      </c>
      <c r="AH140" s="13" t="s">
        <v>253</v>
      </c>
      <c r="AI140" s="13" t="s">
        <v>253</v>
      </c>
      <c r="AJ140" s="13" t="s">
        <v>253</v>
      </c>
      <c r="AK140" s="13" t="s">
        <v>253</v>
      </c>
      <c r="AL140" s="13" t="s">
        <v>253</v>
      </c>
      <c r="AM140" s="13" t="s">
        <v>253</v>
      </c>
      <c r="AN140" s="13" t="s">
        <v>253</v>
      </c>
    </row>
    <row r="141" spans="1:41" x14ac:dyDescent="0.25">
      <c r="A141" s="12">
        <v>38185</v>
      </c>
      <c r="B141" s="13" t="s">
        <v>378</v>
      </c>
      <c r="C141" s="13">
        <v>2004</v>
      </c>
      <c r="D141" s="13">
        <v>7</v>
      </c>
      <c r="E141" s="13" t="s">
        <v>379</v>
      </c>
      <c r="F141" s="13" t="s">
        <v>248</v>
      </c>
      <c r="G141" s="30">
        <v>0.10833333333333334</v>
      </c>
      <c r="H141" s="30">
        <v>0.12013888888888889</v>
      </c>
      <c r="I141" s="30">
        <v>0.83611111111111114</v>
      </c>
      <c r="J141" s="231">
        <f t="shared" si="4"/>
        <v>6.5333333333333314</v>
      </c>
      <c r="K141" s="13" t="s">
        <v>250</v>
      </c>
      <c r="L141" s="13" t="s">
        <v>430</v>
      </c>
      <c r="M141" s="13" t="s">
        <v>252</v>
      </c>
      <c r="O141" s="16">
        <v>4</v>
      </c>
      <c r="P141" s="13">
        <v>60</v>
      </c>
      <c r="Q141" s="17">
        <v>24</v>
      </c>
      <c r="R141" s="227">
        <f t="shared" si="6"/>
        <v>36</v>
      </c>
      <c r="S141" s="18">
        <v>15.77</v>
      </c>
      <c r="T141" s="18">
        <v>38.89</v>
      </c>
      <c r="U141" s="18">
        <v>23.16</v>
      </c>
      <c r="V141" s="17">
        <v>144</v>
      </c>
      <c r="X141" s="13" t="s">
        <v>391</v>
      </c>
      <c r="Y141" s="13" t="s">
        <v>253</v>
      </c>
      <c r="Z141" s="13" t="s">
        <v>253</v>
      </c>
      <c r="AA141" s="13" t="s">
        <v>253</v>
      </c>
      <c r="AB141" s="13" t="s">
        <v>253</v>
      </c>
      <c r="AC141" s="13" t="s">
        <v>253</v>
      </c>
      <c r="AD141" s="13" t="s">
        <v>253</v>
      </c>
      <c r="AE141" s="13" t="s">
        <v>253</v>
      </c>
      <c r="AF141" s="13" t="s">
        <v>253</v>
      </c>
      <c r="AG141" s="13" t="s">
        <v>253</v>
      </c>
      <c r="AH141" s="13" t="s">
        <v>253</v>
      </c>
      <c r="AI141" s="13" t="s">
        <v>253</v>
      </c>
      <c r="AJ141" s="13" t="s">
        <v>253</v>
      </c>
      <c r="AK141" s="13" t="s">
        <v>253</v>
      </c>
      <c r="AL141" s="13" t="s">
        <v>253</v>
      </c>
      <c r="AM141" s="13" t="s">
        <v>253</v>
      </c>
      <c r="AN141" s="13" t="s">
        <v>253</v>
      </c>
    </row>
    <row r="142" spans="1:41" x14ac:dyDescent="0.25">
      <c r="A142" s="12">
        <v>38185</v>
      </c>
      <c r="B142" s="13" t="s">
        <v>378</v>
      </c>
      <c r="C142" s="13">
        <v>2004</v>
      </c>
      <c r="D142" s="13">
        <v>7</v>
      </c>
      <c r="E142" s="13" t="s">
        <v>379</v>
      </c>
      <c r="F142" s="13" t="s">
        <v>248</v>
      </c>
      <c r="G142" s="30">
        <v>0.90555555555555556</v>
      </c>
      <c r="H142" s="30">
        <v>0.9243055555555556</v>
      </c>
      <c r="I142" s="30">
        <v>0.83611111111111114</v>
      </c>
      <c r="J142" s="231">
        <f t="shared" si="4"/>
        <v>1.6666666666666661</v>
      </c>
      <c r="K142" s="13" t="s">
        <v>250</v>
      </c>
      <c r="L142" s="13" t="s">
        <v>385</v>
      </c>
      <c r="M142" s="13" t="s">
        <v>252</v>
      </c>
      <c r="O142" s="16">
        <v>0</v>
      </c>
      <c r="P142" s="13">
        <v>55</v>
      </c>
      <c r="Q142" s="17">
        <v>32</v>
      </c>
      <c r="R142" s="227">
        <f t="shared" si="6"/>
        <v>23</v>
      </c>
      <c r="S142" s="18">
        <v>14</v>
      </c>
      <c r="T142" s="18">
        <v>37.08</v>
      </c>
      <c r="U142" s="18">
        <v>21.59</v>
      </c>
      <c r="V142" s="17">
        <v>135</v>
      </c>
      <c r="X142" s="13" t="s">
        <v>1712</v>
      </c>
      <c r="Y142" s="13" t="s">
        <v>253</v>
      </c>
      <c r="Z142" s="13" t="s">
        <v>253</v>
      </c>
      <c r="AA142" s="13" t="s">
        <v>253</v>
      </c>
      <c r="AB142" s="13" t="s">
        <v>253</v>
      </c>
      <c r="AC142" s="13" t="s">
        <v>253</v>
      </c>
      <c r="AD142" s="13" t="s">
        <v>253</v>
      </c>
      <c r="AE142" s="13" t="s">
        <v>253</v>
      </c>
      <c r="AF142" s="13" t="s">
        <v>253</v>
      </c>
      <c r="AG142" s="13" t="s">
        <v>253</v>
      </c>
      <c r="AH142" s="13" t="s">
        <v>253</v>
      </c>
      <c r="AI142" s="13" t="s">
        <v>253</v>
      </c>
      <c r="AJ142" s="13" t="s">
        <v>253</v>
      </c>
      <c r="AK142" s="13" t="s">
        <v>253</v>
      </c>
      <c r="AL142" s="13" t="s">
        <v>253</v>
      </c>
      <c r="AM142" s="13" t="s">
        <v>253</v>
      </c>
      <c r="AN142" s="13" t="s">
        <v>253</v>
      </c>
    </row>
    <row r="143" spans="1:41" x14ac:dyDescent="0.25">
      <c r="A143" s="12">
        <v>38185</v>
      </c>
      <c r="B143" s="13" t="s">
        <v>378</v>
      </c>
      <c r="C143" s="13">
        <v>2004</v>
      </c>
      <c r="D143" s="13">
        <v>7</v>
      </c>
      <c r="E143" s="13" t="s">
        <v>379</v>
      </c>
      <c r="F143" s="13" t="s">
        <v>248</v>
      </c>
      <c r="G143" s="30">
        <v>0.90138888888888891</v>
      </c>
      <c r="H143" s="30">
        <v>0.90694444444444444</v>
      </c>
      <c r="I143" s="30">
        <v>0.83611111111111114</v>
      </c>
      <c r="J143" s="231">
        <f t="shared" si="4"/>
        <v>1.5666666666666664</v>
      </c>
      <c r="K143" s="13" t="s">
        <v>250</v>
      </c>
      <c r="L143" s="13" t="s">
        <v>380</v>
      </c>
      <c r="M143" s="13" t="s">
        <v>252</v>
      </c>
      <c r="O143" s="16">
        <v>0</v>
      </c>
      <c r="P143" s="13">
        <v>49</v>
      </c>
      <c r="Q143" s="17">
        <v>12</v>
      </c>
      <c r="R143" s="227">
        <f t="shared" si="6"/>
        <v>37</v>
      </c>
      <c r="S143" s="18">
        <v>15.1</v>
      </c>
      <c r="T143" s="18">
        <v>38.700000000000003</v>
      </c>
      <c r="U143" s="18">
        <v>22.72</v>
      </c>
      <c r="V143" s="17">
        <v>147</v>
      </c>
      <c r="X143" s="13" t="s">
        <v>1712</v>
      </c>
      <c r="Y143" s="13" t="s">
        <v>382</v>
      </c>
      <c r="Z143" s="13" t="s">
        <v>382</v>
      </c>
      <c r="AA143" s="13" t="s">
        <v>382</v>
      </c>
      <c r="AB143" s="13" t="s">
        <v>382</v>
      </c>
      <c r="AC143" s="13" t="s">
        <v>382</v>
      </c>
      <c r="AD143" s="13" t="s">
        <v>382</v>
      </c>
      <c r="AE143" s="13" t="s">
        <v>382</v>
      </c>
      <c r="AF143" s="13" t="s">
        <v>382</v>
      </c>
      <c r="AG143" s="13" t="s">
        <v>382</v>
      </c>
      <c r="AH143" s="13" t="s">
        <v>382</v>
      </c>
      <c r="AI143" s="13" t="s">
        <v>382</v>
      </c>
      <c r="AJ143" s="13" t="s">
        <v>382</v>
      </c>
      <c r="AK143" s="13" t="s">
        <v>382</v>
      </c>
      <c r="AL143" s="13" t="s">
        <v>382</v>
      </c>
      <c r="AM143" s="13" t="s">
        <v>382</v>
      </c>
      <c r="AN143" s="13" t="s">
        <v>382</v>
      </c>
      <c r="AO143" s="13" t="s">
        <v>383</v>
      </c>
    </row>
    <row r="144" spans="1:41" x14ac:dyDescent="0.25">
      <c r="A144" s="12">
        <v>38185</v>
      </c>
      <c r="B144" s="13" t="s">
        <v>378</v>
      </c>
      <c r="C144" s="13">
        <v>2004</v>
      </c>
      <c r="D144" s="13">
        <v>7</v>
      </c>
      <c r="E144" s="13" t="s">
        <v>379</v>
      </c>
      <c r="F144" s="13" t="s">
        <v>248</v>
      </c>
      <c r="G144" s="30">
        <v>0.90555555555555556</v>
      </c>
      <c r="H144" s="30">
        <v>0.92083333333333339</v>
      </c>
      <c r="I144" s="30">
        <v>0.83611111111111114</v>
      </c>
      <c r="J144" s="231">
        <f t="shared" ref="J144:J207" si="7">($G144-$I144)*24+IF($G144&lt;TIME(12,0,0),24,0)</f>
        <v>1.6666666666666661</v>
      </c>
      <c r="K144" s="13" t="s">
        <v>250</v>
      </c>
      <c r="L144" s="13" t="s">
        <v>384</v>
      </c>
      <c r="M144" s="13" t="s">
        <v>252</v>
      </c>
      <c r="O144" s="16">
        <v>0</v>
      </c>
      <c r="P144" s="13">
        <v>63</v>
      </c>
      <c r="Q144" s="17">
        <v>24</v>
      </c>
      <c r="R144" s="227">
        <f t="shared" si="6"/>
        <v>39</v>
      </c>
      <c r="S144" s="18">
        <v>14.48</v>
      </c>
      <c r="T144" s="18">
        <v>37.369999999999997</v>
      </c>
      <c r="U144" s="18">
        <v>22.54</v>
      </c>
      <c r="V144" s="17">
        <v>145</v>
      </c>
      <c r="X144" s="13" t="s">
        <v>1712</v>
      </c>
      <c r="Y144" s="13" t="s">
        <v>253</v>
      </c>
      <c r="Z144" s="13" t="s">
        <v>253</v>
      </c>
      <c r="AA144" s="13" t="s">
        <v>253</v>
      </c>
      <c r="AB144" s="13" t="s">
        <v>253</v>
      </c>
      <c r="AC144" s="13" t="s">
        <v>253</v>
      </c>
      <c r="AD144" s="13" t="s">
        <v>253</v>
      </c>
      <c r="AE144" s="13" t="s">
        <v>253</v>
      </c>
      <c r="AF144" s="13" t="s">
        <v>253</v>
      </c>
      <c r="AG144" s="13" t="s">
        <v>253</v>
      </c>
      <c r="AH144" s="13" t="s">
        <v>253</v>
      </c>
      <c r="AI144" s="13" t="s">
        <v>253</v>
      </c>
      <c r="AJ144" s="13" t="s">
        <v>253</v>
      </c>
      <c r="AK144" s="13" t="s">
        <v>253</v>
      </c>
      <c r="AL144" s="13" t="s">
        <v>253</v>
      </c>
      <c r="AM144" s="13" t="s">
        <v>253</v>
      </c>
      <c r="AN144" s="13" t="s">
        <v>253</v>
      </c>
    </row>
    <row r="145" spans="1:41" x14ac:dyDescent="0.25">
      <c r="A145" s="12">
        <v>38185</v>
      </c>
      <c r="B145" s="13" t="s">
        <v>378</v>
      </c>
      <c r="C145" s="13">
        <v>2004</v>
      </c>
      <c r="D145" s="13">
        <v>7</v>
      </c>
      <c r="E145" s="13" t="s">
        <v>379</v>
      </c>
      <c r="F145" s="13" t="s">
        <v>248</v>
      </c>
      <c r="G145" s="30">
        <v>0.91111111111111109</v>
      </c>
      <c r="H145" s="30">
        <v>0.92986111111111114</v>
      </c>
      <c r="I145" s="30">
        <v>0.83611111111111114</v>
      </c>
      <c r="J145" s="231">
        <f t="shared" si="7"/>
        <v>1.7999999999999989</v>
      </c>
      <c r="K145" s="13" t="s">
        <v>250</v>
      </c>
      <c r="L145" s="13" t="s">
        <v>386</v>
      </c>
      <c r="M145" s="13" t="s">
        <v>252</v>
      </c>
      <c r="O145" s="16">
        <v>1.5</v>
      </c>
      <c r="P145" s="13">
        <v>65</v>
      </c>
      <c r="Q145" s="17">
        <v>28</v>
      </c>
      <c r="R145" s="227">
        <f t="shared" si="6"/>
        <v>37</v>
      </c>
      <c r="S145" s="18">
        <v>14.61</v>
      </c>
      <c r="T145" s="18">
        <v>38.549999999999997</v>
      </c>
      <c r="U145" s="18">
        <v>22.43</v>
      </c>
      <c r="V145" s="17">
        <v>144</v>
      </c>
      <c r="X145" s="13" t="s">
        <v>1712</v>
      </c>
      <c r="Y145" s="13" t="s">
        <v>253</v>
      </c>
      <c r="Z145" s="13" t="s">
        <v>253</v>
      </c>
      <c r="AA145" s="13" t="s">
        <v>253</v>
      </c>
      <c r="AB145" s="13" t="s">
        <v>253</v>
      </c>
      <c r="AC145" s="13" t="s">
        <v>253</v>
      </c>
      <c r="AD145" s="13" t="s">
        <v>253</v>
      </c>
      <c r="AE145" s="13" t="s">
        <v>253</v>
      </c>
      <c r="AF145" s="13" t="s">
        <v>253</v>
      </c>
      <c r="AG145" s="13" t="s">
        <v>253</v>
      </c>
      <c r="AH145" s="13" t="s">
        <v>253</v>
      </c>
      <c r="AI145" s="13" t="s">
        <v>253</v>
      </c>
      <c r="AJ145" s="13" t="s">
        <v>253</v>
      </c>
      <c r="AK145" s="13" t="s">
        <v>253</v>
      </c>
      <c r="AL145" s="13" t="s">
        <v>253</v>
      </c>
      <c r="AM145" s="13" t="s">
        <v>253</v>
      </c>
      <c r="AN145" s="13" t="s">
        <v>253</v>
      </c>
      <c r="AO145" s="13" t="s">
        <v>387</v>
      </c>
    </row>
    <row r="146" spans="1:41" x14ac:dyDescent="0.25">
      <c r="A146" s="12">
        <v>38185</v>
      </c>
      <c r="B146" s="13" t="s">
        <v>378</v>
      </c>
      <c r="C146" s="13">
        <v>2004</v>
      </c>
      <c r="D146" s="13">
        <v>7</v>
      </c>
      <c r="E146" s="13" t="s">
        <v>379</v>
      </c>
      <c r="F146" s="13" t="s">
        <v>248</v>
      </c>
      <c r="G146" s="30">
        <v>0.91527777777777775</v>
      </c>
      <c r="H146" s="30">
        <v>0.93472222222222223</v>
      </c>
      <c r="I146" s="30">
        <v>0.83611111111111114</v>
      </c>
      <c r="J146" s="231">
        <f t="shared" si="7"/>
        <v>1.8999999999999986</v>
      </c>
      <c r="K146" s="13" t="s">
        <v>250</v>
      </c>
      <c r="L146" s="13" t="s">
        <v>388</v>
      </c>
      <c r="M146" s="13" t="s">
        <v>252</v>
      </c>
      <c r="O146" s="16">
        <v>0</v>
      </c>
      <c r="P146" s="13">
        <v>66</v>
      </c>
      <c r="Q146" s="17">
        <v>32</v>
      </c>
      <c r="R146" s="227">
        <f t="shared" si="6"/>
        <v>34</v>
      </c>
      <c r="S146" s="18">
        <v>14.65</v>
      </c>
      <c r="T146" s="18">
        <v>37.950000000000003</v>
      </c>
      <c r="U146" s="18">
        <v>23.7</v>
      </c>
      <c r="V146" s="17">
        <v>141</v>
      </c>
      <c r="X146" s="13" t="s">
        <v>1712</v>
      </c>
      <c r="Y146" s="13" t="s">
        <v>253</v>
      </c>
      <c r="Z146" s="13" t="s">
        <v>253</v>
      </c>
      <c r="AA146" s="13" t="s">
        <v>253</v>
      </c>
      <c r="AB146" s="13" t="s">
        <v>253</v>
      </c>
      <c r="AC146" s="13" t="s">
        <v>253</v>
      </c>
      <c r="AD146" s="13" t="s">
        <v>253</v>
      </c>
      <c r="AE146" s="13" t="s">
        <v>253</v>
      </c>
      <c r="AF146" s="13" t="s">
        <v>253</v>
      </c>
      <c r="AG146" s="13" t="s">
        <v>253</v>
      </c>
      <c r="AH146" s="13" t="s">
        <v>253</v>
      </c>
      <c r="AI146" s="13" t="s">
        <v>253</v>
      </c>
      <c r="AJ146" s="13" t="s">
        <v>253</v>
      </c>
      <c r="AK146" s="13" t="s">
        <v>253</v>
      </c>
      <c r="AL146" s="13" t="s">
        <v>253</v>
      </c>
      <c r="AM146" s="13" t="s">
        <v>253</v>
      </c>
      <c r="AN146" s="13" t="s">
        <v>253</v>
      </c>
    </row>
    <row r="147" spans="1:41" x14ac:dyDescent="0.25">
      <c r="A147" s="12">
        <v>38185</v>
      </c>
      <c r="B147" s="13" t="s">
        <v>378</v>
      </c>
      <c r="C147" s="13">
        <v>2004</v>
      </c>
      <c r="D147" s="13">
        <v>7</v>
      </c>
      <c r="E147" s="13" t="s">
        <v>379</v>
      </c>
      <c r="F147" s="13" t="s">
        <v>248</v>
      </c>
      <c r="G147" s="30">
        <v>0.91527777777777775</v>
      </c>
      <c r="H147" s="30">
        <v>0.93819444444444444</v>
      </c>
      <c r="I147" s="30">
        <v>0.83611111111111114</v>
      </c>
      <c r="J147" s="231">
        <f t="shared" si="7"/>
        <v>1.8999999999999986</v>
      </c>
      <c r="K147" s="13" t="s">
        <v>250</v>
      </c>
      <c r="L147" s="13" t="s">
        <v>389</v>
      </c>
      <c r="M147" s="13" t="s">
        <v>252</v>
      </c>
      <c r="O147" s="16">
        <v>0</v>
      </c>
      <c r="P147" s="13">
        <v>58</v>
      </c>
      <c r="Q147" s="17">
        <v>24</v>
      </c>
      <c r="R147" s="227">
        <f t="shared" si="6"/>
        <v>34</v>
      </c>
      <c r="S147" s="18">
        <v>14.24</v>
      </c>
      <c r="T147" s="18">
        <v>38.380000000000003</v>
      </c>
      <c r="U147" s="18">
        <v>22.31</v>
      </c>
      <c r="V147" s="17">
        <v>144</v>
      </c>
      <c r="X147" s="13" t="s">
        <v>1713</v>
      </c>
      <c r="Y147" s="13" t="s">
        <v>253</v>
      </c>
      <c r="Z147" s="13" t="s">
        <v>253</v>
      </c>
      <c r="AA147" s="13" t="s">
        <v>253</v>
      </c>
      <c r="AB147" s="13" t="s">
        <v>253</v>
      </c>
      <c r="AC147" s="13" t="s">
        <v>253</v>
      </c>
      <c r="AD147" s="13" t="s">
        <v>253</v>
      </c>
      <c r="AE147" s="13" t="s">
        <v>253</v>
      </c>
      <c r="AF147" s="13" t="s">
        <v>253</v>
      </c>
      <c r="AG147" s="13" t="s">
        <v>253</v>
      </c>
      <c r="AH147" s="13" t="s">
        <v>253</v>
      </c>
      <c r="AI147" s="13" t="s">
        <v>253</v>
      </c>
      <c r="AJ147" s="13" t="s">
        <v>253</v>
      </c>
      <c r="AK147" s="13" t="s">
        <v>253</v>
      </c>
      <c r="AL147" s="13" t="s">
        <v>253</v>
      </c>
      <c r="AM147" s="13" t="s">
        <v>253</v>
      </c>
      <c r="AN147" s="13" t="s">
        <v>253</v>
      </c>
    </row>
    <row r="148" spans="1:41" x14ac:dyDescent="0.25">
      <c r="A148" s="12">
        <v>38185</v>
      </c>
      <c r="B148" s="13" t="s">
        <v>378</v>
      </c>
      <c r="C148" s="13">
        <v>2004</v>
      </c>
      <c r="D148" s="13">
        <v>7</v>
      </c>
      <c r="E148" s="13" t="s">
        <v>379</v>
      </c>
      <c r="F148" s="13" t="s">
        <v>248</v>
      </c>
      <c r="G148" s="30">
        <v>0.92708333333333337</v>
      </c>
      <c r="H148" s="30">
        <v>0.94027777777777777</v>
      </c>
      <c r="I148" s="30">
        <v>0.83611111111111114</v>
      </c>
      <c r="J148" s="231">
        <f t="shared" si="7"/>
        <v>2.1833333333333336</v>
      </c>
      <c r="K148" s="13" t="s">
        <v>250</v>
      </c>
      <c r="L148" s="13" t="s">
        <v>390</v>
      </c>
      <c r="M148" s="13" t="s">
        <v>252</v>
      </c>
      <c r="O148" s="16">
        <v>4.5</v>
      </c>
      <c r="P148" s="13">
        <v>60</v>
      </c>
      <c r="Q148" s="17">
        <v>24</v>
      </c>
      <c r="R148" s="227">
        <f t="shared" si="6"/>
        <v>36</v>
      </c>
      <c r="S148" s="18">
        <v>14.2</v>
      </c>
      <c r="T148" s="18">
        <v>37.07</v>
      </c>
      <c r="U148" s="18">
        <v>22.57</v>
      </c>
      <c r="V148" s="17">
        <v>145</v>
      </c>
      <c r="X148" s="13" t="s">
        <v>391</v>
      </c>
      <c r="Y148" s="13" t="s">
        <v>253</v>
      </c>
      <c r="Z148" s="13" t="s">
        <v>253</v>
      </c>
      <c r="AA148" s="13" t="s">
        <v>253</v>
      </c>
      <c r="AB148" s="13" t="s">
        <v>253</v>
      </c>
      <c r="AC148" s="13" t="s">
        <v>253</v>
      </c>
      <c r="AD148" s="13" t="s">
        <v>253</v>
      </c>
      <c r="AE148" s="13" t="s">
        <v>253</v>
      </c>
      <c r="AF148" s="13" t="s">
        <v>253</v>
      </c>
      <c r="AG148" s="13" t="s">
        <v>253</v>
      </c>
      <c r="AH148" s="13" t="s">
        <v>253</v>
      </c>
      <c r="AI148" s="13" t="s">
        <v>253</v>
      </c>
      <c r="AJ148" s="13" t="s">
        <v>253</v>
      </c>
      <c r="AK148" s="13" t="s">
        <v>253</v>
      </c>
      <c r="AL148" s="13" t="s">
        <v>253</v>
      </c>
      <c r="AM148" s="13" t="s">
        <v>253</v>
      </c>
      <c r="AN148" s="13" t="s">
        <v>253</v>
      </c>
    </row>
    <row r="149" spans="1:41" x14ac:dyDescent="0.25">
      <c r="A149" s="12">
        <v>38185</v>
      </c>
      <c r="B149" s="13" t="s">
        <v>378</v>
      </c>
      <c r="C149" s="13">
        <v>2004</v>
      </c>
      <c r="D149" s="13">
        <v>7</v>
      </c>
      <c r="E149" s="13" t="s">
        <v>379</v>
      </c>
      <c r="F149" s="13" t="s">
        <v>248</v>
      </c>
      <c r="G149" s="30">
        <v>0.93958333333333333</v>
      </c>
      <c r="H149" s="30">
        <v>0.94444444444444453</v>
      </c>
      <c r="I149" s="30">
        <v>0.83611111111111114</v>
      </c>
      <c r="J149" s="231">
        <f t="shared" si="7"/>
        <v>2.4833333333333325</v>
      </c>
      <c r="K149" s="13" t="s">
        <v>250</v>
      </c>
      <c r="L149" s="13" t="s">
        <v>392</v>
      </c>
      <c r="M149" s="13" t="s">
        <v>252</v>
      </c>
      <c r="O149" s="16">
        <v>2</v>
      </c>
      <c r="P149" s="13">
        <v>60</v>
      </c>
      <c r="Q149" s="17">
        <v>23</v>
      </c>
      <c r="R149" s="227">
        <f t="shared" si="6"/>
        <v>37</v>
      </c>
      <c r="S149" s="18">
        <v>14.5</v>
      </c>
      <c r="T149" s="18">
        <v>37.4</v>
      </c>
      <c r="U149" s="18">
        <v>22.43</v>
      </c>
      <c r="V149" s="17">
        <v>145</v>
      </c>
      <c r="X149" s="13" t="s">
        <v>1712</v>
      </c>
      <c r="Y149" s="13" t="s">
        <v>253</v>
      </c>
      <c r="Z149" s="13" t="s">
        <v>253</v>
      </c>
      <c r="AA149" s="13" t="s">
        <v>253</v>
      </c>
      <c r="AB149" s="13" t="s">
        <v>253</v>
      </c>
      <c r="AC149" s="13" t="s">
        <v>253</v>
      </c>
      <c r="AD149" s="13" t="s">
        <v>253</v>
      </c>
      <c r="AE149" s="13" t="s">
        <v>253</v>
      </c>
      <c r="AF149" s="13" t="s">
        <v>253</v>
      </c>
      <c r="AG149" s="13" t="s">
        <v>253</v>
      </c>
      <c r="AH149" s="13" t="s">
        <v>253</v>
      </c>
      <c r="AI149" s="13" t="s">
        <v>253</v>
      </c>
      <c r="AJ149" s="13" t="s">
        <v>253</v>
      </c>
      <c r="AK149" s="13" t="s">
        <v>253</v>
      </c>
      <c r="AL149" s="13" t="s">
        <v>253</v>
      </c>
      <c r="AM149" s="13" t="s">
        <v>253</v>
      </c>
      <c r="AN149" s="13" t="s">
        <v>253</v>
      </c>
    </row>
    <row r="150" spans="1:41" x14ac:dyDescent="0.25">
      <c r="A150" s="12">
        <v>38185</v>
      </c>
      <c r="B150" s="13" t="s">
        <v>378</v>
      </c>
      <c r="C150" s="13">
        <v>2004</v>
      </c>
      <c r="D150" s="13">
        <v>7</v>
      </c>
      <c r="E150" s="13" t="s">
        <v>379</v>
      </c>
      <c r="F150" s="13" t="s">
        <v>248</v>
      </c>
      <c r="G150" s="30">
        <v>0.94444444444444453</v>
      </c>
      <c r="H150" s="30">
        <v>0.94930555555555562</v>
      </c>
      <c r="I150" s="30">
        <v>0.83611111111111114</v>
      </c>
      <c r="J150" s="231">
        <f t="shared" si="7"/>
        <v>2.6000000000000014</v>
      </c>
      <c r="K150" s="13" t="s">
        <v>250</v>
      </c>
      <c r="L150" s="13" t="s">
        <v>393</v>
      </c>
      <c r="M150" s="13" t="s">
        <v>252</v>
      </c>
      <c r="O150" s="16">
        <v>4.5</v>
      </c>
      <c r="P150" s="13">
        <v>63</v>
      </c>
      <c r="Q150" s="17">
        <v>25</v>
      </c>
      <c r="R150" s="227">
        <f t="shared" si="6"/>
        <v>38</v>
      </c>
      <c r="S150" s="18">
        <v>13.96</v>
      </c>
      <c r="T150" s="18">
        <v>37.42</v>
      </c>
      <c r="U150" s="18">
        <v>22.9</v>
      </c>
      <c r="V150" s="17">
        <v>145</v>
      </c>
      <c r="X150" s="13" t="s">
        <v>1712</v>
      </c>
      <c r="Y150" s="13" t="s">
        <v>253</v>
      </c>
      <c r="Z150" s="13" t="s">
        <v>253</v>
      </c>
      <c r="AA150" s="13" t="s">
        <v>253</v>
      </c>
      <c r="AB150" s="13" t="s">
        <v>253</v>
      </c>
      <c r="AC150" s="13" t="s">
        <v>253</v>
      </c>
      <c r="AD150" s="13" t="s">
        <v>253</v>
      </c>
      <c r="AE150" s="13" t="s">
        <v>253</v>
      </c>
      <c r="AF150" s="13" t="s">
        <v>253</v>
      </c>
      <c r="AG150" s="13" t="s">
        <v>253</v>
      </c>
      <c r="AH150" s="13" t="s">
        <v>253</v>
      </c>
      <c r="AI150" s="13" t="s">
        <v>253</v>
      </c>
      <c r="AJ150" s="13" t="s">
        <v>253</v>
      </c>
      <c r="AK150" s="13" t="s">
        <v>253</v>
      </c>
      <c r="AL150" s="13" t="s">
        <v>253</v>
      </c>
      <c r="AM150" s="13" t="s">
        <v>253</v>
      </c>
      <c r="AN150" s="13" t="s">
        <v>253</v>
      </c>
    </row>
    <row r="151" spans="1:41" x14ac:dyDescent="0.25">
      <c r="A151" s="12">
        <v>38185</v>
      </c>
      <c r="B151" s="13" t="s">
        <v>378</v>
      </c>
      <c r="C151" s="13">
        <v>2004</v>
      </c>
      <c r="D151" s="13">
        <v>7</v>
      </c>
      <c r="E151" s="13" t="s">
        <v>379</v>
      </c>
      <c r="F151" s="13" t="s">
        <v>248</v>
      </c>
      <c r="G151" s="30">
        <v>6.3888888888888884E-2</v>
      </c>
      <c r="I151" s="30">
        <v>0.83611111111111114</v>
      </c>
      <c r="J151" s="231">
        <f t="shared" si="7"/>
        <v>5.466666666666665</v>
      </c>
      <c r="K151" s="13" t="s">
        <v>250</v>
      </c>
      <c r="L151" s="13" t="s">
        <v>393</v>
      </c>
      <c r="M151" s="13" t="s">
        <v>835</v>
      </c>
      <c r="X151" s="13" t="s">
        <v>1712</v>
      </c>
      <c r="AO151" s="13" t="s">
        <v>422</v>
      </c>
    </row>
    <row r="152" spans="1:41" x14ac:dyDescent="0.25">
      <c r="A152" s="12">
        <v>38185</v>
      </c>
      <c r="B152" s="13" t="s">
        <v>378</v>
      </c>
      <c r="C152" s="13">
        <v>2004</v>
      </c>
      <c r="D152" s="13">
        <v>7</v>
      </c>
      <c r="E152" s="13" t="s">
        <v>379</v>
      </c>
      <c r="F152" s="13" t="s">
        <v>394</v>
      </c>
      <c r="G152" s="30">
        <v>0.95486111111111116</v>
      </c>
      <c r="H152" s="30">
        <v>0.96250000000000002</v>
      </c>
      <c r="I152" s="30">
        <v>0.83611111111111114</v>
      </c>
      <c r="J152" s="231">
        <f t="shared" si="7"/>
        <v>2.8500000000000005</v>
      </c>
      <c r="K152" s="13" t="s">
        <v>250</v>
      </c>
      <c r="L152" s="13" t="s">
        <v>395</v>
      </c>
      <c r="M152" s="13" t="s">
        <v>252</v>
      </c>
      <c r="O152" s="16">
        <v>0</v>
      </c>
      <c r="P152" s="13">
        <v>61</v>
      </c>
      <c r="Q152" s="17">
        <v>30</v>
      </c>
      <c r="R152" s="227">
        <f t="shared" ref="R152:R174" si="8">P152-Q152</f>
        <v>31</v>
      </c>
      <c r="S152" s="18">
        <v>14.71</v>
      </c>
      <c r="T152" s="18">
        <v>38.19</v>
      </c>
      <c r="U152" s="18">
        <v>21.76</v>
      </c>
      <c r="V152" s="17">
        <v>141</v>
      </c>
      <c r="X152" s="13" t="s">
        <v>1712</v>
      </c>
      <c r="Y152" s="13" t="s">
        <v>253</v>
      </c>
      <c r="Z152" s="13" t="s">
        <v>253</v>
      </c>
      <c r="AA152" s="13" t="s">
        <v>253</v>
      </c>
      <c r="AB152" s="13" t="s">
        <v>253</v>
      </c>
      <c r="AC152" s="13" t="s">
        <v>253</v>
      </c>
      <c r="AD152" s="13" t="s">
        <v>253</v>
      </c>
      <c r="AE152" s="13" t="s">
        <v>253</v>
      </c>
      <c r="AF152" s="13" t="s">
        <v>253</v>
      </c>
      <c r="AG152" s="13" t="s">
        <v>253</v>
      </c>
      <c r="AH152" s="13" t="s">
        <v>253</v>
      </c>
      <c r="AI152" s="13" t="s">
        <v>253</v>
      </c>
      <c r="AJ152" s="13" t="s">
        <v>253</v>
      </c>
      <c r="AK152" s="13" t="s">
        <v>253</v>
      </c>
      <c r="AL152" s="13" t="s">
        <v>253</v>
      </c>
      <c r="AM152" s="13" t="s">
        <v>253</v>
      </c>
      <c r="AN152" s="13" t="s">
        <v>253</v>
      </c>
      <c r="AO152" s="13" t="s">
        <v>396</v>
      </c>
    </row>
    <row r="153" spans="1:41" x14ac:dyDescent="0.25">
      <c r="A153" s="12">
        <v>38185</v>
      </c>
      <c r="B153" s="13" t="s">
        <v>378</v>
      </c>
      <c r="C153" s="13">
        <v>2004</v>
      </c>
      <c r="D153" s="13">
        <v>7</v>
      </c>
      <c r="E153" s="13" t="s">
        <v>379</v>
      </c>
      <c r="F153" s="13" t="s">
        <v>248</v>
      </c>
      <c r="G153" s="30">
        <v>0.96111111111111114</v>
      </c>
      <c r="H153" s="30">
        <v>0.96944444444444444</v>
      </c>
      <c r="I153" s="30">
        <v>0.83611111111111114</v>
      </c>
      <c r="J153" s="231">
        <f t="shared" si="7"/>
        <v>3</v>
      </c>
      <c r="K153" s="13" t="s">
        <v>250</v>
      </c>
      <c r="L153" s="13" t="s">
        <v>397</v>
      </c>
      <c r="M153" s="13" t="s">
        <v>252</v>
      </c>
      <c r="O153" s="16">
        <v>0</v>
      </c>
      <c r="P153" s="13">
        <v>65</v>
      </c>
      <c r="Q153" s="17">
        <v>29</v>
      </c>
      <c r="R153" s="227">
        <f t="shared" si="8"/>
        <v>36</v>
      </c>
      <c r="S153" s="18">
        <v>14.37</v>
      </c>
      <c r="T153" s="18">
        <v>38.58</v>
      </c>
      <c r="U153" s="18">
        <v>22.87</v>
      </c>
      <c r="V153" s="17">
        <v>141</v>
      </c>
      <c r="X153" s="13" t="s">
        <v>1712</v>
      </c>
      <c r="Y153" s="13" t="s">
        <v>253</v>
      </c>
      <c r="Z153" s="13" t="s">
        <v>253</v>
      </c>
      <c r="AA153" s="13" t="s">
        <v>253</v>
      </c>
      <c r="AB153" s="13" t="s">
        <v>253</v>
      </c>
      <c r="AC153" s="13" t="s">
        <v>253</v>
      </c>
      <c r="AD153" s="13" t="s">
        <v>253</v>
      </c>
      <c r="AE153" s="13" t="s">
        <v>253</v>
      </c>
      <c r="AF153" s="13" t="s">
        <v>253</v>
      </c>
      <c r="AG153" s="13" t="s">
        <v>253</v>
      </c>
      <c r="AH153" s="13" t="s">
        <v>253</v>
      </c>
      <c r="AI153" s="13" t="s">
        <v>253</v>
      </c>
      <c r="AJ153" s="13" t="s">
        <v>253</v>
      </c>
      <c r="AK153" s="13" t="s">
        <v>253</v>
      </c>
      <c r="AL153" s="13" t="s">
        <v>253</v>
      </c>
      <c r="AM153" s="13" t="s">
        <v>253</v>
      </c>
      <c r="AN153" s="13" t="s">
        <v>253</v>
      </c>
      <c r="AO153" s="13" t="s">
        <v>398</v>
      </c>
    </row>
    <row r="154" spans="1:41" x14ac:dyDescent="0.25">
      <c r="A154" s="12">
        <v>38185</v>
      </c>
      <c r="B154" s="13" t="s">
        <v>378</v>
      </c>
      <c r="C154" s="13">
        <v>2004</v>
      </c>
      <c r="D154" s="13">
        <v>7</v>
      </c>
      <c r="E154" s="13" t="s">
        <v>379</v>
      </c>
      <c r="F154" s="13" t="s">
        <v>248</v>
      </c>
      <c r="G154" s="30">
        <v>0.97638888888888886</v>
      </c>
      <c r="H154" s="30">
        <v>0.98055555555555562</v>
      </c>
      <c r="I154" s="30">
        <v>0.83611111111111114</v>
      </c>
      <c r="J154" s="231">
        <f t="shared" si="7"/>
        <v>3.3666666666666654</v>
      </c>
      <c r="K154" s="13" t="s">
        <v>250</v>
      </c>
      <c r="L154" s="13" t="s">
        <v>405</v>
      </c>
      <c r="M154" s="13" t="s">
        <v>252</v>
      </c>
      <c r="O154" s="16">
        <v>2</v>
      </c>
      <c r="P154" s="13">
        <v>51</v>
      </c>
      <c r="Q154" s="17">
        <v>14</v>
      </c>
      <c r="R154" s="227">
        <f t="shared" si="8"/>
        <v>37</v>
      </c>
      <c r="S154" s="18">
        <v>15.14</v>
      </c>
      <c r="T154" s="18">
        <v>38.450000000000003</v>
      </c>
      <c r="U154" s="18">
        <v>23.37</v>
      </c>
      <c r="V154" s="17">
        <v>145</v>
      </c>
      <c r="X154" s="13" t="s">
        <v>1712</v>
      </c>
      <c r="Y154" s="13" t="s">
        <v>253</v>
      </c>
      <c r="Z154" s="13" t="s">
        <v>253</v>
      </c>
      <c r="AA154" s="13" t="s">
        <v>253</v>
      </c>
      <c r="AB154" s="13" t="s">
        <v>253</v>
      </c>
      <c r="AC154" s="13" t="s">
        <v>253</v>
      </c>
      <c r="AD154" s="13" t="s">
        <v>253</v>
      </c>
      <c r="AE154" s="13" t="s">
        <v>253</v>
      </c>
      <c r="AF154" s="13" t="s">
        <v>253</v>
      </c>
      <c r="AG154" s="13" t="s">
        <v>253</v>
      </c>
      <c r="AH154" s="13" t="s">
        <v>253</v>
      </c>
      <c r="AI154" s="13" t="s">
        <v>253</v>
      </c>
      <c r="AJ154" s="13" t="s">
        <v>253</v>
      </c>
      <c r="AK154" s="13" t="s">
        <v>253</v>
      </c>
      <c r="AL154" s="13" t="s">
        <v>253</v>
      </c>
      <c r="AM154" s="13" t="s">
        <v>253</v>
      </c>
      <c r="AN154" s="13" t="s">
        <v>253</v>
      </c>
    </row>
    <row r="155" spans="1:41" x14ac:dyDescent="0.25">
      <c r="A155" s="12">
        <v>38185</v>
      </c>
      <c r="B155" s="13" t="s">
        <v>378</v>
      </c>
      <c r="C155" s="13">
        <v>2004</v>
      </c>
      <c r="D155" s="13">
        <v>7</v>
      </c>
      <c r="E155" s="13" t="s">
        <v>379</v>
      </c>
      <c r="F155" s="13" t="s">
        <v>248</v>
      </c>
      <c r="G155" s="30">
        <v>0.96111111111111114</v>
      </c>
      <c r="H155" s="30">
        <v>0.98333333333333339</v>
      </c>
      <c r="I155" s="30">
        <v>0.83611111111111114</v>
      </c>
      <c r="J155" s="231">
        <f t="shared" si="7"/>
        <v>3</v>
      </c>
      <c r="K155" s="13" t="s">
        <v>250</v>
      </c>
      <c r="L155" s="13" t="s">
        <v>399</v>
      </c>
      <c r="M155" s="13" t="s">
        <v>252</v>
      </c>
      <c r="O155" s="16">
        <v>4</v>
      </c>
      <c r="P155" s="13">
        <v>61</v>
      </c>
      <c r="Q155" s="17">
        <v>21</v>
      </c>
      <c r="R155" s="227">
        <f t="shared" si="8"/>
        <v>40</v>
      </c>
      <c r="S155" s="18">
        <v>13.92</v>
      </c>
      <c r="T155" s="18">
        <v>37.21</v>
      </c>
      <c r="U155" s="18">
        <v>23.2</v>
      </c>
      <c r="V155" s="17">
        <v>143</v>
      </c>
      <c r="X155" s="13" t="s">
        <v>391</v>
      </c>
      <c r="Y155" s="13" t="s">
        <v>253</v>
      </c>
      <c r="Z155" s="13" t="s">
        <v>253</v>
      </c>
      <c r="AA155" s="13" t="s">
        <v>253</v>
      </c>
      <c r="AB155" s="13" t="s">
        <v>253</v>
      </c>
      <c r="AC155" s="13" t="s">
        <v>253</v>
      </c>
      <c r="AD155" s="13" t="s">
        <v>253</v>
      </c>
      <c r="AE155" s="13" t="s">
        <v>253</v>
      </c>
      <c r="AF155" s="13" t="s">
        <v>253</v>
      </c>
      <c r="AG155" s="13" t="s">
        <v>253</v>
      </c>
      <c r="AH155" s="13" t="s">
        <v>253</v>
      </c>
      <c r="AI155" s="13" t="s">
        <v>253</v>
      </c>
      <c r="AJ155" s="13" t="s">
        <v>253</v>
      </c>
      <c r="AK155" s="13" t="s">
        <v>253</v>
      </c>
      <c r="AL155" s="13" t="s">
        <v>253</v>
      </c>
      <c r="AM155" s="13" t="s">
        <v>253</v>
      </c>
      <c r="AN155" s="13" t="s">
        <v>253</v>
      </c>
    </row>
    <row r="156" spans="1:41" x14ac:dyDescent="0.25">
      <c r="A156" s="12">
        <v>38185</v>
      </c>
      <c r="B156" s="13" t="s">
        <v>378</v>
      </c>
      <c r="C156" s="13">
        <v>2004</v>
      </c>
      <c r="D156" s="13">
        <v>7</v>
      </c>
      <c r="E156" s="13" t="s">
        <v>379</v>
      </c>
      <c r="F156" s="13" t="s">
        <v>248</v>
      </c>
      <c r="G156" s="30">
        <v>0.96388888888888891</v>
      </c>
      <c r="H156" s="30">
        <v>0.98750000000000004</v>
      </c>
      <c r="I156" s="30">
        <v>0.83611111111111114</v>
      </c>
      <c r="J156" s="231">
        <f t="shared" si="7"/>
        <v>3.0666666666666664</v>
      </c>
      <c r="K156" s="13" t="s">
        <v>250</v>
      </c>
      <c r="L156" s="13" t="s">
        <v>400</v>
      </c>
      <c r="M156" s="13" t="s">
        <v>252</v>
      </c>
      <c r="O156" s="16">
        <v>2</v>
      </c>
      <c r="P156" s="13">
        <v>57</v>
      </c>
      <c r="Q156" s="17">
        <v>16</v>
      </c>
      <c r="R156" s="227">
        <f t="shared" si="8"/>
        <v>41</v>
      </c>
      <c r="S156" s="18">
        <v>14.09</v>
      </c>
      <c r="T156" s="18">
        <v>37.03</v>
      </c>
      <c r="U156" s="18">
        <v>23.05</v>
      </c>
      <c r="V156" s="17">
        <v>140</v>
      </c>
      <c r="X156" s="13" t="s">
        <v>1712</v>
      </c>
      <c r="Y156" s="13" t="s">
        <v>253</v>
      </c>
      <c r="Z156" s="13" t="s">
        <v>253</v>
      </c>
      <c r="AA156" s="13" t="s">
        <v>253</v>
      </c>
      <c r="AB156" s="13" t="s">
        <v>253</v>
      </c>
      <c r="AC156" s="13" t="s">
        <v>253</v>
      </c>
      <c r="AD156" s="13" t="s">
        <v>253</v>
      </c>
      <c r="AE156" s="13" t="s">
        <v>253</v>
      </c>
      <c r="AF156" s="13" t="s">
        <v>253</v>
      </c>
      <c r="AG156" s="13" t="s">
        <v>253</v>
      </c>
      <c r="AH156" s="13" t="s">
        <v>253</v>
      </c>
      <c r="AI156" s="13" t="s">
        <v>253</v>
      </c>
      <c r="AJ156" s="13" t="s">
        <v>253</v>
      </c>
      <c r="AK156" s="13" t="s">
        <v>253</v>
      </c>
      <c r="AL156" s="13" t="s">
        <v>253</v>
      </c>
      <c r="AM156" s="13" t="s">
        <v>253</v>
      </c>
      <c r="AN156" s="13" t="s">
        <v>253</v>
      </c>
    </row>
    <row r="157" spans="1:41" x14ac:dyDescent="0.25">
      <c r="A157" s="12">
        <v>38186</v>
      </c>
      <c r="B157" s="13" t="s">
        <v>378</v>
      </c>
      <c r="C157" s="13">
        <v>2004</v>
      </c>
      <c r="D157" s="13">
        <v>7</v>
      </c>
      <c r="E157" s="13" t="s">
        <v>379</v>
      </c>
      <c r="F157" s="13" t="s">
        <v>431</v>
      </c>
      <c r="G157" s="30">
        <v>0.90138888888888891</v>
      </c>
      <c r="H157" s="30">
        <v>0.91388888888888886</v>
      </c>
      <c r="I157" s="30">
        <v>0.8354166666666667</v>
      </c>
      <c r="J157" s="231">
        <f t="shared" si="7"/>
        <v>1.583333333333333</v>
      </c>
      <c r="K157" s="13" t="s">
        <v>250</v>
      </c>
      <c r="L157" s="13" t="s">
        <v>432</v>
      </c>
      <c r="M157" s="13" t="s">
        <v>252</v>
      </c>
      <c r="O157" s="16">
        <v>4.5</v>
      </c>
      <c r="P157" s="13">
        <v>68</v>
      </c>
      <c r="Q157" s="17">
        <v>30</v>
      </c>
      <c r="R157" s="227">
        <f t="shared" si="8"/>
        <v>38</v>
      </c>
      <c r="S157" s="18">
        <v>14.6</v>
      </c>
      <c r="T157" s="18" t="s">
        <v>382</v>
      </c>
      <c r="U157" s="18">
        <v>23.68</v>
      </c>
      <c r="V157" s="17">
        <v>145</v>
      </c>
      <c r="X157" s="13" t="s">
        <v>391</v>
      </c>
      <c r="Y157" s="13" t="s">
        <v>253</v>
      </c>
      <c r="Z157" s="13" t="s">
        <v>253</v>
      </c>
      <c r="AA157" s="13" t="s">
        <v>253</v>
      </c>
      <c r="AB157" s="13" t="s">
        <v>253</v>
      </c>
      <c r="AC157" s="13" t="s">
        <v>253</v>
      </c>
      <c r="AD157" s="13" t="s">
        <v>253</v>
      </c>
      <c r="AE157" s="13" t="s">
        <v>253</v>
      </c>
      <c r="AF157" s="13" t="s">
        <v>253</v>
      </c>
      <c r="AG157" s="13" t="s">
        <v>253</v>
      </c>
      <c r="AH157" s="13" t="s">
        <v>253</v>
      </c>
      <c r="AI157" s="13" t="s">
        <v>253</v>
      </c>
      <c r="AJ157" s="13" t="s">
        <v>253</v>
      </c>
      <c r="AK157" s="13" t="s">
        <v>253</v>
      </c>
      <c r="AL157" s="13" t="s">
        <v>253</v>
      </c>
      <c r="AM157" s="13" t="s">
        <v>253</v>
      </c>
      <c r="AN157" s="13" t="s">
        <v>253</v>
      </c>
    </row>
    <row r="158" spans="1:41" x14ac:dyDescent="0.25">
      <c r="A158" s="12">
        <v>38186</v>
      </c>
      <c r="B158" s="13" t="s">
        <v>378</v>
      </c>
      <c r="C158" s="13">
        <v>2004</v>
      </c>
      <c r="D158" s="13">
        <v>7</v>
      </c>
      <c r="E158" s="13" t="s">
        <v>379</v>
      </c>
      <c r="F158" s="13" t="s">
        <v>431</v>
      </c>
      <c r="G158" s="30">
        <v>0.90277777777777779</v>
      </c>
      <c r="H158" s="30">
        <v>0.92500000000000004</v>
      </c>
      <c r="I158" s="30">
        <v>0.8354166666666667</v>
      </c>
      <c r="J158" s="231">
        <f t="shared" si="7"/>
        <v>1.6166666666666663</v>
      </c>
      <c r="K158" s="13" t="s">
        <v>250</v>
      </c>
      <c r="L158" s="13" t="s">
        <v>433</v>
      </c>
      <c r="M158" s="13" t="s">
        <v>252</v>
      </c>
      <c r="O158" s="16">
        <v>1</v>
      </c>
      <c r="P158" s="13">
        <v>57</v>
      </c>
      <c r="Q158" s="17">
        <v>27</v>
      </c>
      <c r="R158" s="227">
        <f t="shared" si="8"/>
        <v>30</v>
      </c>
      <c r="S158" s="18">
        <v>14.6</v>
      </c>
      <c r="T158" s="18">
        <v>38.200000000000003</v>
      </c>
      <c r="U158" s="18">
        <v>21.35</v>
      </c>
      <c r="V158" s="17">
        <v>141</v>
      </c>
      <c r="X158" s="13" t="s">
        <v>391</v>
      </c>
      <c r="Y158" s="13" t="s">
        <v>253</v>
      </c>
      <c r="Z158" s="13" t="s">
        <v>253</v>
      </c>
      <c r="AA158" s="13" t="s">
        <v>253</v>
      </c>
      <c r="AB158" s="13" t="s">
        <v>253</v>
      </c>
      <c r="AC158" s="13" t="s">
        <v>253</v>
      </c>
      <c r="AD158" s="13" t="s">
        <v>253</v>
      </c>
      <c r="AE158" s="13" t="s">
        <v>253</v>
      </c>
      <c r="AF158" s="13" t="s">
        <v>253</v>
      </c>
      <c r="AG158" s="13" t="s">
        <v>253</v>
      </c>
      <c r="AH158" s="13" t="s">
        <v>253</v>
      </c>
      <c r="AI158" s="13" t="s">
        <v>253</v>
      </c>
      <c r="AJ158" s="13" t="s">
        <v>253</v>
      </c>
      <c r="AK158" s="13" t="s">
        <v>253</v>
      </c>
      <c r="AL158" s="13" t="s">
        <v>253</v>
      </c>
      <c r="AM158" s="13" t="s">
        <v>253</v>
      </c>
      <c r="AN158" s="13" t="s">
        <v>253</v>
      </c>
    </row>
    <row r="159" spans="1:41" x14ac:dyDescent="0.25">
      <c r="A159" s="12">
        <v>38186</v>
      </c>
      <c r="B159" s="13" t="s">
        <v>378</v>
      </c>
      <c r="C159" s="13">
        <v>2004</v>
      </c>
      <c r="D159" s="13">
        <v>7</v>
      </c>
      <c r="E159" s="13" t="s">
        <v>379</v>
      </c>
      <c r="F159" s="13" t="s">
        <v>431</v>
      </c>
      <c r="G159" s="30">
        <v>0.93402777777777779</v>
      </c>
      <c r="H159" s="30">
        <v>0.94652777777777775</v>
      </c>
      <c r="I159" s="30">
        <v>0.8354166666666667</v>
      </c>
      <c r="J159" s="231">
        <f t="shared" si="7"/>
        <v>2.3666666666666663</v>
      </c>
      <c r="K159" s="13" t="s">
        <v>250</v>
      </c>
      <c r="L159" s="13" t="s">
        <v>434</v>
      </c>
      <c r="M159" s="13" t="s">
        <v>252</v>
      </c>
      <c r="O159" s="16">
        <v>1.5</v>
      </c>
      <c r="P159" s="13">
        <v>64</v>
      </c>
      <c r="Q159" s="17">
        <v>27</v>
      </c>
      <c r="R159" s="227">
        <f t="shared" si="8"/>
        <v>37</v>
      </c>
      <c r="S159" s="18">
        <v>13.57</v>
      </c>
      <c r="T159" s="18">
        <v>38.35</v>
      </c>
      <c r="U159" s="18">
        <v>24.7</v>
      </c>
      <c r="V159" s="17">
        <v>140</v>
      </c>
      <c r="X159" s="13" t="s">
        <v>391</v>
      </c>
      <c r="Y159" s="13" t="s">
        <v>253</v>
      </c>
      <c r="Z159" s="13" t="s">
        <v>253</v>
      </c>
      <c r="AA159" s="13" t="s">
        <v>253</v>
      </c>
      <c r="AB159" s="13" t="s">
        <v>253</v>
      </c>
      <c r="AC159" s="13" t="s">
        <v>253</v>
      </c>
      <c r="AD159" s="13" t="s">
        <v>253</v>
      </c>
      <c r="AE159" s="13" t="s">
        <v>253</v>
      </c>
      <c r="AF159" s="13" t="s">
        <v>253</v>
      </c>
      <c r="AG159" s="13" t="s">
        <v>253</v>
      </c>
      <c r="AH159" s="13" t="s">
        <v>253</v>
      </c>
      <c r="AI159" s="13" t="s">
        <v>253</v>
      </c>
      <c r="AJ159" s="13" t="s">
        <v>253</v>
      </c>
      <c r="AK159" s="13" t="s">
        <v>253</v>
      </c>
      <c r="AL159" s="13" t="s">
        <v>253</v>
      </c>
      <c r="AM159" s="13" t="s">
        <v>253</v>
      </c>
      <c r="AN159" s="13" t="s">
        <v>253</v>
      </c>
    </row>
    <row r="160" spans="1:41" x14ac:dyDescent="0.25">
      <c r="A160" s="12">
        <v>38186</v>
      </c>
      <c r="B160" s="13" t="s">
        <v>378</v>
      </c>
      <c r="C160" s="13">
        <v>2004</v>
      </c>
      <c r="D160" s="13">
        <v>7</v>
      </c>
      <c r="E160" s="13" t="s">
        <v>379</v>
      </c>
      <c r="F160" s="13" t="s">
        <v>431</v>
      </c>
      <c r="G160" s="30">
        <v>0.94861111111111107</v>
      </c>
      <c r="H160" s="30">
        <v>0.9590277777777777</v>
      </c>
      <c r="I160" s="30">
        <v>0.8354166666666667</v>
      </c>
      <c r="J160" s="231">
        <f t="shared" si="7"/>
        <v>2.716666666666665</v>
      </c>
      <c r="K160" s="13" t="s">
        <v>250</v>
      </c>
      <c r="L160" s="13" t="s">
        <v>435</v>
      </c>
      <c r="M160" s="13" t="s">
        <v>252</v>
      </c>
      <c r="O160" s="16">
        <v>1.5</v>
      </c>
      <c r="P160" s="13">
        <v>60</v>
      </c>
      <c r="Q160" s="17">
        <v>27</v>
      </c>
      <c r="R160" s="227">
        <f t="shared" si="8"/>
        <v>33</v>
      </c>
      <c r="S160" s="18">
        <v>14.44</v>
      </c>
      <c r="T160" s="18">
        <v>37.22</v>
      </c>
      <c r="U160" s="18">
        <v>22.32</v>
      </c>
      <c r="V160" s="17">
        <v>141</v>
      </c>
      <c r="X160" s="13" t="s">
        <v>391</v>
      </c>
      <c r="Y160" s="13" t="s">
        <v>253</v>
      </c>
      <c r="Z160" s="13" t="s">
        <v>253</v>
      </c>
      <c r="AA160" s="13" t="s">
        <v>253</v>
      </c>
      <c r="AB160" s="13" t="s">
        <v>253</v>
      </c>
      <c r="AC160" s="13" t="s">
        <v>253</v>
      </c>
      <c r="AD160" s="13" t="s">
        <v>253</v>
      </c>
      <c r="AE160" s="13" t="s">
        <v>253</v>
      </c>
      <c r="AF160" s="13" t="s">
        <v>253</v>
      </c>
      <c r="AG160" s="13" t="s">
        <v>253</v>
      </c>
      <c r="AH160" s="13" t="s">
        <v>253</v>
      </c>
      <c r="AI160" s="13" t="s">
        <v>253</v>
      </c>
      <c r="AJ160" s="13" t="s">
        <v>253</v>
      </c>
      <c r="AK160" s="13" t="s">
        <v>253</v>
      </c>
      <c r="AL160" s="13" t="s">
        <v>253</v>
      </c>
      <c r="AM160" s="13" t="s">
        <v>253</v>
      </c>
      <c r="AN160" s="13" t="s">
        <v>253</v>
      </c>
    </row>
    <row r="161" spans="1:41" x14ac:dyDescent="0.25">
      <c r="A161" s="12">
        <v>38186</v>
      </c>
      <c r="B161" s="13" t="s">
        <v>378</v>
      </c>
      <c r="C161" s="13">
        <v>2004</v>
      </c>
      <c r="D161" s="13">
        <v>7</v>
      </c>
      <c r="E161" s="13" t="s">
        <v>379</v>
      </c>
      <c r="F161" s="13" t="s">
        <v>431</v>
      </c>
      <c r="G161" s="30">
        <v>0.95277777777777783</v>
      </c>
      <c r="H161" s="30">
        <v>0.96458333333333324</v>
      </c>
      <c r="I161" s="30">
        <v>0.8354166666666667</v>
      </c>
      <c r="J161" s="231">
        <f t="shared" si="7"/>
        <v>2.8166666666666673</v>
      </c>
      <c r="K161" s="13" t="s">
        <v>250</v>
      </c>
      <c r="L161" s="13" t="s">
        <v>436</v>
      </c>
      <c r="M161" s="13" t="s">
        <v>252</v>
      </c>
      <c r="O161" s="16">
        <v>1.5</v>
      </c>
      <c r="P161" s="13">
        <v>64</v>
      </c>
      <c r="Q161" s="17">
        <v>30</v>
      </c>
      <c r="R161" s="227">
        <f t="shared" si="8"/>
        <v>34</v>
      </c>
      <c r="S161" s="18">
        <v>14.2</v>
      </c>
      <c r="T161" s="18">
        <v>37.93</v>
      </c>
      <c r="U161" s="18">
        <v>22.84</v>
      </c>
      <c r="V161" s="17">
        <v>140</v>
      </c>
      <c r="X161" s="13" t="s">
        <v>391</v>
      </c>
      <c r="Y161" s="13" t="s">
        <v>253</v>
      </c>
      <c r="Z161" s="13" t="s">
        <v>253</v>
      </c>
      <c r="AA161" s="13" t="s">
        <v>253</v>
      </c>
      <c r="AB161" s="13" t="s">
        <v>253</v>
      </c>
      <c r="AC161" s="13" t="s">
        <v>253</v>
      </c>
      <c r="AD161" s="13" t="s">
        <v>253</v>
      </c>
      <c r="AE161" s="13" t="s">
        <v>253</v>
      </c>
      <c r="AF161" s="13" t="s">
        <v>253</v>
      </c>
      <c r="AG161" s="13" t="s">
        <v>253</v>
      </c>
      <c r="AH161" s="13" t="s">
        <v>253</v>
      </c>
      <c r="AI161" s="13" t="s">
        <v>253</v>
      </c>
      <c r="AJ161" s="13" t="s">
        <v>253</v>
      </c>
      <c r="AK161" s="13" t="s">
        <v>253</v>
      </c>
      <c r="AL161" s="13" t="s">
        <v>253</v>
      </c>
      <c r="AM161" s="13" t="s">
        <v>253</v>
      </c>
      <c r="AN161" s="13" t="s">
        <v>253</v>
      </c>
      <c r="AO161" s="13" t="s">
        <v>437</v>
      </c>
    </row>
    <row r="162" spans="1:41" x14ac:dyDescent="0.25">
      <c r="A162" s="12">
        <v>38186</v>
      </c>
      <c r="B162" s="13" t="s">
        <v>378</v>
      </c>
      <c r="C162" s="13">
        <v>2004</v>
      </c>
      <c r="D162" s="13">
        <v>7</v>
      </c>
      <c r="E162" s="13" t="s">
        <v>379</v>
      </c>
      <c r="F162" s="13" t="s">
        <v>431</v>
      </c>
      <c r="G162" s="30">
        <v>0.96458333333333324</v>
      </c>
      <c r="H162" s="30">
        <v>0.96944444444444444</v>
      </c>
      <c r="I162" s="30">
        <v>0.8354166666666667</v>
      </c>
      <c r="J162" s="231">
        <f t="shared" si="7"/>
        <v>3.099999999999997</v>
      </c>
      <c r="K162" s="13" t="s">
        <v>250</v>
      </c>
      <c r="L162" s="13" t="s">
        <v>438</v>
      </c>
      <c r="M162" s="13" t="s">
        <v>252</v>
      </c>
      <c r="O162" s="16">
        <v>5</v>
      </c>
      <c r="P162" s="13">
        <v>64</v>
      </c>
      <c r="Q162" s="17">
        <v>26</v>
      </c>
      <c r="R162" s="227">
        <f t="shared" si="8"/>
        <v>38</v>
      </c>
      <c r="S162" s="18">
        <v>15.54</v>
      </c>
      <c r="T162" s="18">
        <v>39.21</v>
      </c>
      <c r="U162" s="18">
        <v>24.86</v>
      </c>
      <c r="V162" s="17">
        <v>141</v>
      </c>
      <c r="X162" s="13" t="s">
        <v>391</v>
      </c>
      <c r="Y162" s="13" t="s">
        <v>253</v>
      </c>
      <c r="Z162" s="13" t="s">
        <v>253</v>
      </c>
      <c r="AA162" s="13" t="s">
        <v>253</v>
      </c>
      <c r="AB162" s="13" t="s">
        <v>253</v>
      </c>
      <c r="AC162" s="13" t="s">
        <v>253</v>
      </c>
      <c r="AD162" s="13" t="s">
        <v>253</v>
      </c>
      <c r="AE162" s="13" t="s">
        <v>253</v>
      </c>
      <c r="AF162" s="13" t="s">
        <v>253</v>
      </c>
      <c r="AG162" s="13" t="s">
        <v>253</v>
      </c>
      <c r="AH162" s="13" t="s">
        <v>253</v>
      </c>
      <c r="AI162" s="13" t="s">
        <v>253</v>
      </c>
      <c r="AJ162" s="13" t="s">
        <v>253</v>
      </c>
      <c r="AK162" s="13" t="s">
        <v>253</v>
      </c>
      <c r="AL162" s="13" t="s">
        <v>253</v>
      </c>
      <c r="AM162" s="13" t="s">
        <v>253</v>
      </c>
      <c r="AN162" s="13" t="s">
        <v>253</v>
      </c>
      <c r="AO162" s="13" t="s">
        <v>439</v>
      </c>
    </row>
    <row r="163" spans="1:41" x14ac:dyDescent="0.25">
      <c r="A163" s="12">
        <v>38186</v>
      </c>
      <c r="B163" s="13" t="s">
        <v>378</v>
      </c>
      <c r="C163" s="13">
        <v>2004</v>
      </c>
      <c r="D163" s="13">
        <v>7</v>
      </c>
      <c r="E163" s="13" t="s">
        <v>379</v>
      </c>
      <c r="F163" s="13" t="s">
        <v>431</v>
      </c>
      <c r="G163" s="30">
        <v>0.97152777777777777</v>
      </c>
      <c r="H163" s="30">
        <v>0.9770833333333333</v>
      </c>
      <c r="I163" s="30">
        <v>0.8354166666666667</v>
      </c>
      <c r="J163" s="231">
        <f t="shared" si="7"/>
        <v>3.2666666666666657</v>
      </c>
      <c r="K163" s="13" t="s">
        <v>250</v>
      </c>
      <c r="L163" s="13" t="s">
        <v>440</v>
      </c>
      <c r="M163" s="13" t="s">
        <v>252</v>
      </c>
      <c r="O163" s="16">
        <v>1.5</v>
      </c>
      <c r="P163" s="13">
        <v>59</v>
      </c>
      <c r="Q163" s="17">
        <v>26</v>
      </c>
      <c r="R163" s="227">
        <f t="shared" si="8"/>
        <v>33</v>
      </c>
      <c r="S163" s="18">
        <v>15.5</v>
      </c>
      <c r="T163" s="18">
        <v>39.590000000000003</v>
      </c>
      <c r="U163" s="18">
        <v>23.03</v>
      </c>
      <c r="V163" s="17">
        <v>142</v>
      </c>
      <c r="X163" s="13" t="s">
        <v>391</v>
      </c>
      <c r="Y163" s="13" t="s">
        <v>253</v>
      </c>
      <c r="Z163" s="13" t="s">
        <v>253</v>
      </c>
      <c r="AA163" s="13" t="s">
        <v>253</v>
      </c>
      <c r="AB163" s="13" t="s">
        <v>253</v>
      </c>
      <c r="AC163" s="13" t="s">
        <v>253</v>
      </c>
      <c r="AD163" s="13" t="s">
        <v>253</v>
      </c>
      <c r="AE163" s="13" t="s">
        <v>253</v>
      </c>
      <c r="AF163" s="13" t="s">
        <v>253</v>
      </c>
      <c r="AG163" s="13" t="s">
        <v>253</v>
      </c>
      <c r="AH163" s="13" t="s">
        <v>253</v>
      </c>
      <c r="AI163" s="13" t="s">
        <v>253</v>
      </c>
      <c r="AJ163" s="13" t="s">
        <v>253</v>
      </c>
      <c r="AK163" s="13" t="s">
        <v>253</v>
      </c>
      <c r="AL163" s="13" t="s">
        <v>253</v>
      </c>
      <c r="AM163" s="13" t="s">
        <v>253</v>
      </c>
      <c r="AN163" s="13" t="s">
        <v>253</v>
      </c>
      <c r="AO163" s="13" t="s">
        <v>441</v>
      </c>
    </row>
    <row r="164" spans="1:41" x14ac:dyDescent="0.25">
      <c r="A164" s="12">
        <v>38186</v>
      </c>
      <c r="B164" s="13" t="s">
        <v>378</v>
      </c>
      <c r="C164" s="13">
        <v>2004</v>
      </c>
      <c r="D164" s="13">
        <v>7</v>
      </c>
      <c r="E164" s="13" t="s">
        <v>379</v>
      </c>
      <c r="F164" s="13" t="s">
        <v>431</v>
      </c>
      <c r="G164" s="30">
        <v>0.99722222222222223</v>
      </c>
      <c r="H164" s="30">
        <v>1.2500000000000001E-2</v>
      </c>
      <c r="I164" s="30">
        <v>0.8354166666666667</v>
      </c>
      <c r="J164" s="231">
        <f t="shared" si="7"/>
        <v>3.8833333333333329</v>
      </c>
      <c r="K164" s="13" t="s">
        <v>250</v>
      </c>
      <c r="L164" s="13" t="s">
        <v>442</v>
      </c>
      <c r="M164" s="13" t="s">
        <v>252</v>
      </c>
      <c r="O164" s="16">
        <v>3</v>
      </c>
      <c r="P164" s="13">
        <v>60</v>
      </c>
      <c r="Q164" s="17">
        <v>26</v>
      </c>
      <c r="R164" s="227">
        <f t="shared" si="8"/>
        <v>34</v>
      </c>
      <c r="S164" s="18">
        <v>13.56</v>
      </c>
      <c r="T164" s="18">
        <v>37.49</v>
      </c>
      <c r="U164" s="18">
        <v>22.59</v>
      </c>
      <c r="V164" s="17">
        <v>141</v>
      </c>
      <c r="X164" s="13" t="s">
        <v>391</v>
      </c>
      <c r="Y164" s="13" t="s">
        <v>253</v>
      </c>
      <c r="Z164" s="13" t="s">
        <v>253</v>
      </c>
      <c r="AA164" s="13" t="s">
        <v>253</v>
      </c>
      <c r="AB164" s="13" t="s">
        <v>253</v>
      </c>
      <c r="AC164" s="13" t="s">
        <v>253</v>
      </c>
      <c r="AD164" s="13" t="s">
        <v>253</v>
      </c>
      <c r="AE164" s="13" t="s">
        <v>253</v>
      </c>
      <c r="AF164" s="13" t="s">
        <v>253</v>
      </c>
      <c r="AG164" s="13" t="s">
        <v>253</v>
      </c>
      <c r="AH164" s="13" t="s">
        <v>253</v>
      </c>
      <c r="AI164" s="13" t="s">
        <v>253</v>
      </c>
      <c r="AJ164" s="13" t="s">
        <v>253</v>
      </c>
      <c r="AK164" s="13" t="s">
        <v>253</v>
      </c>
      <c r="AL164" s="13" t="s">
        <v>253</v>
      </c>
      <c r="AM164" s="13" t="s">
        <v>253</v>
      </c>
      <c r="AN164" s="13" t="s">
        <v>253</v>
      </c>
    </row>
    <row r="165" spans="1:41" x14ac:dyDescent="0.25">
      <c r="A165" s="12">
        <v>38186</v>
      </c>
      <c r="B165" s="13" t="s">
        <v>378</v>
      </c>
      <c r="C165" s="13">
        <v>2004</v>
      </c>
      <c r="D165" s="13">
        <v>7</v>
      </c>
      <c r="E165" s="13" t="s">
        <v>379</v>
      </c>
      <c r="F165" s="13" t="s">
        <v>431</v>
      </c>
      <c r="G165" s="30">
        <v>0.99791666666666667</v>
      </c>
      <c r="H165" s="30">
        <v>6.9444444444444441E-3</v>
      </c>
      <c r="I165" s="30">
        <v>0.8354166666666667</v>
      </c>
      <c r="J165" s="231">
        <f t="shared" si="7"/>
        <v>3.8999999999999995</v>
      </c>
      <c r="K165" s="13" t="s">
        <v>250</v>
      </c>
      <c r="L165" s="13" t="s">
        <v>443</v>
      </c>
      <c r="M165" s="13" t="s">
        <v>252</v>
      </c>
      <c r="O165" s="16">
        <v>2</v>
      </c>
      <c r="P165" s="13">
        <v>64</v>
      </c>
      <c r="Q165" s="17">
        <v>25</v>
      </c>
      <c r="R165" s="227">
        <f t="shared" si="8"/>
        <v>39</v>
      </c>
      <c r="S165" s="18" t="s">
        <v>382</v>
      </c>
      <c r="T165" s="18" t="s">
        <v>382</v>
      </c>
      <c r="U165" s="18" t="s">
        <v>382</v>
      </c>
      <c r="V165" s="17">
        <v>139</v>
      </c>
      <c r="X165" s="13" t="s">
        <v>391</v>
      </c>
      <c r="Y165" s="13" t="s">
        <v>253</v>
      </c>
      <c r="Z165" s="13" t="s">
        <v>253</v>
      </c>
      <c r="AA165" s="13" t="s">
        <v>253</v>
      </c>
      <c r="AB165" s="13" t="s">
        <v>253</v>
      </c>
      <c r="AC165" s="13" t="s">
        <v>253</v>
      </c>
      <c r="AD165" s="13" t="s">
        <v>253</v>
      </c>
      <c r="AE165" s="13" t="s">
        <v>253</v>
      </c>
      <c r="AF165" s="13" t="s">
        <v>253</v>
      </c>
      <c r="AG165" s="13" t="s">
        <v>253</v>
      </c>
      <c r="AH165" s="13" t="s">
        <v>253</v>
      </c>
      <c r="AI165" s="13" t="s">
        <v>253</v>
      </c>
      <c r="AJ165" s="13" t="s">
        <v>253</v>
      </c>
      <c r="AK165" s="13" t="s">
        <v>253</v>
      </c>
      <c r="AL165" s="13" t="s">
        <v>253</v>
      </c>
      <c r="AM165" s="13" t="s">
        <v>253</v>
      </c>
      <c r="AN165" s="13" t="s">
        <v>253</v>
      </c>
    </row>
    <row r="166" spans="1:41" x14ac:dyDescent="0.25">
      <c r="A166" s="12">
        <v>38186</v>
      </c>
      <c r="B166" s="13" t="s">
        <v>378</v>
      </c>
      <c r="C166" s="13">
        <v>2004</v>
      </c>
      <c r="D166" s="13">
        <v>7</v>
      </c>
      <c r="E166" s="13" t="s">
        <v>379</v>
      </c>
      <c r="F166" s="13" t="s">
        <v>431</v>
      </c>
      <c r="G166" s="30">
        <v>1.3888888888888889E-3</v>
      </c>
      <c r="H166" s="30">
        <v>2.0833333333333332E-2</v>
      </c>
      <c r="I166" s="30">
        <v>0.8354166666666667</v>
      </c>
      <c r="J166" s="231">
        <f t="shared" si="7"/>
        <v>3.9833333333333343</v>
      </c>
      <c r="K166" s="13" t="s">
        <v>250</v>
      </c>
      <c r="L166" s="13" t="s">
        <v>444</v>
      </c>
      <c r="M166" s="13" t="s">
        <v>252</v>
      </c>
      <c r="O166" s="16">
        <v>2</v>
      </c>
      <c r="P166" s="13">
        <v>70</v>
      </c>
      <c r="Q166" s="17">
        <v>30</v>
      </c>
      <c r="R166" s="227">
        <f t="shared" si="8"/>
        <v>40</v>
      </c>
      <c r="S166" s="18">
        <v>14.88</v>
      </c>
      <c r="T166" s="18">
        <v>38</v>
      </c>
      <c r="U166" s="18">
        <v>24.49</v>
      </c>
      <c r="V166" s="17">
        <v>142</v>
      </c>
      <c r="X166" s="13" t="s">
        <v>391</v>
      </c>
      <c r="Y166" s="13" t="s">
        <v>253</v>
      </c>
      <c r="Z166" s="13" t="s">
        <v>253</v>
      </c>
      <c r="AA166" s="13" t="s">
        <v>253</v>
      </c>
      <c r="AB166" s="13" t="s">
        <v>253</v>
      </c>
      <c r="AC166" s="13" t="s">
        <v>253</v>
      </c>
      <c r="AD166" s="13" t="s">
        <v>253</v>
      </c>
      <c r="AE166" s="13" t="s">
        <v>253</v>
      </c>
      <c r="AF166" s="13" t="s">
        <v>253</v>
      </c>
      <c r="AG166" s="13" t="s">
        <v>253</v>
      </c>
      <c r="AH166" s="13" t="s">
        <v>253</v>
      </c>
      <c r="AI166" s="13" t="s">
        <v>253</v>
      </c>
      <c r="AJ166" s="13" t="s">
        <v>253</v>
      </c>
      <c r="AK166" s="13" t="s">
        <v>253</v>
      </c>
      <c r="AL166" s="13" t="s">
        <v>253</v>
      </c>
      <c r="AM166" s="13" t="s">
        <v>253</v>
      </c>
      <c r="AN166" s="13" t="s">
        <v>253</v>
      </c>
    </row>
    <row r="167" spans="1:41" x14ac:dyDescent="0.25">
      <c r="A167" s="12">
        <v>38186</v>
      </c>
      <c r="B167" s="13" t="s">
        <v>378</v>
      </c>
      <c r="C167" s="13">
        <v>2004</v>
      </c>
      <c r="D167" s="13">
        <v>7</v>
      </c>
      <c r="E167" s="13" t="s">
        <v>379</v>
      </c>
      <c r="F167" s="13" t="s">
        <v>431</v>
      </c>
      <c r="G167" s="30">
        <v>1.2500000000000001E-2</v>
      </c>
      <c r="H167" s="30">
        <v>2.361111111111111E-2</v>
      </c>
      <c r="I167" s="30">
        <v>0.8354166666666667</v>
      </c>
      <c r="J167" s="231">
        <f t="shared" si="7"/>
        <v>4.25</v>
      </c>
      <c r="K167" s="13" t="s">
        <v>250</v>
      </c>
      <c r="L167" s="13" t="s">
        <v>445</v>
      </c>
      <c r="M167" s="13" t="s">
        <v>252</v>
      </c>
      <c r="O167" s="16">
        <v>2</v>
      </c>
      <c r="P167" s="13">
        <v>66</v>
      </c>
      <c r="Q167" s="17">
        <v>26</v>
      </c>
      <c r="R167" s="227">
        <f t="shared" si="8"/>
        <v>40</v>
      </c>
      <c r="S167" s="18">
        <v>14.64</v>
      </c>
      <c r="T167" s="18">
        <v>37.69</v>
      </c>
      <c r="U167" s="18">
        <v>24.3</v>
      </c>
      <c r="V167" s="17">
        <v>141</v>
      </c>
      <c r="X167" s="13" t="s">
        <v>391</v>
      </c>
      <c r="Y167" s="13" t="s">
        <v>253</v>
      </c>
      <c r="Z167" s="13" t="s">
        <v>253</v>
      </c>
      <c r="AA167" s="13" t="s">
        <v>253</v>
      </c>
      <c r="AB167" s="13" t="s">
        <v>253</v>
      </c>
      <c r="AC167" s="13" t="s">
        <v>253</v>
      </c>
      <c r="AD167" s="13" t="s">
        <v>253</v>
      </c>
      <c r="AE167" s="13" t="s">
        <v>253</v>
      </c>
      <c r="AF167" s="13" t="s">
        <v>253</v>
      </c>
      <c r="AG167" s="13" t="s">
        <v>253</v>
      </c>
      <c r="AH167" s="13" t="s">
        <v>253</v>
      </c>
      <c r="AI167" s="13" t="s">
        <v>253</v>
      </c>
      <c r="AJ167" s="13" t="s">
        <v>253</v>
      </c>
      <c r="AK167" s="13" t="s">
        <v>253</v>
      </c>
      <c r="AL167" s="13" t="s">
        <v>253</v>
      </c>
      <c r="AM167" s="13" t="s">
        <v>253</v>
      </c>
      <c r="AN167" s="13" t="s">
        <v>253</v>
      </c>
      <c r="AO167" s="13" t="s">
        <v>383</v>
      </c>
    </row>
    <row r="168" spans="1:41" x14ac:dyDescent="0.25">
      <c r="A168" s="12">
        <v>38186</v>
      </c>
      <c r="B168" s="13" t="s">
        <v>378</v>
      </c>
      <c r="C168" s="13">
        <v>2004</v>
      </c>
      <c r="D168" s="13">
        <v>7</v>
      </c>
      <c r="E168" s="13" t="s">
        <v>379</v>
      </c>
      <c r="F168" s="13" t="s">
        <v>431</v>
      </c>
      <c r="G168" s="30">
        <v>1.3888888888888888E-2</v>
      </c>
      <c r="H168" s="30">
        <v>2.8472222222222222E-2</v>
      </c>
      <c r="I168" s="30">
        <v>0.8354166666666667</v>
      </c>
      <c r="J168" s="231">
        <f t="shared" si="7"/>
        <v>4.2833333333333314</v>
      </c>
      <c r="K168" s="13" t="s">
        <v>250</v>
      </c>
      <c r="L168" s="13" t="s">
        <v>446</v>
      </c>
      <c r="M168" s="13" t="s">
        <v>252</v>
      </c>
      <c r="O168" s="16">
        <v>1.5</v>
      </c>
      <c r="P168" s="13">
        <v>55</v>
      </c>
      <c r="Q168" s="17">
        <v>22</v>
      </c>
      <c r="R168" s="227">
        <f t="shared" si="8"/>
        <v>33</v>
      </c>
      <c r="S168" s="18">
        <v>13.6</v>
      </c>
      <c r="T168" s="18">
        <v>32.04</v>
      </c>
      <c r="U168" s="18">
        <v>22.67</v>
      </c>
      <c r="V168" s="17">
        <v>136</v>
      </c>
      <c r="X168" s="13" t="s">
        <v>391</v>
      </c>
      <c r="Y168" s="13" t="s">
        <v>253</v>
      </c>
      <c r="Z168" s="13" t="s">
        <v>253</v>
      </c>
      <c r="AA168" s="13" t="s">
        <v>253</v>
      </c>
      <c r="AB168" s="13" t="s">
        <v>253</v>
      </c>
      <c r="AC168" s="13" t="s">
        <v>253</v>
      </c>
      <c r="AD168" s="13" t="s">
        <v>253</v>
      </c>
      <c r="AE168" s="13" t="s">
        <v>253</v>
      </c>
      <c r="AF168" s="13" t="s">
        <v>253</v>
      </c>
      <c r="AG168" s="13" t="s">
        <v>253</v>
      </c>
      <c r="AH168" s="13" t="s">
        <v>253</v>
      </c>
      <c r="AI168" s="13" t="s">
        <v>253</v>
      </c>
      <c r="AJ168" s="13" t="s">
        <v>253</v>
      </c>
      <c r="AK168" s="13" t="s">
        <v>253</v>
      </c>
      <c r="AL168" s="13" t="s">
        <v>253</v>
      </c>
      <c r="AM168" s="13" t="s">
        <v>253</v>
      </c>
      <c r="AN168" s="13" t="s">
        <v>253</v>
      </c>
    </row>
    <row r="169" spans="1:41" x14ac:dyDescent="0.25">
      <c r="A169" s="12">
        <v>38186</v>
      </c>
      <c r="B169" s="13" t="s">
        <v>378</v>
      </c>
      <c r="C169" s="13">
        <v>2004</v>
      </c>
      <c r="D169" s="13">
        <v>7</v>
      </c>
      <c r="E169" s="13" t="s">
        <v>379</v>
      </c>
      <c r="F169" s="13" t="s">
        <v>431</v>
      </c>
      <c r="G169" s="30">
        <v>1.8055555555555557E-2</v>
      </c>
      <c r="H169" s="30">
        <v>2.9861111111111113E-2</v>
      </c>
      <c r="I169" s="30">
        <v>0.8354166666666667</v>
      </c>
      <c r="J169" s="231">
        <f t="shared" si="7"/>
        <v>4.3833333333333329</v>
      </c>
      <c r="K169" s="13" t="s">
        <v>250</v>
      </c>
      <c r="L169" s="13" t="s">
        <v>447</v>
      </c>
      <c r="M169" s="13" t="s">
        <v>252</v>
      </c>
      <c r="O169" s="16">
        <v>3</v>
      </c>
      <c r="P169" s="13">
        <v>59</v>
      </c>
      <c r="Q169" s="17">
        <v>36</v>
      </c>
      <c r="R169" s="227">
        <f t="shared" si="8"/>
        <v>23</v>
      </c>
      <c r="S169" s="18">
        <v>14.42</v>
      </c>
      <c r="T169" s="18">
        <v>38.56</v>
      </c>
      <c r="U169" s="18">
        <v>25.45</v>
      </c>
      <c r="V169" s="17">
        <v>135</v>
      </c>
      <c r="X169" s="13" t="s">
        <v>391</v>
      </c>
      <c r="Y169" s="13" t="s">
        <v>253</v>
      </c>
      <c r="Z169" s="13" t="s">
        <v>253</v>
      </c>
      <c r="AA169" s="13" t="s">
        <v>253</v>
      </c>
      <c r="AB169" s="13" t="s">
        <v>253</v>
      </c>
      <c r="AC169" s="13" t="s">
        <v>253</v>
      </c>
      <c r="AD169" s="13" t="s">
        <v>253</v>
      </c>
      <c r="AE169" s="13" t="s">
        <v>253</v>
      </c>
      <c r="AF169" s="13" t="s">
        <v>253</v>
      </c>
      <c r="AG169" s="13" t="s">
        <v>253</v>
      </c>
      <c r="AH169" s="13" t="s">
        <v>253</v>
      </c>
      <c r="AI169" s="13" t="s">
        <v>253</v>
      </c>
      <c r="AJ169" s="13" t="s">
        <v>253</v>
      </c>
      <c r="AK169" s="13" t="s">
        <v>253</v>
      </c>
      <c r="AL169" s="13" t="s">
        <v>253</v>
      </c>
      <c r="AM169" s="13" t="s">
        <v>253</v>
      </c>
      <c r="AN169" s="13" t="s">
        <v>253</v>
      </c>
    </row>
    <row r="170" spans="1:41" x14ac:dyDescent="0.25">
      <c r="A170" s="12">
        <v>38186</v>
      </c>
      <c r="B170" s="13" t="s">
        <v>378</v>
      </c>
      <c r="C170" s="13">
        <v>2004</v>
      </c>
      <c r="D170" s="13">
        <v>7</v>
      </c>
      <c r="E170" s="13" t="s">
        <v>379</v>
      </c>
      <c r="F170" s="13" t="s">
        <v>431</v>
      </c>
      <c r="G170" s="30">
        <v>2.5000000000000001E-2</v>
      </c>
      <c r="H170" s="30">
        <v>3.7499999999999999E-2</v>
      </c>
      <c r="I170" s="30">
        <v>0.8354166666666667</v>
      </c>
      <c r="J170" s="231">
        <f t="shared" si="7"/>
        <v>4.5500000000000007</v>
      </c>
      <c r="K170" s="13" t="s">
        <v>250</v>
      </c>
      <c r="L170" s="13" t="s">
        <v>448</v>
      </c>
      <c r="M170" s="13" t="s">
        <v>252</v>
      </c>
      <c r="O170" s="16">
        <v>3</v>
      </c>
      <c r="P170" s="13">
        <v>58</v>
      </c>
      <c r="Q170" s="17">
        <v>24</v>
      </c>
      <c r="R170" s="227">
        <f t="shared" si="8"/>
        <v>34</v>
      </c>
      <c r="S170" s="18">
        <v>14.04</v>
      </c>
      <c r="T170" s="18">
        <v>38.049999999999997</v>
      </c>
      <c r="U170" s="18">
        <v>23.31</v>
      </c>
      <c r="V170" s="17">
        <v>142</v>
      </c>
      <c r="X170" s="13" t="s">
        <v>391</v>
      </c>
      <c r="Y170" s="13" t="s">
        <v>253</v>
      </c>
      <c r="Z170" s="13" t="s">
        <v>253</v>
      </c>
      <c r="AA170" s="13" t="s">
        <v>253</v>
      </c>
      <c r="AB170" s="13" t="s">
        <v>253</v>
      </c>
      <c r="AC170" s="13" t="s">
        <v>253</v>
      </c>
      <c r="AD170" s="13" t="s">
        <v>253</v>
      </c>
      <c r="AE170" s="13" t="s">
        <v>253</v>
      </c>
      <c r="AF170" s="13" t="s">
        <v>253</v>
      </c>
      <c r="AG170" s="13" t="s">
        <v>253</v>
      </c>
      <c r="AH170" s="13" t="s">
        <v>253</v>
      </c>
      <c r="AI170" s="13" t="s">
        <v>253</v>
      </c>
      <c r="AJ170" s="13" t="s">
        <v>253</v>
      </c>
      <c r="AK170" s="13" t="s">
        <v>253</v>
      </c>
      <c r="AL170" s="13" t="s">
        <v>253</v>
      </c>
      <c r="AM170" s="13" t="s">
        <v>253</v>
      </c>
      <c r="AN170" s="13" t="s">
        <v>253</v>
      </c>
    </row>
    <row r="171" spans="1:41" x14ac:dyDescent="0.25">
      <c r="A171" s="12">
        <v>38186</v>
      </c>
      <c r="B171" s="13" t="s">
        <v>378</v>
      </c>
      <c r="C171" s="13">
        <v>2004</v>
      </c>
      <c r="D171" s="13">
        <v>7</v>
      </c>
      <c r="E171" s="13" t="s">
        <v>379</v>
      </c>
      <c r="F171" s="13" t="s">
        <v>431</v>
      </c>
      <c r="G171" s="30">
        <v>2.6388888888888889E-2</v>
      </c>
      <c r="H171" s="30">
        <v>4.3055555555555562E-2</v>
      </c>
      <c r="I171" s="30">
        <v>0.8354166666666667</v>
      </c>
      <c r="J171" s="231">
        <f t="shared" si="7"/>
        <v>4.5833333333333321</v>
      </c>
      <c r="K171" s="13" t="s">
        <v>250</v>
      </c>
      <c r="L171" s="13" t="s">
        <v>449</v>
      </c>
      <c r="M171" s="13" t="s">
        <v>252</v>
      </c>
      <c r="O171" s="16">
        <v>1</v>
      </c>
      <c r="P171" s="13">
        <v>66</v>
      </c>
      <c r="Q171" s="17">
        <v>32</v>
      </c>
      <c r="R171" s="227">
        <f t="shared" si="8"/>
        <v>34</v>
      </c>
      <c r="S171" s="18">
        <v>13.22</v>
      </c>
      <c r="T171" s="18">
        <v>38.17</v>
      </c>
      <c r="U171" s="18">
        <v>23.88</v>
      </c>
      <c r="V171" s="17">
        <v>141</v>
      </c>
      <c r="X171" s="13" t="s">
        <v>391</v>
      </c>
      <c r="Y171" s="13" t="s">
        <v>253</v>
      </c>
      <c r="Z171" s="13" t="s">
        <v>253</v>
      </c>
      <c r="AA171" s="13" t="s">
        <v>253</v>
      </c>
      <c r="AB171" s="13" t="s">
        <v>253</v>
      </c>
      <c r="AC171" s="13" t="s">
        <v>253</v>
      </c>
      <c r="AD171" s="13" t="s">
        <v>253</v>
      </c>
      <c r="AE171" s="13" t="s">
        <v>253</v>
      </c>
      <c r="AF171" s="13" t="s">
        <v>253</v>
      </c>
      <c r="AG171" s="13" t="s">
        <v>253</v>
      </c>
      <c r="AH171" s="13" t="s">
        <v>253</v>
      </c>
      <c r="AI171" s="13" t="s">
        <v>253</v>
      </c>
      <c r="AJ171" s="13" t="s">
        <v>253</v>
      </c>
      <c r="AK171" s="13" t="s">
        <v>253</v>
      </c>
      <c r="AL171" s="13" t="s">
        <v>253</v>
      </c>
      <c r="AM171" s="13" t="s">
        <v>253</v>
      </c>
      <c r="AN171" s="13" t="s">
        <v>253</v>
      </c>
    </row>
    <row r="172" spans="1:41" x14ac:dyDescent="0.25">
      <c r="A172" s="12">
        <v>38186</v>
      </c>
      <c r="B172" s="13" t="s">
        <v>378</v>
      </c>
      <c r="C172" s="13">
        <v>2004</v>
      </c>
      <c r="D172" s="13">
        <v>7</v>
      </c>
      <c r="E172" s="13" t="s">
        <v>379</v>
      </c>
      <c r="F172" s="13" t="s">
        <v>431</v>
      </c>
      <c r="G172" s="30">
        <v>3.1944444444444449E-2</v>
      </c>
      <c r="H172" s="30">
        <v>5.0694444444444452E-2</v>
      </c>
      <c r="I172" s="30">
        <v>0.8354166666666667</v>
      </c>
      <c r="J172" s="231">
        <f t="shared" si="7"/>
        <v>4.716666666666665</v>
      </c>
      <c r="K172" s="13" t="s">
        <v>250</v>
      </c>
      <c r="L172" s="13" t="s">
        <v>450</v>
      </c>
      <c r="M172" s="13" t="s">
        <v>252</v>
      </c>
      <c r="O172" s="16">
        <v>2</v>
      </c>
      <c r="P172" s="13">
        <v>64</v>
      </c>
      <c r="Q172" s="17">
        <v>26</v>
      </c>
      <c r="R172" s="227">
        <f t="shared" si="8"/>
        <v>38</v>
      </c>
      <c r="S172" s="18">
        <v>13.67</v>
      </c>
      <c r="T172" s="18">
        <v>38.67</v>
      </c>
      <c r="U172" s="18">
        <v>23.92</v>
      </c>
      <c r="V172" s="17">
        <v>146</v>
      </c>
      <c r="X172" s="13" t="s">
        <v>391</v>
      </c>
      <c r="Y172" s="13" t="s">
        <v>253</v>
      </c>
      <c r="Z172" s="13" t="s">
        <v>253</v>
      </c>
      <c r="AA172" s="13" t="s">
        <v>253</v>
      </c>
      <c r="AB172" s="13" t="s">
        <v>253</v>
      </c>
      <c r="AC172" s="13" t="s">
        <v>253</v>
      </c>
      <c r="AD172" s="13" t="s">
        <v>253</v>
      </c>
      <c r="AE172" s="13" t="s">
        <v>253</v>
      </c>
      <c r="AF172" s="13" t="s">
        <v>253</v>
      </c>
      <c r="AG172" s="13" t="s">
        <v>253</v>
      </c>
      <c r="AH172" s="13" t="s">
        <v>253</v>
      </c>
      <c r="AI172" s="13" t="s">
        <v>253</v>
      </c>
      <c r="AJ172" s="13" t="s">
        <v>253</v>
      </c>
      <c r="AK172" s="13" t="s">
        <v>253</v>
      </c>
      <c r="AL172" s="13" t="s">
        <v>253</v>
      </c>
      <c r="AM172" s="13" t="s">
        <v>253</v>
      </c>
      <c r="AN172" s="13" t="s">
        <v>253</v>
      </c>
    </row>
    <row r="173" spans="1:41" x14ac:dyDescent="0.25">
      <c r="A173" s="12">
        <v>38186</v>
      </c>
      <c r="B173" s="13" t="s">
        <v>378</v>
      </c>
      <c r="C173" s="13">
        <v>2004</v>
      </c>
      <c r="D173" s="13">
        <v>7</v>
      </c>
      <c r="E173" s="13" t="s">
        <v>379</v>
      </c>
      <c r="F173" s="13" t="s">
        <v>431</v>
      </c>
      <c r="G173" s="30">
        <v>4.027777777777778E-2</v>
      </c>
      <c r="H173" s="30">
        <v>5.2083333333333336E-2</v>
      </c>
      <c r="I173" s="30">
        <v>0.8354166666666667</v>
      </c>
      <c r="J173" s="231">
        <f t="shared" si="7"/>
        <v>4.9166666666666643</v>
      </c>
      <c r="K173" s="13" t="s">
        <v>250</v>
      </c>
      <c r="L173" s="13" t="s">
        <v>451</v>
      </c>
      <c r="M173" s="13" t="s">
        <v>252</v>
      </c>
      <c r="O173" s="16">
        <v>3</v>
      </c>
      <c r="P173" s="13">
        <v>56</v>
      </c>
      <c r="Q173" s="17">
        <v>24</v>
      </c>
      <c r="R173" s="227">
        <f t="shared" si="8"/>
        <v>32</v>
      </c>
      <c r="S173" s="18" t="s">
        <v>382</v>
      </c>
      <c r="T173" s="18" t="s">
        <v>382</v>
      </c>
      <c r="U173" s="18" t="s">
        <v>382</v>
      </c>
      <c r="V173" s="17">
        <v>143</v>
      </c>
      <c r="X173" s="13" t="s">
        <v>391</v>
      </c>
      <c r="Y173" s="13" t="s">
        <v>253</v>
      </c>
      <c r="Z173" s="13" t="s">
        <v>253</v>
      </c>
      <c r="AA173" s="13" t="s">
        <v>253</v>
      </c>
      <c r="AB173" s="13" t="s">
        <v>253</v>
      </c>
      <c r="AC173" s="13" t="s">
        <v>253</v>
      </c>
      <c r="AD173" s="13" t="s">
        <v>253</v>
      </c>
      <c r="AE173" s="13" t="s">
        <v>253</v>
      </c>
      <c r="AF173" s="13" t="s">
        <v>253</v>
      </c>
      <c r="AG173" s="13" t="s">
        <v>253</v>
      </c>
      <c r="AH173" s="13" t="s">
        <v>253</v>
      </c>
      <c r="AI173" s="13" t="s">
        <v>253</v>
      </c>
      <c r="AJ173" s="13" t="s">
        <v>253</v>
      </c>
      <c r="AK173" s="13" t="s">
        <v>253</v>
      </c>
      <c r="AL173" s="13" t="s">
        <v>253</v>
      </c>
      <c r="AM173" s="13" t="s">
        <v>253</v>
      </c>
      <c r="AN173" s="13" t="s">
        <v>253</v>
      </c>
      <c r="AO173" s="13" t="s">
        <v>452</v>
      </c>
    </row>
    <row r="174" spans="1:41" x14ac:dyDescent="0.25">
      <c r="A174" s="12">
        <v>38186</v>
      </c>
      <c r="B174" s="13" t="s">
        <v>378</v>
      </c>
      <c r="C174" s="13">
        <v>2004</v>
      </c>
      <c r="D174" s="13">
        <v>7</v>
      </c>
      <c r="E174" s="13" t="s">
        <v>379</v>
      </c>
      <c r="F174" s="13" t="s">
        <v>431</v>
      </c>
      <c r="G174" s="30">
        <v>6.805555555555555E-2</v>
      </c>
      <c r="H174" s="30">
        <v>7.5694444444444439E-2</v>
      </c>
      <c r="I174" s="30">
        <v>0.8354166666666667</v>
      </c>
      <c r="J174" s="231">
        <f t="shared" si="7"/>
        <v>5.5833333333333321</v>
      </c>
      <c r="K174" s="13" t="s">
        <v>250</v>
      </c>
      <c r="L174" s="13" t="s">
        <v>453</v>
      </c>
      <c r="M174" s="13" t="s">
        <v>252</v>
      </c>
      <c r="O174" s="16">
        <v>1</v>
      </c>
      <c r="P174" s="13">
        <v>58</v>
      </c>
      <c r="Q174" s="17">
        <v>23</v>
      </c>
      <c r="R174" s="227">
        <f t="shared" si="8"/>
        <v>35</v>
      </c>
      <c r="S174" s="18">
        <v>14.13</v>
      </c>
      <c r="T174" s="18">
        <v>37.57</v>
      </c>
      <c r="U174" s="18">
        <v>25.06</v>
      </c>
      <c r="V174" s="17">
        <v>139</v>
      </c>
      <c r="X174" s="13" t="s">
        <v>391</v>
      </c>
      <c r="Y174" s="13" t="s">
        <v>253</v>
      </c>
      <c r="Z174" s="13" t="s">
        <v>253</v>
      </c>
      <c r="AA174" s="13" t="s">
        <v>253</v>
      </c>
      <c r="AB174" s="13" t="s">
        <v>253</v>
      </c>
      <c r="AC174" s="13" t="s">
        <v>253</v>
      </c>
      <c r="AD174" s="13" t="s">
        <v>253</v>
      </c>
      <c r="AE174" s="13" t="s">
        <v>253</v>
      </c>
      <c r="AF174" s="13" t="s">
        <v>253</v>
      </c>
      <c r="AG174" s="13" t="s">
        <v>253</v>
      </c>
      <c r="AH174" s="13" t="s">
        <v>253</v>
      </c>
      <c r="AI174" s="13" t="s">
        <v>253</v>
      </c>
      <c r="AJ174" s="13" t="s">
        <v>253</v>
      </c>
      <c r="AK174" s="13" t="s">
        <v>253</v>
      </c>
      <c r="AL174" s="13" t="s">
        <v>253</v>
      </c>
      <c r="AM174" s="13" t="s">
        <v>253</v>
      </c>
      <c r="AN174" s="13" t="s">
        <v>253</v>
      </c>
      <c r="AO174" s="13" t="s">
        <v>454</v>
      </c>
    </row>
    <row r="175" spans="1:41" x14ac:dyDescent="0.25">
      <c r="A175" s="12">
        <v>38186</v>
      </c>
      <c r="B175" s="13" t="s">
        <v>378</v>
      </c>
      <c r="C175" s="13">
        <v>2004</v>
      </c>
      <c r="D175" s="13">
        <v>7</v>
      </c>
      <c r="E175" s="13" t="s">
        <v>379</v>
      </c>
      <c r="F175" s="13" t="s">
        <v>431</v>
      </c>
      <c r="G175" s="30">
        <v>6.805555555555555E-2</v>
      </c>
      <c r="H175" s="30">
        <v>8.3333333333333329E-2</v>
      </c>
      <c r="I175" s="30">
        <v>0.8354166666666667</v>
      </c>
      <c r="J175" s="231">
        <f t="shared" si="7"/>
        <v>5.5833333333333321</v>
      </c>
      <c r="K175" s="13" t="s">
        <v>250</v>
      </c>
      <c r="L175" s="13" t="s">
        <v>455</v>
      </c>
      <c r="M175" s="13" t="s">
        <v>252</v>
      </c>
      <c r="O175" s="16">
        <v>4</v>
      </c>
      <c r="R175" s="227" t="s">
        <v>382</v>
      </c>
      <c r="S175" s="18">
        <v>14.3</v>
      </c>
      <c r="T175" s="18">
        <v>38.28</v>
      </c>
      <c r="U175" s="18">
        <v>23.83</v>
      </c>
      <c r="V175" s="17">
        <v>140</v>
      </c>
      <c r="X175" s="13" t="s">
        <v>391</v>
      </c>
      <c r="Y175" s="13" t="s">
        <v>253</v>
      </c>
      <c r="Z175" s="13" t="s">
        <v>253</v>
      </c>
      <c r="AA175" s="13" t="s">
        <v>253</v>
      </c>
      <c r="AB175" s="13" t="s">
        <v>253</v>
      </c>
      <c r="AC175" s="13" t="s">
        <v>253</v>
      </c>
      <c r="AD175" s="13" t="s">
        <v>253</v>
      </c>
      <c r="AE175" s="13" t="s">
        <v>253</v>
      </c>
      <c r="AF175" s="13" t="s">
        <v>253</v>
      </c>
      <c r="AG175" s="13" t="s">
        <v>253</v>
      </c>
      <c r="AH175" s="13" t="s">
        <v>253</v>
      </c>
      <c r="AI175" s="13" t="s">
        <v>253</v>
      </c>
      <c r="AJ175" s="13" t="s">
        <v>253</v>
      </c>
      <c r="AK175" s="13" t="s">
        <v>253</v>
      </c>
      <c r="AL175" s="13" t="s">
        <v>253</v>
      </c>
      <c r="AM175" s="13" t="s">
        <v>253</v>
      </c>
      <c r="AN175" s="13" t="s">
        <v>253</v>
      </c>
      <c r="AO175" s="13" t="s">
        <v>456</v>
      </c>
    </row>
    <row r="176" spans="1:41" x14ac:dyDescent="0.25">
      <c r="A176" s="12">
        <v>38186</v>
      </c>
      <c r="B176" s="13" t="s">
        <v>378</v>
      </c>
      <c r="C176" s="13">
        <v>2004</v>
      </c>
      <c r="D176" s="13">
        <v>7</v>
      </c>
      <c r="E176" s="13" t="s">
        <v>379</v>
      </c>
      <c r="F176" s="13" t="s">
        <v>431</v>
      </c>
      <c r="G176" s="30">
        <v>7.4999999999999997E-2</v>
      </c>
      <c r="H176" s="30">
        <v>8.4027777777777771E-2</v>
      </c>
      <c r="I176" s="30">
        <v>0.8354166666666667</v>
      </c>
      <c r="J176" s="231">
        <f t="shared" si="7"/>
        <v>5.75</v>
      </c>
      <c r="K176" s="13" t="s">
        <v>250</v>
      </c>
      <c r="L176" s="13" t="s">
        <v>457</v>
      </c>
      <c r="M176" s="13" t="s">
        <v>252</v>
      </c>
      <c r="O176" s="16">
        <v>4</v>
      </c>
      <c r="R176" s="227" t="s">
        <v>382</v>
      </c>
      <c r="S176" s="18">
        <v>13.16</v>
      </c>
      <c r="T176" s="18">
        <v>37.869999999999997</v>
      </c>
      <c r="U176" s="18">
        <v>22.8</v>
      </c>
      <c r="V176" s="17">
        <v>140</v>
      </c>
      <c r="X176" s="13" t="s">
        <v>391</v>
      </c>
      <c r="Y176" s="13" t="s">
        <v>253</v>
      </c>
      <c r="Z176" s="13" t="s">
        <v>253</v>
      </c>
      <c r="AA176" s="13" t="s">
        <v>253</v>
      </c>
      <c r="AB176" s="13" t="s">
        <v>253</v>
      </c>
      <c r="AC176" s="13" t="s">
        <v>253</v>
      </c>
      <c r="AD176" s="13" t="s">
        <v>253</v>
      </c>
      <c r="AE176" s="13" t="s">
        <v>253</v>
      </c>
      <c r="AF176" s="13" t="s">
        <v>253</v>
      </c>
      <c r="AG176" s="13" t="s">
        <v>253</v>
      </c>
      <c r="AH176" s="13" t="s">
        <v>253</v>
      </c>
      <c r="AI176" s="13" t="s">
        <v>253</v>
      </c>
      <c r="AJ176" s="13" t="s">
        <v>253</v>
      </c>
      <c r="AK176" s="13" t="s">
        <v>253</v>
      </c>
      <c r="AL176" s="13" t="s">
        <v>253</v>
      </c>
      <c r="AM176" s="13" t="s">
        <v>253</v>
      </c>
      <c r="AN176" s="13" t="s">
        <v>253</v>
      </c>
      <c r="AO176" s="13" t="s">
        <v>458</v>
      </c>
    </row>
    <row r="177" spans="1:41" x14ac:dyDescent="0.25">
      <c r="A177" s="12">
        <v>38186</v>
      </c>
      <c r="B177" s="13" t="s">
        <v>378</v>
      </c>
      <c r="C177" s="13">
        <v>2004</v>
      </c>
      <c r="D177" s="13">
        <v>7</v>
      </c>
      <c r="E177" s="13" t="s">
        <v>379</v>
      </c>
      <c r="F177" s="13" t="s">
        <v>431</v>
      </c>
      <c r="G177" s="30">
        <v>7.5694444444444439E-2</v>
      </c>
      <c r="H177" s="30">
        <v>9.7916666666666666E-2</v>
      </c>
      <c r="I177" s="30">
        <v>0.8354166666666667</v>
      </c>
      <c r="J177" s="231">
        <f t="shared" si="7"/>
        <v>5.7666666666666657</v>
      </c>
      <c r="K177" s="13" t="s">
        <v>250</v>
      </c>
      <c r="L177" s="13" t="s">
        <v>459</v>
      </c>
      <c r="M177" s="13" t="s">
        <v>252</v>
      </c>
      <c r="O177" s="16">
        <v>2</v>
      </c>
      <c r="R177" s="227" t="s">
        <v>382</v>
      </c>
      <c r="S177" s="18">
        <v>13.69</v>
      </c>
      <c r="T177" s="18">
        <v>32.89</v>
      </c>
      <c r="U177" s="18">
        <v>22.76</v>
      </c>
      <c r="V177" s="17">
        <v>142</v>
      </c>
      <c r="X177" s="13" t="s">
        <v>391</v>
      </c>
      <c r="Y177" s="13" t="s">
        <v>253</v>
      </c>
      <c r="Z177" s="13" t="s">
        <v>253</v>
      </c>
      <c r="AA177" s="13" t="s">
        <v>253</v>
      </c>
      <c r="AB177" s="13" t="s">
        <v>253</v>
      </c>
      <c r="AC177" s="13" t="s">
        <v>253</v>
      </c>
      <c r="AD177" s="13" t="s">
        <v>253</v>
      </c>
      <c r="AE177" s="13" t="s">
        <v>253</v>
      </c>
      <c r="AF177" s="13" t="s">
        <v>253</v>
      </c>
      <c r="AG177" s="13" t="s">
        <v>253</v>
      </c>
      <c r="AH177" s="13" t="s">
        <v>253</v>
      </c>
      <c r="AI177" s="13" t="s">
        <v>253</v>
      </c>
      <c r="AJ177" s="13" t="s">
        <v>253</v>
      </c>
      <c r="AK177" s="13" t="s">
        <v>253</v>
      </c>
      <c r="AL177" s="13" t="s">
        <v>253</v>
      </c>
      <c r="AM177" s="13" t="s">
        <v>253</v>
      </c>
      <c r="AN177" s="13" t="s">
        <v>253</v>
      </c>
      <c r="AO177" s="13" t="s">
        <v>460</v>
      </c>
    </row>
    <row r="178" spans="1:41" x14ac:dyDescent="0.25">
      <c r="A178" s="12">
        <v>38186</v>
      </c>
      <c r="B178" s="13" t="s">
        <v>378</v>
      </c>
      <c r="C178" s="13">
        <v>2004</v>
      </c>
      <c r="D178" s="13">
        <v>7</v>
      </c>
      <c r="E178" s="13" t="s">
        <v>379</v>
      </c>
      <c r="F178" s="13" t="s">
        <v>431</v>
      </c>
      <c r="G178" s="30">
        <v>7.5694444444444439E-2</v>
      </c>
      <c r="H178" s="30">
        <v>9.7222222222222224E-2</v>
      </c>
      <c r="I178" s="30">
        <v>0.8354166666666667</v>
      </c>
      <c r="J178" s="231">
        <f t="shared" si="7"/>
        <v>5.7666666666666657</v>
      </c>
      <c r="K178" s="13" t="s">
        <v>250</v>
      </c>
      <c r="L178" s="13" t="s">
        <v>461</v>
      </c>
      <c r="M178" s="13" t="s">
        <v>252</v>
      </c>
      <c r="O178" s="16">
        <v>2</v>
      </c>
      <c r="R178" s="227" t="s">
        <v>382</v>
      </c>
      <c r="S178" s="18" t="s">
        <v>382</v>
      </c>
      <c r="T178" s="18" t="s">
        <v>382</v>
      </c>
      <c r="U178" s="18" t="s">
        <v>382</v>
      </c>
      <c r="V178" s="17">
        <v>138</v>
      </c>
      <c r="X178" s="13" t="s">
        <v>391</v>
      </c>
      <c r="Y178" s="13" t="s">
        <v>253</v>
      </c>
      <c r="Z178" s="13" t="s">
        <v>253</v>
      </c>
      <c r="AA178" s="13" t="s">
        <v>253</v>
      </c>
      <c r="AB178" s="13" t="s">
        <v>253</v>
      </c>
      <c r="AC178" s="13" t="s">
        <v>253</v>
      </c>
      <c r="AD178" s="13" t="s">
        <v>253</v>
      </c>
      <c r="AE178" s="13" t="s">
        <v>253</v>
      </c>
      <c r="AF178" s="13" t="s">
        <v>253</v>
      </c>
      <c r="AG178" s="13" t="s">
        <v>253</v>
      </c>
      <c r="AH178" s="13" t="s">
        <v>253</v>
      </c>
      <c r="AI178" s="13" t="s">
        <v>253</v>
      </c>
      <c r="AJ178" s="13" t="s">
        <v>253</v>
      </c>
      <c r="AK178" s="13" t="s">
        <v>253</v>
      </c>
      <c r="AL178" s="13" t="s">
        <v>253</v>
      </c>
      <c r="AM178" s="13" t="s">
        <v>253</v>
      </c>
      <c r="AN178" s="13" t="s">
        <v>253</v>
      </c>
      <c r="AO178" s="13" t="s">
        <v>462</v>
      </c>
    </row>
    <row r="179" spans="1:41" x14ac:dyDescent="0.25">
      <c r="A179" s="12">
        <v>38186</v>
      </c>
      <c r="B179" s="13" t="s">
        <v>378</v>
      </c>
      <c r="C179" s="13">
        <v>2004</v>
      </c>
      <c r="D179" s="13">
        <v>7</v>
      </c>
      <c r="E179" s="13" t="s">
        <v>379</v>
      </c>
      <c r="F179" s="13" t="s">
        <v>431</v>
      </c>
      <c r="G179" s="30">
        <v>8.3333333333333329E-2</v>
      </c>
      <c r="H179" s="30">
        <v>0.10833333333333334</v>
      </c>
      <c r="I179" s="30">
        <v>0.8354166666666667</v>
      </c>
      <c r="J179" s="231">
        <f t="shared" si="7"/>
        <v>5.9499999999999993</v>
      </c>
      <c r="K179" s="13" t="s">
        <v>250</v>
      </c>
      <c r="L179" s="13" t="s">
        <v>464</v>
      </c>
      <c r="M179" s="13" t="s">
        <v>252</v>
      </c>
      <c r="O179" s="16">
        <v>1</v>
      </c>
      <c r="P179" s="13">
        <v>68</v>
      </c>
      <c r="Q179" s="17">
        <v>30</v>
      </c>
      <c r="R179" s="227">
        <f t="shared" ref="R179:R184" si="9">P179-Q179</f>
        <v>38</v>
      </c>
      <c r="S179" s="18">
        <v>13.4</v>
      </c>
      <c r="T179" s="18">
        <v>37.479999999999997</v>
      </c>
      <c r="U179" s="18">
        <v>23.35</v>
      </c>
      <c r="V179" s="17">
        <v>138</v>
      </c>
      <c r="X179" s="13" t="s">
        <v>391</v>
      </c>
      <c r="Y179" s="13" t="s">
        <v>253</v>
      </c>
      <c r="Z179" s="13" t="s">
        <v>253</v>
      </c>
      <c r="AA179" s="13" t="s">
        <v>253</v>
      </c>
      <c r="AB179" s="13" t="s">
        <v>253</v>
      </c>
      <c r="AC179" s="13" t="s">
        <v>253</v>
      </c>
      <c r="AD179" s="13" t="s">
        <v>253</v>
      </c>
      <c r="AE179" s="13" t="s">
        <v>253</v>
      </c>
      <c r="AF179" s="13" t="s">
        <v>253</v>
      </c>
      <c r="AG179" s="13" t="s">
        <v>253</v>
      </c>
      <c r="AH179" s="13" t="s">
        <v>253</v>
      </c>
      <c r="AI179" s="13" t="s">
        <v>253</v>
      </c>
      <c r="AJ179" s="13" t="s">
        <v>253</v>
      </c>
      <c r="AK179" s="13" t="s">
        <v>253</v>
      </c>
      <c r="AL179" s="13" t="s">
        <v>253</v>
      </c>
      <c r="AM179" s="13" t="s">
        <v>253</v>
      </c>
      <c r="AN179" s="13" t="s">
        <v>253</v>
      </c>
      <c r="AO179" s="13" t="s">
        <v>454</v>
      </c>
    </row>
    <row r="180" spans="1:41" x14ac:dyDescent="0.25">
      <c r="A180" s="12">
        <v>38186</v>
      </c>
      <c r="B180" s="13" t="s">
        <v>378</v>
      </c>
      <c r="C180" s="13">
        <v>2004</v>
      </c>
      <c r="D180" s="13">
        <v>7</v>
      </c>
      <c r="E180" s="13" t="s">
        <v>379</v>
      </c>
      <c r="F180" s="13" t="s">
        <v>431</v>
      </c>
      <c r="G180" s="30">
        <v>7.7083333333333337E-2</v>
      </c>
      <c r="H180" s="30">
        <v>0.11388888888888889</v>
      </c>
      <c r="I180" s="30">
        <v>0.8354166666666667</v>
      </c>
      <c r="J180" s="231">
        <f t="shared" si="7"/>
        <v>5.8000000000000007</v>
      </c>
      <c r="K180" s="13" t="s">
        <v>250</v>
      </c>
      <c r="L180" s="13" t="s">
        <v>463</v>
      </c>
      <c r="M180" s="13" t="s">
        <v>252</v>
      </c>
      <c r="O180" s="16">
        <v>2</v>
      </c>
      <c r="P180" s="13">
        <v>60</v>
      </c>
      <c r="Q180" s="17">
        <v>24</v>
      </c>
      <c r="R180" s="227">
        <f t="shared" si="9"/>
        <v>36</v>
      </c>
      <c r="S180" s="18">
        <v>14.67</v>
      </c>
      <c r="T180" s="18">
        <v>38.46</v>
      </c>
      <c r="U180" s="18">
        <v>22.43</v>
      </c>
      <c r="V180" s="17">
        <v>141</v>
      </c>
      <c r="X180" s="13" t="s">
        <v>391</v>
      </c>
      <c r="Y180" s="13" t="s">
        <v>253</v>
      </c>
      <c r="Z180" s="13" t="s">
        <v>253</v>
      </c>
      <c r="AA180" s="13" t="s">
        <v>253</v>
      </c>
      <c r="AB180" s="13" t="s">
        <v>253</v>
      </c>
      <c r="AC180" s="13" t="s">
        <v>253</v>
      </c>
      <c r="AD180" s="13" t="s">
        <v>253</v>
      </c>
      <c r="AE180" s="13" t="s">
        <v>253</v>
      </c>
      <c r="AF180" s="13" t="s">
        <v>253</v>
      </c>
      <c r="AG180" s="13" t="s">
        <v>253</v>
      </c>
      <c r="AH180" s="13" t="s">
        <v>253</v>
      </c>
      <c r="AI180" s="13" t="s">
        <v>253</v>
      </c>
      <c r="AJ180" s="13" t="s">
        <v>253</v>
      </c>
      <c r="AK180" s="13" t="s">
        <v>253</v>
      </c>
      <c r="AL180" s="13" t="s">
        <v>253</v>
      </c>
      <c r="AM180" s="13" t="s">
        <v>253</v>
      </c>
      <c r="AN180" s="13" t="s">
        <v>253</v>
      </c>
    </row>
    <row r="181" spans="1:41" x14ac:dyDescent="0.25">
      <c r="A181" s="12">
        <v>38186</v>
      </c>
      <c r="B181" s="13" t="s">
        <v>378</v>
      </c>
      <c r="C181" s="13">
        <v>2004</v>
      </c>
      <c r="D181" s="13">
        <v>7</v>
      </c>
      <c r="E181" s="13" t="s">
        <v>379</v>
      </c>
      <c r="F181" s="13" t="s">
        <v>431</v>
      </c>
      <c r="G181" s="30">
        <v>9.3055555555555558E-2</v>
      </c>
      <c r="H181" s="30">
        <v>0.11527777777777777</v>
      </c>
      <c r="I181" s="30">
        <v>0.8354166666666667</v>
      </c>
      <c r="J181" s="231">
        <f t="shared" si="7"/>
        <v>6.1833333333333336</v>
      </c>
      <c r="K181" s="13" t="s">
        <v>250</v>
      </c>
      <c r="L181" s="13" t="s">
        <v>465</v>
      </c>
      <c r="M181" s="13" t="s">
        <v>252</v>
      </c>
      <c r="O181" s="16">
        <v>4</v>
      </c>
      <c r="P181" s="13">
        <v>49</v>
      </c>
      <c r="Q181" s="17">
        <v>12</v>
      </c>
      <c r="R181" s="227">
        <f t="shared" si="9"/>
        <v>37</v>
      </c>
      <c r="S181" s="18">
        <v>14.05</v>
      </c>
      <c r="T181" s="18">
        <v>38.5</v>
      </c>
      <c r="U181" s="18">
        <v>23.24</v>
      </c>
      <c r="V181" s="17">
        <v>143</v>
      </c>
      <c r="X181" s="13" t="s">
        <v>391</v>
      </c>
      <c r="Y181" s="13" t="s">
        <v>253</v>
      </c>
      <c r="Z181" s="13" t="s">
        <v>253</v>
      </c>
      <c r="AA181" s="13" t="s">
        <v>253</v>
      </c>
      <c r="AB181" s="13" t="s">
        <v>253</v>
      </c>
      <c r="AC181" s="13" t="s">
        <v>253</v>
      </c>
      <c r="AD181" s="13" t="s">
        <v>253</v>
      </c>
      <c r="AE181" s="13" t="s">
        <v>253</v>
      </c>
      <c r="AF181" s="13" t="s">
        <v>253</v>
      </c>
      <c r="AG181" s="13" t="s">
        <v>253</v>
      </c>
      <c r="AH181" s="13" t="s">
        <v>253</v>
      </c>
      <c r="AI181" s="13" t="s">
        <v>253</v>
      </c>
      <c r="AJ181" s="13" t="s">
        <v>253</v>
      </c>
      <c r="AK181" s="13" t="s">
        <v>253</v>
      </c>
      <c r="AL181" s="13" t="s">
        <v>253</v>
      </c>
      <c r="AM181" s="13" t="s">
        <v>253</v>
      </c>
      <c r="AN181" s="13" t="s">
        <v>253</v>
      </c>
    </row>
    <row r="182" spans="1:41" x14ac:dyDescent="0.25">
      <c r="A182" s="12">
        <v>38186</v>
      </c>
      <c r="B182" s="13" t="s">
        <v>378</v>
      </c>
      <c r="C182" s="13">
        <v>2004</v>
      </c>
      <c r="D182" s="13">
        <v>7</v>
      </c>
      <c r="E182" s="13" t="s">
        <v>379</v>
      </c>
      <c r="F182" s="13" t="s">
        <v>431</v>
      </c>
      <c r="G182" s="30">
        <v>9.7222222222222224E-2</v>
      </c>
      <c r="H182" s="30">
        <v>0.12152777777777778</v>
      </c>
      <c r="I182" s="30">
        <v>0.8354166666666667</v>
      </c>
      <c r="J182" s="231">
        <f t="shared" si="7"/>
        <v>6.2833333333333314</v>
      </c>
      <c r="K182" s="13" t="s">
        <v>250</v>
      </c>
      <c r="L182" s="13" t="s">
        <v>466</v>
      </c>
      <c r="M182" s="13" t="s">
        <v>252</v>
      </c>
      <c r="O182" s="16">
        <v>3</v>
      </c>
      <c r="P182" s="13">
        <v>57</v>
      </c>
      <c r="Q182" s="17">
        <v>24</v>
      </c>
      <c r="R182" s="227">
        <f t="shared" si="9"/>
        <v>33</v>
      </c>
      <c r="S182" s="18">
        <v>14.07</v>
      </c>
      <c r="T182" s="18">
        <v>38.85</v>
      </c>
      <c r="U182" s="18">
        <v>23.08</v>
      </c>
      <c r="V182" s="17">
        <v>143</v>
      </c>
      <c r="X182" s="13" t="s">
        <v>391</v>
      </c>
      <c r="Y182" s="13" t="s">
        <v>253</v>
      </c>
      <c r="Z182" s="13" t="s">
        <v>253</v>
      </c>
      <c r="AA182" s="13" t="s">
        <v>253</v>
      </c>
      <c r="AB182" s="13" t="s">
        <v>253</v>
      </c>
      <c r="AC182" s="13" t="s">
        <v>253</v>
      </c>
      <c r="AD182" s="13" t="s">
        <v>253</v>
      </c>
      <c r="AE182" s="13" t="s">
        <v>253</v>
      </c>
      <c r="AF182" s="13" t="s">
        <v>253</v>
      </c>
      <c r="AG182" s="13" t="s">
        <v>253</v>
      </c>
      <c r="AH182" s="13" t="s">
        <v>253</v>
      </c>
      <c r="AI182" s="13" t="s">
        <v>253</v>
      </c>
      <c r="AJ182" s="13" t="s">
        <v>253</v>
      </c>
      <c r="AK182" s="13" t="s">
        <v>253</v>
      </c>
      <c r="AL182" s="13" t="s">
        <v>253</v>
      </c>
      <c r="AM182" s="13" t="s">
        <v>253</v>
      </c>
      <c r="AN182" s="13" t="s">
        <v>253</v>
      </c>
    </row>
    <row r="183" spans="1:41" x14ac:dyDescent="0.25">
      <c r="A183" s="12">
        <v>38186</v>
      </c>
      <c r="B183" s="13" t="s">
        <v>378</v>
      </c>
      <c r="C183" s="13">
        <v>2004</v>
      </c>
      <c r="D183" s="13">
        <v>7</v>
      </c>
      <c r="E183" s="13" t="s">
        <v>467</v>
      </c>
      <c r="F183" s="13" t="s">
        <v>248</v>
      </c>
      <c r="G183" s="30">
        <v>4.9305555555555554E-2</v>
      </c>
      <c r="H183" s="30">
        <v>5.2777777777777778E-2</v>
      </c>
      <c r="I183" s="30">
        <v>0.8354166666666667</v>
      </c>
      <c r="J183" s="231">
        <f t="shared" si="7"/>
        <v>5.1333333333333329</v>
      </c>
      <c r="K183" s="13" t="s">
        <v>250</v>
      </c>
      <c r="L183" s="29" t="s">
        <v>502</v>
      </c>
      <c r="M183" s="13" t="s">
        <v>672</v>
      </c>
      <c r="O183" s="16">
        <v>3</v>
      </c>
      <c r="P183" s="13">
        <v>30</v>
      </c>
      <c r="Q183" s="17">
        <v>13</v>
      </c>
      <c r="R183" s="227">
        <f t="shared" si="9"/>
        <v>17</v>
      </c>
      <c r="S183" s="18">
        <v>14.32</v>
      </c>
      <c r="T183" s="18">
        <v>38.28</v>
      </c>
      <c r="U183" s="18">
        <v>22.22</v>
      </c>
      <c r="V183" s="17">
        <v>147</v>
      </c>
      <c r="X183" s="13" t="s">
        <v>391</v>
      </c>
      <c r="AM183" s="13" t="s">
        <v>382</v>
      </c>
      <c r="AN183" s="13" t="s">
        <v>382</v>
      </c>
      <c r="AO183" s="29" t="s">
        <v>1586</v>
      </c>
    </row>
    <row r="184" spans="1:41" x14ac:dyDescent="0.25">
      <c r="A184" s="12">
        <v>38186</v>
      </c>
      <c r="B184" s="13" t="s">
        <v>378</v>
      </c>
      <c r="C184" s="13">
        <v>2004</v>
      </c>
      <c r="D184" s="13">
        <v>7</v>
      </c>
      <c r="E184" s="13" t="s">
        <v>467</v>
      </c>
      <c r="F184" s="13" t="s">
        <v>248</v>
      </c>
      <c r="G184" s="30">
        <v>6.3888888888888884E-2</v>
      </c>
      <c r="H184" s="30">
        <v>8.6805555555555566E-2</v>
      </c>
      <c r="I184" s="30">
        <v>0.8354166666666667</v>
      </c>
      <c r="J184" s="231">
        <f t="shared" si="7"/>
        <v>5.4833333333333343</v>
      </c>
      <c r="K184" s="13" t="s">
        <v>250</v>
      </c>
      <c r="L184" s="13" t="s">
        <v>417</v>
      </c>
      <c r="M184" s="13" t="s">
        <v>672</v>
      </c>
      <c r="O184" s="16">
        <v>4</v>
      </c>
      <c r="P184" s="13">
        <v>51</v>
      </c>
      <c r="Q184" s="17">
        <v>17</v>
      </c>
      <c r="R184" s="227">
        <f t="shared" si="9"/>
        <v>34</v>
      </c>
      <c r="S184" s="18">
        <v>14.76</v>
      </c>
      <c r="T184" s="18">
        <v>38.700000000000003</v>
      </c>
      <c r="U184" s="18">
        <v>23.41</v>
      </c>
      <c r="V184" s="17">
        <v>145</v>
      </c>
      <c r="X184" s="13" t="s">
        <v>391</v>
      </c>
      <c r="AM184" s="13" t="s">
        <v>382</v>
      </c>
      <c r="AN184" s="13" t="s">
        <v>382</v>
      </c>
      <c r="AO184" s="13" t="s">
        <v>1587</v>
      </c>
    </row>
    <row r="185" spans="1:41" x14ac:dyDescent="0.25">
      <c r="A185" s="12">
        <v>38186</v>
      </c>
      <c r="B185" s="13" t="s">
        <v>378</v>
      </c>
      <c r="C185" s="13">
        <v>2004</v>
      </c>
      <c r="D185" s="13">
        <v>7</v>
      </c>
      <c r="E185" s="13" t="s">
        <v>379</v>
      </c>
      <c r="F185" s="13" t="s">
        <v>431</v>
      </c>
      <c r="G185" s="30">
        <v>7.0833333333333331E-2</v>
      </c>
      <c r="I185" s="30">
        <v>0.8354166666666667</v>
      </c>
      <c r="J185" s="231">
        <f t="shared" si="7"/>
        <v>5.6499999999999986</v>
      </c>
      <c r="K185" s="13" t="s">
        <v>250</v>
      </c>
      <c r="L185" s="13" t="s">
        <v>393</v>
      </c>
      <c r="M185" s="13" t="s">
        <v>672</v>
      </c>
      <c r="AO185" s="13" t="s">
        <v>1587</v>
      </c>
    </row>
    <row r="186" spans="1:41" x14ac:dyDescent="0.25">
      <c r="A186" s="12">
        <v>38186</v>
      </c>
      <c r="B186" s="13" t="s">
        <v>378</v>
      </c>
      <c r="C186" s="13">
        <v>2004</v>
      </c>
      <c r="D186" s="13">
        <v>7</v>
      </c>
      <c r="E186" s="13" t="s">
        <v>467</v>
      </c>
      <c r="F186" s="13" t="s">
        <v>248</v>
      </c>
      <c r="G186" s="30">
        <v>0.91041666666666676</v>
      </c>
      <c r="H186" s="30">
        <v>0.91666666666666663</v>
      </c>
      <c r="I186" s="30">
        <v>0.8354166666666667</v>
      </c>
      <c r="J186" s="231">
        <f t="shared" si="7"/>
        <v>1.8000000000000016</v>
      </c>
      <c r="K186" s="13" t="s">
        <v>250</v>
      </c>
      <c r="L186" s="13" t="s">
        <v>468</v>
      </c>
      <c r="M186" s="13" t="s">
        <v>252</v>
      </c>
      <c r="O186" s="16">
        <v>2</v>
      </c>
      <c r="P186" s="13">
        <v>66</v>
      </c>
      <c r="Q186" s="17">
        <v>31</v>
      </c>
      <c r="R186" s="227">
        <f t="shared" ref="R186:R217" si="10">P186-Q186</f>
        <v>35</v>
      </c>
      <c r="S186" s="18">
        <v>14.9</v>
      </c>
      <c r="T186" s="18">
        <v>38.33</v>
      </c>
      <c r="U186" s="18">
        <v>22.68</v>
      </c>
      <c r="V186" s="17">
        <v>145</v>
      </c>
      <c r="X186" s="13" t="s">
        <v>391</v>
      </c>
      <c r="Y186" s="13" t="s">
        <v>253</v>
      </c>
      <c r="Z186" s="13" t="s">
        <v>253</v>
      </c>
      <c r="AA186" s="13" t="s">
        <v>253</v>
      </c>
      <c r="AB186" s="13" t="s">
        <v>253</v>
      </c>
      <c r="AC186" s="13" t="s">
        <v>253</v>
      </c>
      <c r="AD186" s="13" t="s">
        <v>253</v>
      </c>
      <c r="AE186" s="13" t="s">
        <v>253</v>
      </c>
      <c r="AF186" s="13" t="s">
        <v>253</v>
      </c>
      <c r="AG186" s="13" t="s">
        <v>253</v>
      </c>
      <c r="AH186" s="13" t="s">
        <v>253</v>
      </c>
      <c r="AI186" s="13" t="s">
        <v>253</v>
      </c>
      <c r="AJ186" s="13" t="s">
        <v>253</v>
      </c>
      <c r="AK186" s="13" t="s">
        <v>253</v>
      </c>
      <c r="AL186" s="13" t="s">
        <v>253</v>
      </c>
      <c r="AM186" s="13" t="s">
        <v>253</v>
      </c>
      <c r="AN186" s="13" t="s">
        <v>253</v>
      </c>
    </row>
    <row r="187" spans="1:41" x14ac:dyDescent="0.25">
      <c r="A187" s="12">
        <v>38186</v>
      </c>
      <c r="B187" s="13" t="s">
        <v>378</v>
      </c>
      <c r="C187" s="13">
        <v>2004</v>
      </c>
      <c r="D187" s="13">
        <v>7</v>
      </c>
      <c r="E187" s="13" t="s">
        <v>467</v>
      </c>
      <c r="F187" s="13" t="s">
        <v>248</v>
      </c>
      <c r="G187" s="30">
        <v>0.9375</v>
      </c>
      <c r="H187" s="30">
        <v>0.9458333333333333</v>
      </c>
      <c r="I187" s="30">
        <v>0.8354166666666667</v>
      </c>
      <c r="J187" s="231">
        <f t="shared" si="7"/>
        <v>2.4499999999999993</v>
      </c>
      <c r="K187" s="13" t="s">
        <v>250</v>
      </c>
      <c r="L187" s="13" t="s">
        <v>469</v>
      </c>
      <c r="M187" s="13" t="s">
        <v>252</v>
      </c>
      <c r="O187" s="16">
        <v>2</v>
      </c>
      <c r="P187" s="13">
        <v>58</v>
      </c>
      <c r="Q187" s="17">
        <v>25</v>
      </c>
      <c r="R187" s="227">
        <f t="shared" si="10"/>
        <v>33</v>
      </c>
      <c r="S187" s="18">
        <v>14.76</v>
      </c>
      <c r="T187" s="18">
        <v>37.57</v>
      </c>
      <c r="U187" s="18">
        <v>22.61</v>
      </c>
      <c r="V187" s="17">
        <v>142</v>
      </c>
      <c r="X187" s="13" t="s">
        <v>391</v>
      </c>
      <c r="Y187" s="13" t="s">
        <v>253</v>
      </c>
      <c r="Z187" s="13" t="s">
        <v>253</v>
      </c>
      <c r="AA187" s="13" t="s">
        <v>253</v>
      </c>
      <c r="AB187" s="13" t="s">
        <v>253</v>
      </c>
      <c r="AC187" s="13" t="s">
        <v>253</v>
      </c>
      <c r="AD187" s="13" t="s">
        <v>253</v>
      </c>
      <c r="AE187" s="13" t="s">
        <v>253</v>
      </c>
      <c r="AF187" s="13" t="s">
        <v>253</v>
      </c>
      <c r="AG187" s="13" t="s">
        <v>253</v>
      </c>
      <c r="AH187" s="13" t="s">
        <v>253</v>
      </c>
      <c r="AI187" s="13" t="s">
        <v>253</v>
      </c>
      <c r="AJ187" s="13" t="s">
        <v>253</v>
      </c>
      <c r="AK187" s="13" t="s">
        <v>253</v>
      </c>
      <c r="AL187" s="13" t="s">
        <v>253</v>
      </c>
      <c r="AM187" s="13" t="s">
        <v>253</v>
      </c>
      <c r="AN187" s="13" t="s">
        <v>253</v>
      </c>
      <c r="AO187" s="13" t="s">
        <v>383</v>
      </c>
    </row>
    <row r="188" spans="1:41" x14ac:dyDescent="0.25">
      <c r="A188" s="12">
        <v>38186</v>
      </c>
      <c r="B188" s="13" t="s">
        <v>378</v>
      </c>
      <c r="C188" s="13">
        <v>2004</v>
      </c>
      <c r="D188" s="13">
        <v>7</v>
      </c>
      <c r="E188" s="13" t="s">
        <v>467</v>
      </c>
      <c r="F188" s="13" t="s">
        <v>248</v>
      </c>
      <c r="G188" s="30">
        <v>0.94027777777777777</v>
      </c>
      <c r="H188" s="30">
        <v>0.94861111111111107</v>
      </c>
      <c r="I188" s="30">
        <v>0.8354166666666667</v>
      </c>
      <c r="J188" s="231">
        <f t="shared" si="7"/>
        <v>2.5166666666666657</v>
      </c>
      <c r="K188" s="13" t="s">
        <v>250</v>
      </c>
      <c r="L188" s="13" t="s">
        <v>470</v>
      </c>
      <c r="M188" s="13" t="s">
        <v>252</v>
      </c>
      <c r="O188" s="16">
        <v>2</v>
      </c>
      <c r="P188" s="13">
        <v>65</v>
      </c>
      <c r="Q188" s="17">
        <v>29</v>
      </c>
      <c r="R188" s="227">
        <f t="shared" si="10"/>
        <v>36</v>
      </c>
      <c r="S188" s="18">
        <v>15.2</v>
      </c>
      <c r="T188" s="18">
        <v>39.04</v>
      </c>
      <c r="U188" s="18">
        <v>22.14</v>
      </c>
      <c r="V188" s="17">
        <v>141</v>
      </c>
      <c r="X188" s="13" t="s">
        <v>391</v>
      </c>
      <c r="Y188" s="13" t="s">
        <v>253</v>
      </c>
      <c r="Z188" s="13" t="s">
        <v>253</v>
      </c>
      <c r="AA188" s="13" t="s">
        <v>253</v>
      </c>
      <c r="AB188" s="13" t="s">
        <v>253</v>
      </c>
      <c r="AC188" s="13" t="s">
        <v>253</v>
      </c>
      <c r="AD188" s="13" t="s">
        <v>253</v>
      </c>
      <c r="AE188" s="13" t="s">
        <v>253</v>
      </c>
      <c r="AF188" s="13" t="s">
        <v>253</v>
      </c>
      <c r="AG188" s="13" t="s">
        <v>253</v>
      </c>
      <c r="AH188" s="13" t="s">
        <v>253</v>
      </c>
      <c r="AI188" s="13" t="s">
        <v>253</v>
      </c>
      <c r="AJ188" s="13" t="s">
        <v>253</v>
      </c>
      <c r="AK188" s="13" t="s">
        <v>253</v>
      </c>
      <c r="AL188" s="13" t="s">
        <v>253</v>
      </c>
      <c r="AM188" s="13" t="s">
        <v>253</v>
      </c>
      <c r="AN188" s="13" t="s">
        <v>253</v>
      </c>
      <c r="AO188" s="13" t="s">
        <v>471</v>
      </c>
    </row>
    <row r="189" spans="1:41" x14ac:dyDescent="0.25">
      <c r="A189" s="12">
        <v>38186</v>
      </c>
      <c r="B189" s="13" t="s">
        <v>378</v>
      </c>
      <c r="C189" s="13">
        <v>2004</v>
      </c>
      <c r="D189" s="13">
        <v>7</v>
      </c>
      <c r="E189" s="13" t="s">
        <v>467</v>
      </c>
      <c r="F189" s="13" t="s">
        <v>248</v>
      </c>
      <c r="G189" s="30">
        <v>0.94027777777777777</v>
      </c>
      <c r="H189" s="30">
        <v>0.95</v>
      </c>
      <c r="I189" s="30">
        <v>0.8354166666666667</v>
      </c>
      <c r="J189" s="231">
        <f t="shared" si="7"/>
        <v>2.5166666666666657</v>
      </c>
      <c r="K189" s="13" t="s">
        <v>250</v>
      </c>
      <c r="L189" s="13" t="s">
        <v>472</v>
      </c>
      <c r="M189" s="13" t="s">
        <v>252</v>
      </c>
      <c r="O189" s="16">
        <v>1.5</v>
      </c>
      <c r="P189" s="13">
        <v>60</v>
      </c>
      <c r="Q189" s="17">
        <v>25</v>
      </c>
      <c r="R189" s="227">
        <f t="shared" si="10"/>
        <v>35</v>
      </c>
      <c r="S189" s="18">
        <v>15.05</v>
      </c>
      <c r="T189" s="18">
        <v>38.549999999999997</v>
      </c>
      <c r="U189" s="18">
        <v>23.18</v>
      </c>
      <c r="V189" s="17">
        <v>144</v>
      </c>
      <c r="X189" s="13" t="s">
        <v>391</v>
      </c>
      <c r="Y189" s="13" t="s">
        <v>253</v>
      </c>
      <c r="Z189" s="13" t="s">
        <v>253</v>
      </c>
      <c r="AA189" s="13" t="s">
        <v>253</v>
      </c>
      <c r="AB189" s="13" t="s">
        <v>253</v>
      </c>
      <c r="AC189" s="13" t="s">
        <v>253</v>
      </c>
      <c r="AD189" s="13" t="s">
        <v>253</v>
      </c>
      <c r="AE189" s="13" t="s">
        <v>253</v>
      </c>
      <c r="AF189" s="13" t="s">
        <v>253</v>
      </c>
      <c r="AG189" s="13" t="s">
        <v>253</v>
      </c>
      <c r="AH189" s="13" t="s">
        <v>253</v>
      </c>
      <c r="AI189" s="13" t="s">
        <v>253</v>
      </c>
      <c r="AJ189" s="13" t="s">
        <v>253</v>
      </c>
      <c r="AK189" s="13" t="s">
        <v>253</v>
      </c>
      <c r="AL189" s="13" t="s">
        <v>253</v>
      </c>
      <c r="AM189" s="13" t="s">
        <v>253</v>
      </c>
      <c r="AN189" s="13" t="s">
        <v>253</v>
      </c>
    </row>
    <row r="190" spans="1:41" x14ac:dyDescent="0.25">
      <c r="A190" s="12">
        <v>38186</v>
      </c>
      <c r="B190" s="13" t="s">
        <v>378</v>
      </c>
      <c r="C190" s="13">
        <v>2004</v>
      </c>
      <c r="D190" s="13">
        <v>7</v>
      </c>
      <c r="E190" s="13" t="s">
        <v>467</v>
      </c>
      <c r="F190" s="13" t="s">
        <v>248</v>
      </c>
      <c r="G190" s="30">
        <v>0.94027777777777777</v>
      </c>
      <c r="H190" s="30">
        <v>0.95208333333333339</v>
      </c>
      <c r="I190" s="30">
        <v>0.8354166666666667</v>
      </c>
      <c r="J190" s="231">
        <f t="shared" si="7"/>
        <v>2.5166666666666657</v>
      </c>
      <c r="K190" s="13" t="s">
        <v>250</v>
      </c>
      <c r="L190" s="13" t="s">
        <v>473</v>
      </c>
      <c r="M190" s="13" t="s">
        <v>252</v>
      </c>
      <c r="O190" s="16">
        <v>1.5</v>
      </c>
      <c r="P190" s="13">
        <v>68</v>
      </c>
      <c r="Q190" s="17">
        <v>31</v>
      </c>
      <c r="R190" s="227">
        <f t="shared" si="10"/>
        <v>37</v>
      </c>
      <c r="S190" s="18">
        <v>15.74</v>
      </c>
      <c r="T190" s="18">
        <v>39.24</v>
      </c>
      <c r="U190" s="18">
        <v>23.88</v>
      </c>
      <c r="V190" s="17">
        <v>145</v>
      </c>
      <c r="X190" s="13" t="s">
        <v>391</v>
      </c>
      <c r="Y190" s="13" t="s">
        <v>253</v>
      </c>
      <c r="Z190" s="13" t="s">
        <v>253</v>
      </c>
      <c r="AA190" s="13" t="s">
        <v>253</v>
      </c>
      <c r="AB190" s="13" t="s">
        <v>253</v>
      </c>
      <c r="AC190" s="13" t="s">
        <v>253</v>
      </c>
      <c r="AD190" s="13" t="s">
        <v>253</v>
      </c>
      <c r="AE190" s="13" t="s">
        <v>253</v>
      </c>
      <c r="AF190" s="13" t="s">
        <v>253</v>
      </c>
      <c r="AG190" s="13" t="s">
        <v>253</v>
      </c>
      <c r="AH190" s="13" t="s">
        <v>253</v>
      </c>
      <c r="AI190" s="13" t="s">
        <v>253</v>
      </c>
      <c r="AJ190" s="13" t="s">
        <v>253</v>
      </c>
      <c r="AK190" s="13" t="s">
        <v>253</v>
      </c>
      <c r="AL190" s="13" t="s">
        <v>253</v>
      </c>
      <c r="AM190" s="13" t="s">
        <v>253</v>
      </c>
      <c r="AN190" s="13" t="s">
        <v>253</v>
      </c>
    </row>
    <row r="191" spans="1:41" x14ac:dyDescent="0.25">
      <c r="A191" s="12">
        <v>38186</v>
      </c>
      <c r="B191" s="13" t="s">
        <v>378</v>
      </c>
      <c r="C191" s="13">
        <v>2004</v>
      </c>
      <c r="D191" s="13">
        <v>7</v>
      </c>
      <c r="E191" s="13" t="s">
        <v>467</v>
      </c>
      <c r="F191" s="13" t="s">
        <v>248</v>
      </c>
      <c r="G191" s="30">
        <v>0.9458333333333333</v>
      </c>
      <c r="H191" s="30">
        <v>0.95763888888888893</v>
      </c>
      <c r="I191" s="30">
        <v>0.8354166666666667</v>
      </c>
      <c r="J191" s="231">
        <f t="shared" si="7"/>
        <v>2.6499999999999986</v>
      </c>
      <c r="K191" s="13" t="s">
        <v>250</v>
      </c>
      <c r="L191" s="13" t="s">
        <v>474</v>
      </c>
      <c r="M191" s="13" t="s">
        <v>252</v>
      </c>
      <c r="O191" s="16">
        <v>4</v>
      </c>
      <c r="P191" s="13">
        <v>70</v>
      </c>
      <c r="Q191" s="17">
        <v>29</v>
      </c>
      <c r="R191" s="227">
        <f t="shared" si="10"/>
        <v>41</v>
      </c>
      <c r="S191" s="18">
        <v>14.32</v>
      </c>
      <c r="T191" s="18">
        <v>37.46</v>
      </c>
      <c r="U191" s="18">
        <v>23.53</v>
      </c>
      <c r="V191" s="17">
        <v>143</v>
      </c>
      <c r="X191" s="13" t="s">
        <v>391</v>
      </c>
      <c r="Y191" s="13" t="s">
        <v>253</v>
      </c>
      <c r="Z191" s="13" t="s">
        <v>253</v>
      </c>
      <c r="AA191" s="13" t="s">
        <v>253</v>
      </c>
      <c r="AB191" s="13" t="s">
        <v>253</v>
      </c>
      <c r="AC191" s="13" t="s">
        <v>253</v>
      </c>
      <c r="AD191" s="13" t="s">
        <v>253</v>
      </c>
      <c r="AE191" s="13" t="s">
        <v>253</v>
      </c>
      <c r="AF191" s="13" t="s">
        <v>253</v>
      </c>
      <c r="AG191" s="13" t="s">
        <v>253</v>
      </c>
      <c r="AH191" s="13" t="s">
        <v>253</v>
      </c>
      <c r="AI191" s="13" t="s">
        <v>253</v>
      </c>
      <c r="AJ191" s="13" t="s">
        <v>253</v>
      </c>
      <c r="AK191" s="13" t="s">
        <v>253</v>
      </c>
      <c r="AL191" s="13" t="s">
        <v>253</v>
      </c>
      <c r="AM191" s="13" t="s">
        <v>253</v>
      </c>
      <c r="AN191" s="13" t="s">
        <v>253</v>
      </c>
    </row>
    <row r="192" spans="1:41" x14ac:dyDescent="0.25">
      <c r="A192" s="12">
        <v>38186</v>
      </c>
      <c r="B192" s="13" t="s">
        <v>378</v>
      </c>
      <c r="C192" s="13">
        <v>2004</v>
      </c>
      <c r="D192" s="13">
        <v>7</v>
      </c>
      <c r="E192" s="13" t="s">
        <v>467</v>
      </c>
      <c r="F192" s="13" t="s">
        <v>248</v>
      </c>
      <c r="G192" s="30">
        <v>0.94861111111111107</v>
      </c>
      <c r="H192" s="30">
        <v>0.95972222222222225</v>
      </c>
      <c r="I192" s="30">
        <v>0.8354166666666667</v>
      </c>
      <c r="J192" s="231">
        <f t="shared" si="7"/>
        <v>2.716666666666665</v>
      </c>
      <c r="K192" s="13" t="s">
        <v>250</v>
      </c>
      <c r="L192" s="13" t="s">
        <v>475</v>
      </c>
      <c r="M192" s="13" t="s">
        <v>252</v>
      </c>
      <c r="O192" s="16">
        <v>1</v>
      </c>
      <c r="P192" s="13">
        <v>61</v>
      </c>
      <c r="Q192" s="17">
        <v>25</v>
      </c>
      <c r="R192" s="227">
        <f t="shared" si="10"/>
        <v>36</v>
      </c>
      <c r="S192" s="18">
        <v>14.13</v>
      </c>
      <c r="T192" s="18">
        <v>37.020000000000003</v>
      </c>
      <c r="U192" s="18">
        <v>21.96</v>
      </c>
      <c r="V192" s="17">
        <v>137</v>
      </c>
      <c r="X192" s="13" t="s">
        <v>391</v>
      </c>
      <c r="AM192" s="13" t="s">
        <v>382</v>
      </c>
      <c r="AN192" s="13" t="s">
        <v>382</v>
      </c>
    </row>
    <row r="193" spans="1:41" x14ac:dyDescent="0.25">
      <c r="A193" s="12">
        <v>38186</v>
      </c>
      <c r="B193" s="13" t="s">
        <v>378</v>
      </c>
      <c r="C193" s="13">
        <v>2004</v>
      </c>
      <c r="D193" s="13">
        <v>7</v>
      </c>
      <c r="E193" s="13" t="s">
        <v>467</v>
      </c>
      <c r="F193" s="13" t="s">
        <v>248</v>
      </c>
      <c r="G193" s="30">
        <v>0.95972222222222225</v>
      </c>
      <c r="H193" s="30">
        <v>0.96805555555555556</v>
      </c>
      <c r="I193" s="30">
        <v>0.8354166666666667</v>
      </c>
      <c r="J193" s="231">
        <f t="shared" si="7"/>
        <v>2.9833333333333334</v>
      </c>
      <c r="K193" s="13" t="s">
        <v>250</v>
      </c>
      <c r="L193" s="13" t="s">
        <v>477</v>
      </c>
      <c r="M193" s="13" t="s">
        <v>252</v>
      </c>
      <c r="O193" s="16">
        <v>0</v>
      </c>
      <c r="P193" s="13">
        <v>49</v>
      </c>
      <c r="Q193" s="17">
        <v>13</v>
      </c>
      <c r="R193" s="227">
        <f t="shared" si="10"/>
        <v>36</v>
      </c>
      <c r="S193" s="18">
        <v>14.61</v>
      </c>
      <c r="T193" s="18">
        <v>37.83</v>
      </c>
      <c r="U193" s="18">
        <v>23.59</v>
      </c>
      <c r="V193" s="17">
        <v>139</v>
      </c>
      <c r="X193" s="13" t="s">
        <v>391</v>
      </c>
      <c r="Y193" s="13" t="s">
        <v>253</v>
      </c>
      <c r="Z193" s="13" t="s">
        <v>253</v>
      </c>
      <c r="AA193" s="13" t="s">
        <v>253</v>
      </c>
      <c r="AB193" s="13" t="s">
        <v>253</v>
      </c>
      <c r="AC193" s="13" t="s">
        <v>253</v>
      </c>
      <c r="AD193" s="13" t="s">
        <v>253</v>
      </c>
      <c r="AE193" s="13" t="s">
        <v>253</v>
      </c>
      <c r="AF193" s="13" t="s">
        <v>253</v>
      </c>
      <c r="AG193" s="13" t="s">
        <v>253</v>
      </c>
      <c r="AH193" s="13" t="s">
        <v>253</v>
      </c>
      <c r="AI193" s="13" t="s">
        <v>253</v>
      </c>
      <c r="AJ193" s="13" t="s">
        <v>253</v>
      </c>
      <c r="AK193" s="13" t="s">
        <v>253</v>
      </c>
      <c r="AL193" s="13" t="s">
        <v>253</v>
      </c>
      <c r="AM193" s="13" t="s">
        <v>253</v>
      </c>
      <c r="AN193" s="13" t="s">
        <v>253</v>
      </c>
    </row>
    <row r="194" spans="1:41" x14ac:dyDescent="0.25">
      <c r="A194" s="12">
        <v>38186</v>
      </c>
      <c r="B194" s="13" t="s">
        <v>378</v>
      </c>
      <c r="C194" s="13">
        <v>2004</v>
      </c>
      <c r="D194" s="13">
        <v>7</v>
      </c>
      <c r="E194" s="13" t="s">
        <v>467</v>
      </c>
      <c r="F194" s="13" t="s">
        <v>248</v>
      </c>
      <c r="G194" s="30">
        <v>0.95625000000000004</v>
      </c>
      <c r="H194" s="30">
        <v>0.97013888888888899</v>
      </c>
      <c r="I194" s="30">
        <v>0.8354166666666667</v>
      </c>
      <c r="J194" s="231">
        <f t="shared" si="7"/>
        <v>2.9000000000000004</v>
      </c>
      <c r="K194" s="13" t="s">
        <v>250</v>
      </c>
      <c r="L194" s="13" t="s">
        <v>476</v>
      </c>
      <c r="M194" s="13" t="s">
        <v>252</v>
      </c>
      <c r="O194" s="16">
        <v>4</v>
      </c>
      <c r="P194" s="13">
        <v>60</v>
      </c>
      <c r="Q194" s="17">
        <v>29</v>
      </c>
      <c r="R194" s="227">
        <f t="shared" si="10"/>
        <v>31</v>
      </c>
      <c r="S194" s="18">
        <v>14.85</v>
      </c>
      <c r="T194" s="18">
        <v>39.25</v>
      </c>
      <c r="U194" s="18">
        <v>23.62</v>
      </c>
      <c r="V194" s="17">
        <v>144</v>
      </c>
      <c r="X194" s="13" t="s">
        <v>391</v>
      </c>
      <c r="Y194" s="13" t="s">
        <v>253</v>
      </c>
      <c r="Z194" s="13" t="s">
        <v>253</v>
      </c>
      <c r="AA194" s="13" t="s">
        <v>253</v>
      </c>
      <c r="AB194" s="13" t="s">
        <v>253</v>
      </c>
      <c r="AC194" s="13" t="s">
        <v>253</v>
      </c>
      <c r="AD194" s="13" t="s">
        <v>253</v>
      </c>
      <c r="AE194" s="13" t="s">
        <v>253</v>
      </c>
      <c r="AF194" s="13" t="s">
        <v>253</v>
      </c>
      <c r="AG194" s="13" t="s">
        <v>253</v>
      </c>
      <c r="AH194" s="13" t="s">
        <v>253</v>
      </c>
      <c r="AI194" s="13" t="s">
        <v>253</v>
      </c>
      <c r="AJ194" s="13" t="s">
        <v>253</v>
      </c>
      <c r="AK194" s="13" t="s">
        <v>253</v>
      </c>
      <c r="AL194" s="13" t="s">
        <v>253</v>
      </c>
      <c r="AM194" s="13" t="s">
        <v>253</v>
      </c>
      <c r="AN194" s="13" t="s">
        <v>253</v>
      </c>
    </row>
    <row r="195" spans="1:41" x14ac:dyDescent="0.25">
      <c r="A195" s="12">
        <v>38186</v>
      </c>
      <c r="B195" s="13" t="s">
        <v>378</v>
      </c>
      <c r="C195" s="13">
        <v>2004</v>
      </c>
      <c r="D195" s="13">
        <v>7</v>
      </c>
      <c r="E195" s="13" t="s">
        <v>467</v>
      </c>
      <c r="F195" s="13" t="s">
        <v>248</v>
      </c>
      <c r="G195" s="30">
        <v>0.96319444444444446</v>
      </c>
      <c r="H195" s="30">
        <v>0.97222222222222221</v>
      </c>
      <c r="I195" s="30">
        <v>0.8354166666666667</v>
      </c>
      <c r="J195" s="231">
        <f t="shared" si="7"/>
        <v>3.0666666666666664</v>
      </c>
      <c r="K195" s="13" t="s">
        <v>250</v>
      </c>
      <c r="L195" s="13" t="s">
        <v>478</v>
      </c>
      <c r="M195" s="13" t="s">
        <v>252</v>
      </c>
      <c r="O195" s="16">
        <v>2</v>
      </c>
      <c r="P195" s="13">
        <v>47</v>
      </c>
      <c r="Q195" s="17">
        <v>13</v>
      </c>
      <c r="R195" s="227">
        <f t="shared" si="10"/>
        <v>34</v>
      </c>
      <c r="S195" s="18">
        <v>14.6</v>
      </c>
      <c r="T195" s="18">
        <v>39.03</v>
      </c>
      <c r="U195" s="18">
        <v>22.51</v>
      </c>
      <c r="V195" s="17">
        <v>137</v>
      </c>
      <c r="X195" s="13" t="s">
        <v>391</v>
      </c>
      <c r="Y195" s="13" t="s">
        <v>253</v>
      </c>
      <c r="Z195" s="13" t="s">
        <v>253</v>
      </c>
      <c r="AA195" s="13" t="s">
        <v>253</v>
      </c>
      <c r="AB195" s="13" t="s">
        <v>253</v>
      </c>
      <c r="AC195" s="13" t="s">
        <v>253</v>
      </c>
      <c r="AD195" s="13" t="s">
        <v>253</v>
      </c>
      <c r="AE195" s="13" t="s">
        <v>253</v>
      </c>
      <c r="AF195" s="13" t="s">
        <v>253</v>
      </c>
      <c r="AG195" s="13" t="s">
        <v>253</v>
      </c>
      <c r="AH195" s="13" t="s">
        <v>253</v>
      </c>
      <c r="AI195" s="13" t="s">
        <v>253</v>
      </c>
      <c r="AJ195" s="13" t="s">
        <v>253</v>
      </c>
      <c r="AK195" s="13" t="s">
        <v>253</v>
      </c>
      <c r="AL195" s="13" t="s">
        <v>253</v>
      </c>
      <c r="AM195" s="13" t="s">
        <v>253</v>
      </c>
      <c r="AN195" s="13" t="s">
        <v>253</v>
      </c>
    </row>
    <row r="196" spans="1:41" x14ac:dyDescent="0.25">
      <c r="A196" s="12">
        <v>38186</v>
      </c>
      <c r="B196" s="13" t="s">
        <v>378</v>
      </c>
      <c r="C196" s="13">
        <v>2004</v>
      </c>
      <c r="D196" s="13">
        <v>7</v>
      </c>
      <c r="E196" s="13" t="s">
        <v>467</v>
      </c>
      <c r="F196" s="13" t="s">
        <v>248</v>
      </c>
      <c r="G196" s="30">
        <v>0.96666666666666667</v>
      </c>
      <c r="H196" s="30">
        <v>0.97916666666666663</v>
      </c>
      <c r="I196" s="30">
        <v>0.8354166666666667</v>
      </c>
      <c r="J196" s="231">
        <f t="shared" si="7"/>
        <v>3.1499999999999995</v>
      </c>
      <c r="K196" s="13" t="s">
        <v>250</v>
      </c>
      <c r="L196" s="13" t="s">
        <v>479</v>
      </c>
      <c r="M196" s="13" t="s">
        <v>252</v>
      </c>
      <c r="O196" s="16">
        <v>2</v>
      </c>
      <c r="P196" s="13">
        <v>65</v>
      </c>
      <c r="Q196" s="17">
        <v>29</v>
      </c>
      <c r="R196" s="227">
        <f t="shared" si="10"/>
        <v>36</v>
      </c>
      <c r="S196" s="18">
        <v>15.48</v>
      </c>
      <c r="T196" s="18">
        <v>39.1</v>
      </c>
      <c r="U196" s="18">
        <v>22.73</v>
      </c>
      <c r="V196" s="17">
        <v>142</v>
      </c>
      <c r="X196" s="13" t="s">
        <v>391</v>
      </c>
      <c r="Y196" s="13" t="s">
        <v>253</v>
      </c>
      <c r="Z196" s="13" t="s">
        <v>253</v>
      </c>
      <c r="AA196" s="13" t="s">
        <v>253</v>
      </c>
      <c r="AB196" s="13" t="s">
        <v>253</v>
      </c>
      <c r="AC196" s="13" t="s">
        <v>253</v>
      </c>
      <c r="AD196" s="13" t="s">
        <v>253</v>
      </c>
      <c r="AE196" s="13" t="s">
        <v>253</v>
      </c>
      <c r="AF196" s="13" t="s">
        <v>253</v>
      </c>
      <c r="AG196" s="13" t="s">
        <v>253</v>
      </c>
      <c r="AH196" s="13" t="s">
        <v>253</v>
      </c>
      <c r="AI196" s="13" t="s">
        <v>253</v>
      </c>
      <c r="AJ196" s="13" t="s">
        <v>253</v>
      </c>
      <c r="AK196" s="13" t="s">
        <v>253</v>
      </c>
      <c r="AL196" s="13" t="s">
        <v>253</v>
      </c>
      <c r="AM196" s="13" t="s">
        <v>253</v>
      </c>
      <c r="AN196" s="13" t="s">
        <v>253</v>
      </c>
    </row>
    <row r="197" spans="1:41" x14ac:dyDescent="0.25">
      <c r="A197" s="12">
        <v>38186</v>
      </c>
      <c r="B197" s="13" t="s">
        <v>378</v>
      </c>
      <c r="C197" s="13">
        <v>2004</v>
      </c>
      <c r="D197" s="13">
        <v>7</v>
      </c>
      <c r="E197" s="13" t="s">
        <v>467</v>
      </c>
      <c r="F197" s="13" t="s">
        <v>248</v>
      </c>
      <c r="G197" s="30">
        <v>0.96875</v>
      </c>
      <c r="H197" s="30">
        <v>0.98124999999999996</v>
      </c>
      <c r="I197" s="30">
        <v>0.8354166666666667</v>
      </c>
      <c r="J197" s="231">
        <f t="shared" si="7"/>
        <v>3.1999999999999993</v>
      </c>
      <c r="K197" s="13" t="s">
        <v>250</v>
      </c>
      <c r="L197" s="13" t="s">
        <v>480</v>
      </c>
      <c r="M197" s="13" t="s">
        <v>252</v>
      </c>
      <c r="O197" s="16">
        <v>4</v>
      </c>
      <c r="P197" s="13">
        <v>53</v>
      </c>
      <c r="Q197" s="17">
        <v>17</v>
      </c>
      <c r="R197" s="227">
        <f t="shared" si="10"/>
        <v>36</v>
      </c>
      <c r="S197" s="18">
        <v>15.07</v>
      </c>
      <c r="T197" s="18">
        <v>39.299999999999997</v>
      </c>
      <c r="U197" s="18">
        <v>22.69</v>
      </c>
      <c r="V197" s="17">
        <v>145</v>
      </c>
      <c r="X197" s="13" t="s">
        <v>391</v>
      </c>
      <c r="AM197" s="13" t="s">
        <v>382</v>
      </c>
      <c r="AN197" s="13" t="s">
        <v>382</v>
      </c>
    </row>
    <row r="198" spans="1:41" x14ac:dyDescent="0.25">
      <c r="A198" s="12">
        <v>38186</v>
      </c>
      <c r="B198" s="13" t="s">
        <v>378</v>
      </c>
      <c r="C198" s="13">
        <v>2004</v>
      </c>
      <c r="D198" s="13">
        <v>7</v>
      </c>
      <c r="E198" s="13" t="s">
        <v>467</v>
      </c>
      <c r="F198" s="13" t="s">
        <v>248</v>
      </c>
      <c r="G198" s="30">
        <v>0.97222222222222221</v>
      </c>
      <c r="H198" s="30">
        <v>0.9868055555555556</v>
      </c>
      <c r="I198" s="30">
        <v>0.8354166666666667</v>
      </c>
      <c r="J198" s="231">
        <f t="shared" si="7"/>
        <v>3.2833333333333323</v>
      </c>
      <c r="K198" s="13" t="s">
        <v>250</v>
      </c>
      <c r="L198" s="13" t="s">
        <v>481</v>
      </c>
      <c r="M198" s="13" t="s">
        <v>252</v>
      </c>
      <c r="O198" s="16">
        <v>4</v>
      </c>
      <c r="P198" s="13">
        <v>60</v>
      </c>
      <c r="Q198" s="17">
        <v>25</v>
      </c>
      <c r="R198" s="227">
        <f t="shared" si="10"/>
        <v>35</v>
      </c>
      <c r="S198" s="18">
        <v>14.82</v>
      </c>
      <c r="T198" s="18">
        <v>36.880000000000003</v>
      </c>
      <c r="U198" s="18">
        <v>22.08</v>
      </c>
      <c r="V198" s="17">
        <v>140</v>
      </c>
      <c r="X198" s="13" t="s">
        <v>391</v>
      </c>
      <c r="Y198" s="13" t="s">
        <v>253</v>
      </c>
      <c r="Z198" s="13" t="s">
        <v>253</v>
      </c>
      <c r="AA198" s="13" t="s">
        <v>253</v>
      </c>
      <c r="AB198" s="13" t="s">
        <v>253</v>
      </c>
      <c r="AC198" s="13" t="s">
        <v>253</v>
      </c>
      <c r="AD198" s="13" t="s">
        <v>253</v>
      </c>
      <c r="AE198" s="13" t="s">
        <v>253</v>
      </c>
      <c r="AF198" s="13" t="s">
        <v>253</v>
      </c>
      <c r="AG198" s="13" t="s">
        <v>253</v>
      </c>
      <c r="AH198" s="13" t="s">
        <v>253</v>
      </c>
      <c r="AI198" s="13" t="s">
        <v>253</v>
      </c>
      <c r="AJ198" s="13" t="s">
        <v>253</v>
      </c>
      <c r="AK198" s="13" t="s">
        <v>253</v>
      </c>
      <c r="AL198" s="13" t="s">
        <v>253</v>
      </c>
      <c r="AM198" s="13" t="s">
        <v>253</v>
      </c>
      <c r="AN198" s="13" t="s">
        <v>253</v>
      </c>
    </row>
    <row r="199" spans="1:41" x14ac:dyDescent="0.25">
      <c r="A199" s="12">
        <v>38186</v>
      </c>
      <c r="B199" s="13" t="s">
        <v>378</v>
      </c>
      <c r="C199" s="13">
        <v>2004</v>
      </c>
      <c r="D199" s="13">
        <v>7</v>
      </c>
      <c r="E199" s="13" t="s">
        <v>467</v>
      </c>
      <c r="F199" s="13" t="s">
        <v>248</v>
      </c>
      <c r="G199" s="30">
        <v>0.97499999999999998</v>
      </c>
      <c r="H199" s="30">
        <v>0.9902777777777777</v>
      </c>
      <c r="I199" s="30">
        <v>0.8354166666666667</v>
      </c>
      <c r="J199" s="231">
        <f t="shared" si="7"/>
        <v>3.3499999999999988</v>
      </c>
      <c r="K199" s="13" t="s">
        <v>250</v>
      </c>
      <c r="L199" s="13" t="s">
        <v>482</v>
      </c>
      <c r="M199" s="13" t="s">
        <v>252</v>
      </c>
      <c r="O199" s="16">
        <v>4</v>
      </c>
      <c r="P199" s="13">
        <v>65</v>
      </c>
      <c r="Q199" s="17">
        <v>31</v>
      </c>
      <c r="R199" s="227">
        <f t="shared" si="10"/>
        <v>34</v>
      </c>
      <c r="S199" s="18">
        <v>14.39</v>
      </c>
      <c r="T199" s="18">
        <v>37.81</v>
      </c>
      <c r="U199" s="18">
        <v>22.52</v>
      </c>
      <c r="V199" s="17">
        <v>144</v>
      </c>
      <c r="X199" s="13" t="s">
        <v>391</v>
      </c>
      <c r="AM199" s="13" t="s">
        <v>382</v>
      </c>
      <c r="AN199" s="13" t="s">
        <v>382</v>
      </c>
      <c r="AO199" s="13" t="s">
        <v>483</v>
      </c>
    </row>
    <row r="200" spans="1:41" x14ac:dyDescent="0.25">
      <c r="A200" s="12">
        <v>38186</v>
      </c>
      <c r="B200" s="13" t="s">
        <v>378</v>
      </c>
      <c r="C200" s="13">
        <v>2004</v>
      </c>
      <c r="D200" s="13">
        <v>7</v>
      </c>
      <c r="E200" s="13" t="s">
        <v>467</v>
      </c>
      <c r="F200" s="13" t="s">
        <v>248</v>
      </c>
      <c r="G200" s="30">
        <v>0.98124999999999996</v>
      </c>
      <c r="H200" s="30">
        <v>6.9444444444444441E-3</v>
      </c>
      <c r="I200" s="30">
        <v>0.8354166666666667</v>
      </c>
      <c r="J200" s="231">
        <f t="shared" si="7"/>
        <v>3.4999999999999982</v>
      </c>
      <c r="K200" s="13" t="s">
        <v>250</v>
      </c>
      <c r="L200" s="13" t="s">
        <v>484</v>
      </c>
      <c r="M200" s="13" t="s">
        <v>252</v>
      </c>
      <c r="O200" s="16">
        <v>2</v>
      </c>
      <c r="P200" s="13">
        <v>58</v>
      </c>
      <c r="Q200" s="17">
        <v>25</v>
      </c>
      <c r="R200" s="227">
        <f t="shared" si="10"/>
        <v>33</v>
      </c>
      <c r="S200" s="18">
        <v>15.05</v>
      </c>
      <c r="T200" s="18">
        <v>37.979999999999997</v>
      </c>
      <c r="U200" s="18">
        <v>22.65</v>
      </c>
      <c r="V200" s="17">
        <v>149</v>
      </c>
      <c r="X200" s="13" t="s">
        <v>391</v>
      </c>
      <c r="Y200" s="13" t="s">
        <v>253</v>
      </c>
      <c r="Z200" s="13" t="s">
        <v>253</v>
      </c>
      <c r="AA200" s="13" t="s">
        <v>253</v>
      </c>
      <c r="AB200" s="13" t="s">
        <v>253</v>
      </c>
      <c r="AC200" s="13" t="s">
        <v>253</v>
      </c>
      <c r="AD200" s="13" t="s">
        <v>253</v>
      </c>
      <c r="AE200" s="13" t="s">
        <v>253</v>
      </c>
      <c r="AF200" s="13" t="s">
        <v>253</v>
      </c>
      <c r="AG200" s="13" t="s">
        <v>253</v>
      </c>
      <c r="AH200" s="13" t="s">
        <v>253</v>
      </c>
      <c r="AI200" s="13" t="s">
        <v>253</v>
      </c>
      <c r="AJ200" s="13" t="s">
        <v>253</v>
      </c>
      <c r="AK200" s="13" t="s">
        <v>253</v>
      </c>
      <c r="AL200" s="13" t="s">
        <v>253</v>
      </c>
      <c r="AM200" s="13" t="s">
        <v>253</v>
      </c>
      <c r="AN200" s="13" t="s">
        <v>253</v>
      </c>
    </row>
    <row r="201" spans="1:41" x14ac:dyDescent="0.25">
      <c r="A201" s="12">
        <v>38186</v>
      </c>
      <c r="B201" s="13" t="s">
        <v>378</v>
      </c>
      <c r="C201" s="13">
        <v>2004</v>
      </c>
      <c r="D201" s="13">
        <v>7</v>
      </c>
      <c r="E201" s="13" t="s">
        <v>467</v>
      </c>
      <c r="F201" s="13" t="s">
        <v>248</v>
      </c>
      <c r="G201" s="30">
        <v>0.98333333333333339</v>
      </c>
      <c r="H201" s="30">
        <v>9.7222222222222224E-3</v>
      </c>
      <c r="I201" s="30">
        <v>0.8354166666666667</v>
      </c>
      <c r="J201" s="231">
        <f t="shared" si="7"/>
        <v>3.5500000000000007</v>
      </c>
      <c r="K201" s="13" t="s">
        <v>250</v>
      </c>
      <c r="L201" s="13" t="s">
        <v>485</v>
      </c>
      <c r="M201" s="13" t="s">
        <v>252</v>
      </c>
      <c r="O201" s="16">
        <v>4</v>
      </c>
      <c r="P201" s="13">
        <v>65</v>
      </c>
      <c r="Q201" s="17">
        <v>29</v>
      </c>
      <c r="R201" s="227">
        <f t="shared" si="10"/>
        <v>36</v>
      </c>
      <c r="S201" s="18">
        <v>15.22</v>
      </c>
      <c r="T201" s="18">
        <v>38.01</v>
      </c>
      <c r="U201" s="18">
        <v>22.45</v>
      </c>
      <c r="V201" s="17">
        <v>140</v>
      </c>
      <c r="X201" s="13" t="s">
        <v>391</v>
      </c>
      <c r="AM201" s="13" t="s">
        <v>382</v>
      </c>
      <c r="AN201" s="13" t="s">
        <v>382</v>
      </c>
    </row>
    <row r="202" spans="1:41" x14ac:dyDescent="0.25">
      <c r="A202" s="12">
        <v>38186</v>
      </c>
      <c r="B202" s="13" t="s">
        <v>378</v>
      </c>
      <c r="C202" s="13">
        <v>2004</v>
      </c>
      <c r="D202" s="13">
        <v>7</v>
      </c>
      <c r="E202" s="13" t="s">
        <v>467</v>
      </c>
      <c r="F202" s="13" t="s">
        <v>248</v>
      </c>
      <c r="G202" s="30">
        <v>0.98611111111111116</v>
      </c>
      <c r="H202" s="30">
        <v>1.1805555555555555E-2</v>
      </c>
      <c r="I202" s="30">
        <v>0.8354166666666667</v>
      </c>
      <c r="J202" s="231">
        <f t="shared" si="7"/>
        <v>3.6166666666666671</v>
      </c>
      <c r="K202" s="13" t="s">
        <v>250</v>
      </c>
      <c r="L202" s="13" t="s">
        <v>486</v>
      </c>
      <c r="M202" s="13" t="s">
        <v>252</v>
      </c>
      <c r="O202" s="16">
        <v>1.5</v>
      </c>
      <c r="P202" s="13">
        <v>70</v>
      </c>
      <c r="Q202" s="17">
        <v>31</v>
      </c>
      <c r="R202" s="227">
        <f t="shared" si="10"/>
        <v>39</v>
      </c>
      <c r="S202" s="18">
        <v>15.75</v>
      </c>
      <c r="T202" s="18">
        <v>40.08</v>
      </c>
      <c r="U202" s="18">
        <v>23.6</v>
      </c>
      <c r="V202" s="17">
        <v>147</v>
      </c>
      <c r="X202" s="13" t="s">
        <v>391</v>
      </c>
      <c r="Y202" s="13" t="s">
        <v>253</v>
      </c>
      <c r="Z202" s="13" t="s">
        <v>253</v>
      </c>
      <c r="AA202" s="13" t="s">
        <v>253</v>
      </c>
      <c r="AB202" s="13" t="s">
        <v>253</v>
      </c>
      <c r="AC202" s="13" t="s">
        <v>253</v>
      </c>
      <c r="AD202" s="13" t="s">
        <v>253</v>
      </c>
      <c r="AE202" s="13" t="s">
        <v>253</v>
      </c>
      <c r="AF202" s="13" t="s">
        <v>253</v>
      </c>
      <c r="AG202" s="13" t="s">
        <v>253</v>
      </c>
      <c r="AH202" s="13" t="s">
        <v>253</v>
      </c>
      <c r="AI202" s="13" t="s">
        <v>253</v>
      </c>
      <c r="AJ202" s="13" t="s">
        <v>253</v>
      </c>
      <c r="AK202" s="13" t="s">
        <v>253</v>
      </c>
      <c r="AL202" s="13" t="s">
        <v>253</v>
      </c>
      <c r="AM202" s="13" t="s">
        <v>253</v>
      </c>
      <c r="AN202" s="13" t="s">
        <v>253</v>
      </c>
    </row>
    <row r="203" spans="1:41" x14ac:dyDescent="0.25">
      <c r="A203" s="12">
        <v>38186</v>
      </c>
      <c r="B203" s="13" t="s">
        <v>378</v>
      </c>
      <c r="C203" s="13">
        <v>2004</v>
      </c>
      <c r="D203" s="13">
        <v>7</v>
      </c>
      <c r="E203" s="13" t="s">
        <v>467</v>
      </c>
      <c r="F203" s="13" t="s">
        <v>248</v>
      </c>
      <c r="G203" s="30">
        <v>0.98750000000000004</v>
      </c>
      <c r="H203" s="30">
        <v>1.4583333333333332E-2</v>
      </c>
      <c r="I203" s="30">
        <v>0.8354166666666667</v>
      </c>
      <c r="J203" s="231">
        <f t="shared" si="7"/>
        <v>3.6500000000000004</v>
      </c>
      <c r="K203" s="13" t="s">
        <v>250</v>
      </c>
      <c r="L203" s="13" t="s">
        <v>487</v>
      </c>
      <c r="M203" s="13" t="s">
        <v>252</v>
      </c>
      <c r="O203" s="16">
        <v>3</v>
      </c>
      <c r="P203" s="13">
        <v>55</v>
      </c>
      <c r="Q203" s="17">
        <v>29</v>
      </c>
      <c r="R203" s="227">
        <f t="shared" si="10"/>
        <v>26</v>
      </c>
      <c r="S203" s="18">
        <v>14.45</v>
      </c>
      <c r="T203" s="18">
        <v>37.57</v>
      </c>
      <c r="U203" s="18">
        <v>22.96</v>
      </c>
      <c r="V203" s="17">
        <v>141</v>
      </c>
      <c r="X203" s="13" t="s">
        <v>391</v>
      </c>
      <c r="AM203" s="13" t="s">
        <v>382</v>
      </c>
      <c r="AN203" s="13" t="s">
        <v>382</v>
      </c>
    </row>
    <row r="204" spans="1:41" x14ac:dyDescent="0.25">
      <c r="A204" s="12">
        <v>38186</v>
      </c>
      <c r="B204" s="13" t="s">
        <v>378</v>
      </c>
      <c r="C204" s="13">
        <v>2004</v>
      </c>
      <c r="D204" s="13">
        <v>7</v>
      </c>
      <c r="E204" s="13" t="s">
        <v>467</v>
      </c>
      <c r="F204" s="13" t="s">
        <v>248</v>
      </c>
      <c r="G204" s="30">
        <v>0.9902777777777777</v>
      </c>
      <c r="H204" s="30">
        <v>1.6666666666666666E-2</v>
      </c>
      <c r="I204" s="30">
        <v>0.8354166666666667</v>
      </c>
      <c r="J204" s="231">
        <f t="shared" si="7"/>
        <v>3.7166666666666641</v>
      </c>
      <c r="K204" s="13" t="s">
        <v>250</v>
      </c>
      <c r="L204" s="13" t="s">
        <v>489</v>
      </c>
      <c r="M204" s="13" t="s">
        <v>252</v>
      </c>
      <c r="O204" s="16">
        <v>3</v>
      </c>
      <c r="P204" s="13">
        <v>59</v>
      </c>
      <c r="Q204" s="17">
        <v>25</v>
      </c>
      <c r="R204" s="227">
        <f t="shared" si="10"/>
        <v>34</v>
      </c>
      <c r="S204" s="18">
        <v>14.72</v>
      </c>
      <c r="T204" s="18">
        <v>38</v>
      </c>
      <c r="U204" s="18">
        <v>23.25</v>
      </c>
      <c r="V204" s="17">
        <v>142</v>
      </c>
      <c r="X204" s="13" t="s">
        <v>391</v>
      </c>
      <c r="AM204" s="13" t="s">
        <v>382</v>
      </c>
      <c r="AN204" s="13" t="s">
        <v>382</v>
      </c>
    </row>
    <row r="205" spans="1:41" x14ac:dyDescent="0.25">
      <c r="A205" s="12">
        <v>38186</v>
      </c>
      <c r="B205" s="13" t="s">
        <v>378</v>
      </c>
      <c r="C205" s="13">
        <v>2004</v>
      </c>
      <c r="D205" s="13">
        <v>7</v>
      </c>
      <c r="E205" s="13" t="s">
        <v>467</v>
      </c>
      <c r="F205" s="13" t="s">
        <v>248</v>
      </c>
      <c r="G205" s="30">
        <v>0.99097222222222225</v>
      </c>
      <c r="H205" s="30">
        <v>1.8749999999999999E-2</v>
      </c>
      <c r="I205" s="30">
        <v>0.8354166666666667</v>
      </c>
      <c r="J205" s="231">
        <f t="shared" si="7"/>
        <v>3.7333333333333334</v>
      </c>
      <c r="K205" s="13" t="s">
        <v>250</v>
      </c>
      <c r="L205" s="13" t="s">
        <v>490</v>
      </c>
      <c r="M205" s="13" t="s">
        <v>252</v>
      </c>
      <c r="O205" s="16">
        <v>0</v>
      </c>
      <c r="P205" s="13">
        <v>64</v>
      </c>
      <c r="Q205" s="17">
        <v>29</v>
      </c>
      <c r="R205" s="227">
        <f t="shared" si="10"/>
        <v>35</v>
      </c>
      <c r="S205" s="18">
        <v>14.37</v>
      </c>
      <c r="T205" s="18">
        <v>37.28</v>
      </c>
      <c r="U205" s="18">
        <v>22.67</v>
      </c>
      <c r="V205" s="17">
        <v>143</v>
      </c>
      <c r="X205" s="13" t="s">
        <v>391</v>
      </c>
      <c r="Y205" s="13" t="s">
        <v>253</v>
      </c>
      <c r="Z205" s="13" t="s">
        <v>253</v>
      </c>
      <c r="AA205" s="13" t="s">
        <v>253</v>
      </c>
      <c r="AB205" s="13" t="s">
        <v>253</v>
      </c>
      <c r="AC205" s="13" t="s">
        <v>253</v>
      </c>
      <c r="AD205" s="13" t="s">
        <v>253</v>
      </c>
      <c r="AE205" s="13" t="s">
        <v>253</v>
      </c>
      <c r="AF205" s="13" t="s">
        <v>253</v>
      </c>
      <c r="AG205" s="13" t="s">
        <v>253</v>
      </c>
      <c r="AH205" s="13" t="s">
        <v>253</v>
      </c>
      <c r="AI205" s="13" t="s">
        <v>253</v>
      </c>
      <c r="AJ205" s="13" t="s">
        <v>253</v>
      </c>
      <c r="AK205" s="13" t="s">
        <v>253</v>
      </c>
      <c r="AL205" s="13" t="s">
        <v>253</v>
      </c>
      <c r="AM205" s="13" t="s">
        <v>253</v>
      </c>
      <c r="AN205" s="13" t="s">
        <v>253</v>
      </c>
    </row>
    <row r="206" spans="1:41" x14ac:dyDescent="0.25">
      <c r="A206" s="12">
        <v>38186</v>
      </c>
      <c r="B206" s="13" t="s">
        <v>378</v>
      </c>
      <c r="C206" s="13">
        <v>2004</v>
      </c>
      <c r="D206" s="13">
        <v>7</v>
      </c>
      <c r="E206" s="13" t="s">
        <v>467</v>
      </c>
      <c r="F206" s="13" t="s">
        <v>248</v>
      </c>
      <c r="G206" s="30">
        <v>0.99236111111111114</v>
      </c>
      <c r="H206" s="30">
        <v>2.0833333333333332E-2</v>
      </c>
      <c r="I206" s="30">
        <v>0.8354166666666667</v>
      </c>
      <c r="J206" s="231">
        <f t="shared" si="7"/>
        <v>3.7666666666666666</v>
      </c>
      <c r="K206" s="13" t="s">
        <v>250</v>
      </c>
      <c r="L206" s="13" t="s">
        <v>491</v>
      </c>
      <c r="M206" s="13" t="s">
        <v>252</v>
      </c>
      <c r="O206" s="16">
        <v>2</v>
      </c>
      <c r="P206" s="13">
        <v>49</v>
      </c>
      <c r="Q206" s="17">
        <v>13</v>
      </c>
      <c r="R206" s="227">
        <f t="shared" si="10"/>
        <v>36</v>
      </c>
      <c r="S206" s="18">
        <v>14.41</v>
      </c>
      <c r="T206" s="18">
        <v>37.69</v>
      </c>
      <c r="U206" s="18">
        <v>23.01</v>
      </c>
      <c r="V206" s="17">
        <v>141</v>
      </c>
      <c r="X206" s="13" t="s">
        <v>391</v>
      </c>
      <c r="AM206" s="13" t="s">
        <v>382</v>
      </c>
      <c r="AN206" s="13" t="s">
        <v>382</v>
      </c>
    </row>
    <row r="207" spans="1:41" x14ac:dyDescent="0.25">
      <c r="A207" s="12">
        <v>38186</v>
      </c>
      <c r="B207" s="13" t="s">
        <v>378</v>
      </c>
      <c r="C207" s="13">
        <v>2004</v>
      </c>
      <c r="D207" s="13">
        <v>7</v>
      </c>
      <c r="E207" s="13" t="s">
        <v>467</v>
      </c>
      <c r="F207" s="13" t="s">
        <v>248</v>
      </c>
      <c r="G207" s="30">
        <v>2.361111111111111E-2</v>
      </c>
      <c r="H207" s="30">
        <v>2.7777777777777776E-2</v>
      </c>
      <c r="I207" s="30">
        <v>0.8354166666666667</v>
      </c>
      <c r="J207" s="231">
        <f t="shared" si="7"/>
        <v>4.5166666666666657</v>
      </c>
      <c r="K207" s="13" t="s">
        <v>250</v>
      </c>
      <c r="L207" s="13" t="s">
        <v>492</v>
      </c>
      <c r="M207" s="13" t="s">
        <v>252</v>
      </c>
      <c r="O207" s="16">
        <v>1.5</v>
      </c>
      <c r="P207" s="13">
        <v>65</v>
      </c>
      <c r="Q207" s="17">
        <v>29</v>
      </c>
      <c r="R207" s="227">
        <f t="shared" si="10"/>
        <v>36</v>
      </c>
      <c r="S207" s="18">
        <v>14.6</v>
      </c>
      <c r="T207" s="18">
        <v>36.92</v>
      </c>
      <c r="U207" s="18">
        <v>22.14</v>
      </c>
      <c r="V207" s="17">
        <v>141</v>
      </c>
      <c r="X207" s="13" t="s">
        <v>391</v>
      </c>
      <c r="Y207" s="13" t="s">
        <v>253</v>
      </c>
      <c r="Z207" s="13" t="s">
        <v>253</v>
      </c>
      <c r="AA207" s="13" t="s">
        <v>253</v>
      </c>
      <c r="AB207" s="13" t="s">
        <v>253</v>
      </c>
      <c r="AC207" s="13" t="s">
        <v>253</v>
      </c>
      <c r="AD207" s="13" t="s">
        <v>253</v>
      </c>
      <c r="AE207" s="13" t="s">
        <v>253</v>
      </c>
      <c r="AF207" s="13" t="s">
        <v>253</v>
      </c>
      <c r="AG207" s="13" t="s">
        <v>253</v>
      </c>
      <c r="AH207" s="13" t="s">
        <v>253</v>
      </c>
      <c r="AI207" s="13" t="s">
        <v>253</v>
      </c>
      <c r="AJ207" s="13" t="s">
        <v>253</v>
      </c>
      <c r="AK207" s="13" t="s">
        <v>253</v>
      </c>
      <c r="AL207" s="13" t="s">
        <v>253</v>
      </c>
      <c r="AM207" s="13" t="s">
        <v>253</v>
      </c>
      <c r="AN207" s="13" t="s">
        <v>253</v>
      </c>
    </row>
    <row r="208" spans="1:41" x14ac:dyDescent="0.25">
      <c r="A208" s="12">
        <v>38186</v>
      </c>
      <c r="B208" s="13" t="s">
        <v>378</v>
      </c>
      <c r="C208" s="13">
        <v>2004</v>
      </c>
      <c r="D208" s="13">
        <v>7</v>
      </c>
      <c r="E208" s="13" t="s">
        <v>467</v>
      </c>
      <c r="F208" s="13" t="s">
        <v>248</v>
      </c>
      <c r="G208" s="30">
        <v>2.7083333333333334E-2</v>
      </c>
      <c r="H208" s="30">
        <v>4.2361111111111106E-2</v>
      </c>
      <c r="I208" s="30">
        <v>0.8354166666666667</v>
      </c>
      <c r="J208" s="231">
        <f t="shared" ref="J208:J271" si="11">($G208-$I208)*24+IF($G208&lt;TIME(12,0,0),24,0)</f>
        <v>4.6000000000000014</v>
      </c>
      <c r="K208" s="13" t="s">
        <v>250</v>
      </c>
      <c r="L208" s="13" t="s">
        <v>493</v>
      </c>
      <c r="M208" s="13" t="s">
        <v>252</v>
      </c>
      <c r="O208" s="16">
        <v>4</v>
      </c>
      <c r="P208" s="13">
        <v>61</v>
      </c>
      <c r="Q208" s="17">
        <v>25</v>
      </c>
      <c r="R208" s="227">
        <f t="shared" si="10"/>
        <v>36</v>
      </c>
      <c r="S208" s="18">
        <v>14.95</v>
      </c>
      <c r="T208" s="18">
        <v>39.43</v>
      </c>
      <c r="U208" s="18">
        <v>24.06</v>
      </c>
      <c r="V208" s="17">
        <v>141</v>
      </c>
      <c r="X208" s="13" t="s">
        <v>391</v>
      </c>
      <c r="AM208" s="13" t="s">
        <v>382</v>
      </c>
      <c r="AN208" s="13" t="s">
        <v>382</v>
      </c>
      <c r="AO208" s="13" t="s">
        <v>494</v>
      </c>
    </row>
    <row r="209" spans="1:41" x14ac:dyDescent="0.25">
      <c r="A209" s="12">
        <v>38186</v>
      </c>
      <c r="B209" s="13" t="s">
        <v>378</v>
      </c>
      <c r="C209" s="13">
        <v>2004</v>
      </c>
      <c r="D209" s="13">
        <v>7</v>
      </c>
      <c r="E209" s="13" t="s">
        <v>467</v>
      </c>
      <c r="F209" s="13" t="s">
        <v>248</v>
      </c>
      <c r="G209" s="30">
        <v>3.4027777777777775E-2</v>
      </c>
      <c r="H209" s="30">
        <v>4.3055555555555562E-2</v>
      </c>
      <c r="I209" s="30">
        <v>0.8354166666666667</v>
      </c>
      <c r="J209" s="231">
        <f t="shared" si="11"/>
        <v>4.7666666666666657</v>
      </c>
      <c r="K209" s="13" t="s">
        <v>250</v>
      </c>
      <c r="L209" s="13" t="s">
        <v>495</v>
      </c>
      <c r="M209" s="13" t="s">
        <v>252</v>
      </c>
      <c r="O209" s="16">
        <v>2</v>
      </c>
      <c r="P209" s="13">
        <v>59</v>
      </c>
      <c r="Q209" s="17">
        <v>31</v>
      </c>
      <c r="R209" s="227">
        <f t="shared" si="10"/>
        <v>28</v>
      </c>
      <c r="S209" s="18">
        <v>14.44</v>
      </c>
      <c r="T209" s="18">
        <v>38.72</v>
      </c>
      <c r="U209" s="18">
        <v>22.4</v>
      </c>
      <c r="V209" s="17">
        <v>140</v>
      </c>
      <c r="X209" s="13" t="s">
        <v>391</v>
      </c>
      <c r="AM209" s="13" t="s">
        <v>382</v>
      </c>
      <c r="AN209" s="13" t="s">
        <v>382</v>
      </c>
    </row>
    <row r="210" spans="1:41" x14ac:dyDescent="0.25">
      <c r="A210" s="12">
        <v>38186</v>
      </c>
      <c r="B210" s="13" t="s">
        <v>378</v>
      </c>
      <c r="C210" s="13">
        <v>2004</v>
      </c>
      <c r="D210" s="13">
        <v>7</v>
      </c>
      <c r="E210" s="13" t="s">
        <v>467</v>
      </c>
      <c r="F210" s="13" t="s">
        <v>248</v>
      </c>
      <c r="G210" s="30">
        <v>3.5416666666666666E-2</v>
      </c>
      <c r="H210" s="30">
        <v>4.7222222222222221E-2</v>
      </c>
      <c r="I210" s="30">
        <v>0.8354166666666667</v>
      </c>
      <c r="J210" s="231">
        <f t="shared" si="11"/>
        <v>4.7999999999999972</v>
      </c>
      <c r="K210" s="13" t="s">
        <v>250</v>
      </c>
      <c r="L210" s="13" t="s">
        <v>496</v>
      </c>
      <c r="M210" s="13" t="s">
        <v>252</v>
      </c>
      <c r="O210" s="16">
        <v>0</v>
      </c>
      <c r="P210" s="13">
        <v>55</v>
      </c>
      <c r="Q210" s="17">
        <v>25</v>
      </c>
      <c r="R210" s="227">
        <f t="shared" si="10"/>
        <v>30</v>
      </c>
      <c r="S210" s="18">
        <v>13.85</v>
      </c>
      <c r="T210" s="18">
        <v>37.43</v>
      </c>
      <c r="U210" s="18">
        <v>23.17</v>
      </c>
      <c r="V210" s="17">
        <v>141</v>
      </c>
      <c r="X210" s="13" t="s">
        <v>391</v>
      </c>
      <c r="AM210" s="13" t="s">
        <v>382</v>
      </c>
      <c r="AN210" s="13" t="s">
        <v>382</v>
      </c>
    </row>
    <row r="211" spans="1:41" x14ac:dyDescent="0.25">
      <c r="A211" s="12">
        <v>38186</v>
      </c>
      <c r="B211" s="13" t="s">
        <v>378</v>
      </c>
      <c r="C211" s="13">
        <v>2004</v>
      </c>
      <c r="D211" s="13">
        <v>7</v>
      </c>
      <c r="E211" s="13" t="s">
        <v>467</v>
      </c>
      <c r="F211" s="13" t="s">
        <v>248</v>
      </c>
      <c r="G211" s="30">
        <v>3.6805555555555557E-2</v>
      </c>
      <c r="H211" s="30">
        <v>5.7638888888888885E-2</v>
      </c>
      <c r="I211" s="30">
        <v>0.8354166666666667</v>
      </c>
      <c r="J211" s="231">
        <f t="shared" si="11"/>
        <v>4.8333333333333321</v>
      </c>
      <c r="K211" s="13" t="s">
        <v>250</v>
      </c>
      <c r="L211" s="13" t="s">
        <v>497</v>
      </c>
      <c r="M211" s="13" t="s">
        <v>252</v>
      </c>
      <c r="O211" s="16">
        <v>4</v>
      </c>
      <c r="P211" s="13">
        <v>51</v>
      </c>
      <c r="Q211" s="17">
        <v>17</v>
      </c>
      <c r="R211" s="227">
        <f t="shared" si="10"/>
        <v>34</v>
      </c>
      <c r="S211" s="18">
        <v>13.66</v>
      </c>
      <c r="T211" s="18">
        <v>37.01</v>
      </c>
      <c r="U211" s="18">
        <v>23.02</v>
      </c>
      <c r="V211" s="17">
        <v>142</v>
      </c>
      <c r="X211" s="13" t="s">
        <v>391</v>
      </c>
      <c r="Y211" s="13" t="s">
        <v>253</v>
      </c>
      <c r="Z211" s="13" t="s">
        <v>253</v>
      </c>
      <c r="AA211" s="13" t="s">
        <v>253</v>
      </c>
      <c r="AB211" s="13" t="s">
        <v>253</v>
      </c>
      <c r="AC211" s="13" t="s">
        <v>253</v>
      </c>
      <c r="AD211" s="13" t="s">
        <v>253</v>
      </c>
      <c r="AE211" s="13" t="s">
        <v>253</v>
      </c>
      <c r="AF211" s="13" t="s">
        <v>253</v>
      </c>
      <c r="AG211" s="13" t="s">
        <v>253</v>
      </c>
      <c r="AH211" s="13" t="s">
        <v>253</v>
      </c>
      <c r="AI211" s="13" t="s">
        <v>253</v>
      </c>
      <c r="AJ211" s="13" t="s">
        <v>253</v>
      </c>
      <c r="AK211" s="13" t="s">
        <v>253</v>
      </c>
      <c r="AL211" s="13" t="s">
        <v>253</v>
      </c>
      <c r="AM211" s="13" t="s">
        <v>253</v>
      </c>
      <c r="AN211" s="13" t="s">
        <v>253</v>
      </c>
    </row>
    <row r="212" spans="1:41" x14ac:dyDescent="0.25">
      <c r="A212" s="12">
        <v>38186</v>
      </c>
      <c r="B212" s="13" t="s">
        <v>378</v>
      </c>
      <c r="C212" s="13">
        <v>2004</v>
      </c>
      <c r="D212" s="13">
        <v>7</v>
      </c>
      <c r="E212" s="13" t="s">
        <v>467</v>
      </c>
      <c r="F212" s="13" t="s">
        <v>248</v>
      </c>
      <c r="G212" s="30">
        <v>4.027777777777778E-2</v>
      </c>
      <c r="H212" s="30">
        <v>5.9027777777777783E-2</v>
      </c>
      <c r="I212" s="30">
        <v>0.8354166666666667</v>
      </c>
      <c r="J212" s="231">
        <f t="shared" si="11"/>
        <v>4.9166666666666643</v>
      </c>
      <c r="K212" s="13" t="s">
        <v>250</v>
      </c>
      <c r="L212" s="13" t="s">
        <v>498</v>
      </c>
      <c r="M212" s="13" t="s">
        <v>252</v>
      </c>
      <c r="O212" s="16">
        <v>2</v>
      </c>
      <c r="P212" s="13">
        <v>68</v>
      </c>
      <c r="Q212" s="17">
        <v>31</v>
      </c>
      <c r="R212" s="227">
        <f t="shared" si="10"/>
        <v>37</v>
      </c>
      <c r="S212" s="18">
        <v>15.39</v>
      </c>
      <c r="T212" s="18">
        <v>38.83</v>
      </c>
      <c r="U212" s="18">
        <v>24.21</v>
      </c>
      <c r="V212" s="17">
        <v>146</v>
      </c>
      <c r="X212" s="13" t="s">
        <v>391</v>
      </c>
      <c r="AM212" s="13" t="s">
        <v>382</v>
      </c>
      <c r="AN212" s="13" t="s">
        <v>382</v>
      </c>
    </row>
    <row r="213" spans="1:41" x14ac:dyDescent="0.25">
      <c r="A213" s="12">
        <v>38186</v>
      </c>
      <c r="B213" s="13" t="s">
        <v>378</v>
      </c>
      <c r="C213" s="13">
        <v>2004</v>
      </c>
      <c r="D213" s="13">
        <v>7</v>
      </c>
      <c r="E213" s="13" t="s">
        <v>467</v>
      </c>
      <c r="F213" s="13" t="s">
        <v>248</v>
      </c>
      <c r="G213" s="30">
        <v>4.6527777777777779E-2</v>
      </c>
      <c r="H213" s="30">
        <v>6.3888888888888884E-2</v>
      </c>
      <c r="I213" s="30">
        <v>0.8354166666666667</v>
      </c>
      <c r="J213" s="231">
        <f t="shared" si="11"/>
        <v>5.0666666666666629</v>
      </c>
      <c r="K213" s="13" t="s">
        <v>250</v>
      </c>
      <c r="L213" s="13" t="s">
        <v>499</v>
      </c>
      <c r="M213" s="13" t="s">
        <v>252</v>
      </c>
      <c r="O213" s="16">
        <v>2</v>
      </c>
      <c r="P213" s="13">
        <v>59</v>
      </c>
      <c r="Q213" s="17">
        <v>25</v>
      </c>
      <c r="R213" s="227">
        <f t="shared" si="10"/>
        <v>34</v>
      </c>
      <c r="S213" s="18">
        <v>14.56</v>
      </c>
      <c r="T213" s="18">
        <v>38.24</v>
      </c>
      <c r="U213" s="18">
        <v>22.64</v>
      </c>
      <c r="V213" s="17">
        <v>142</v>
      </c>
      <c r="X213" s="13" t="s">
        <v>391</v>
      </c>
      <c r="Y213" s="13" t="s">
        <v>253</v>
      </c>
      <c r="Z213" s="13" t="s">
        <v>253</v>
      </c>
      <c r="AA213" s="13" t="s">
        <v>253</v>
      </c>
      <c r="AB213" s="13" t="s">
        <v>253</v>
      </c>
      <c r="AC213" s="13" t="s">
        <v>253</v>
      </c>
      <c r="AD213" s="13" t="s">
        <v>253</v>
      </c>
      <c r="AE213" s="13" t="s">
        <v>253</v>
      </c>
      <c r="AF213" s="13" t="s">
        <v>253</v>
      </c>
      <c r="AG213" s="13" t="s">
        <v>253</v>
      </c>
      <c r="AH213" s="13" t="s">
        <v>253</v>
      </c>
      <c r="AI213" s="13" t="s">
        <v>253</v>
      </c>
      <c r="AJ213" s="13" t="s">
        <v>253</v>
      </c>
      <c r="AK213" s="13" t="s">
        <v>253</v>
      </c>
      <c r="AL213" s="13" t="s">
        <v>253</v>
      </c>
      <c r="AM213" s="13" t="s">
        <v>253</v>
      </c>
      <c r="AN213" s="13" t="s">
        <v>253</v>
      </c>
    </row>
    <row r="214" spans="1:41" x14ac:dyDescent="0.25">
      <c r="A214" s="12">
        <v>38186</v>
      </c>
      <c r="B214" s="13" t="s">
        <v>378</v>
      </c>
      <c r="C214" s="13">
        <v>2004</v>
      </c>
      <c r="D214" s="13">
        <v>7</v>
      </c>
      <c r="E214" s="13" t="s">
        <v>467</v>
      </c>
      <c r="F214" s="13" t="s">
        <v>248</v>
      </c>
      <c r="G214" s="30">
        <v>4.7222222222222221E-2</v>
      </c>
      <c r="H214" s="30">
        <v>7.2222222222222229E-2</v>
      </c>
      <c r="I214" s="30">
        <v>0.8354166666666667</v>
      </c>
      <c r="J214" s="231">
        <f t="shared" si="11"/>
        <v>5.0833333333333357</v>
      </c>
      <c r="K214" s="13" t="s">
        <v>250</v>
      </c>
      <c r="L214" s="13" t="s">
        <v>500</v>
      </c>
      <c r="M214" s="13" t="s">
        <v>252</v>
      </c>
      <c r="O214" s="16">
        <v>4.5</v>
      </c>
      <c r="P214" s="13">
        <v>56</v>
      </c>
      <c r="Q214" s="17">
        <v>25</v>
      </c>
      <c r="R214" s="227">
        <f t="shared" si="10"/>
        <v>31</v>
      </c>
      <c r="S214" s="18">
        <v>13.62</v>
      </c>
      <c r="T214" s="18">
        <v>35.83</v>
      </c>
      <c r="U214" s="18">
        <v>21.49</v>
      </c>
      <c r="V214" s="17">
        <v>136</v>
      </c>
      <c r="X214" s="13" t="s">
        <v>391</v>
      </c>
      <c r="Y214" s="13" t="s">
        <v>253</v>
      </c>
      <c r="Z214" s="13" t="s">
        <v>253</v>
      </c>
      <c r="AA214" s="13" t="s">
        <v>253</v>
      </c>
      <c r="AB214" s="13" t="s">
        <v>253</v>
      </c>
      <c r="AC214" s="13" t="s">
        <v>253</v>
      </c>
      <c r="AD214" s="13" t="s">
        <v>253</v>
      </c>
      <c r="AE214" s="13" t="s">
        <v>253</v>
      </c>
      <c r="AF214" s="13" t="s">
        <v>253</v>
      </c>
      <c r="AG214" s="13" t="s">
        <v>253</v>
      </c>
      <c r="AH214" s="13" t="s">
        <v>253</v>
      </c>
      <c r="AI214" s="13" t="s">
        <v>253</v>
      </c>
      <c r="AJ214" s="13" t="s">
        <v>253</v>
      </c>
      <c r="AK214" s="13" t="s">
        <v>253</v>
      </c>
      <c r="AL214" s="13" t="s">
        <v>253</v>
      </c>
      <c r="AM214" s="13" t="s">
        <v>253</v>
      </c>
      <c r="AN214" s="13" t="s">
        <v>253</v>
      </c>
    </row>
    <row r="215" spans="1:41" x14ac:dyDescent="0.25">
      <c r="A215" s="12">
        <v>38186</v>
      </c>
      <c r="B215" s="13" t="s">
        <v>378</v>
      </c>
      <c r="C215" s="13">
        <v>2004</v>
      </c>
      <c r="D215" s="13">
        <v>7</v>
      </c>
      <c r="E215" s="13" t="s">
        <v>467</v>
      </c>
      <c r="F215" s="13" t="s">
        <v>248</v>
      </c>
      <c r="G215" s="30">
        <v>4.7222222222222221E-2</v>
      </c>
      <c r="H215" s="30">
        <v>7.4305555555555555E-2</v>
      </c>
      <c r="I215" s="30">
        <v>0.8354166666666667</v>
      </c>
      <c r="J215" s="231">
        <f t="shared" si="11"/>
        <v>5.0833333333333357</v>
      </c>
      <c r="K215" s="13" t="s">
        <v>250</v>
      </c>
      <c r="L215" s="13" t="s">
        <v>501</v>
      </c>
      <c r="M215" s="13" t="s">
        <v>252</v>
      </c>
      <c r="O215" s="16">
        <v>0</v>
      </c>
      <c r="P215" s="13">
        <v>57</v>
      </c>
      <c r="Q215" s="17">
        <v>29</v>
      </c>
      <c r="R215" s="227">
        <f t="shared" si="10"/>
        <v>28</v>
      </c>
      <c r="S215" s="18">
        <v>14.9</v>
      </c>
      <c r="T215" s="18">
        <v>38.03</v>
      </c>
      <c r="U215" s="18">
        <v>22.3</v>
      </c>
      <c r="V215" s="17">
        <v>145</v>
      </c>
      <c r="X215" s="13" t="s">
        <v>391</v>
      </c>
      <c r="Y215" s="13" t="s">
        <v>253</v>
      </c>
      <c r="Z215" s="13" t="s">
        <v>253</v>
      </c>
      <c r="AA215" s="13" t="s">
        <v>253</v>
      </c>
      <c r="AB215" s="13" t="s">
        <v>253</v>
      </c>
      <c r="AC215" s="13" t="s">
        <v>253</v>
      </c>
      <c r="AD215" s="13" t="s">
        <v>253</v>
      </c>
      <c r="AE215" s="13" t="s">
        <v>253</v>
      </c>
      <c r="AF215" s="13" t="s">
        <v>253</v>
      </c>
      <c r="AG215" s="13" t="s">
        <v>253</v>
      </c>
      <c r="AH215" s="13" t="s">
        <v>253</v>
      </c>
      <c r="AI215" s="13" t="s">
        <v>253</v>
      </c>
      <c r="AJ215" s="13" t="s">
        <v>253</v>
      </c>
      <c r="AK215" s="13" t="s">
        <v>253</v>
      </c>
      <c r="AL215" s="13" t="s">
        <v>253</v>
      </c>
      <c r="AM215" s="13" t="s">
        <v>253</v>
      </c>
      <c r="AN215" s="13" t="s">
        <v>253</v>
      </c>
    </row>
    <row r="216" spans="1:41" x14ac:dyDescent="0.25">
      <c r="A216" s="12">
        <v>38186</v>
      </c>
      <c r="B216" s="13" t="s">
        <v>378</v>
      </c>
      <c r="C216" s="13">
        <v>2004</v>
      </c>
      <c r="D216" s="13">
        <v>7</v>
      </c>
      <c r="E216" s="13" t="s">
        <v>467</v>
      </c>
      <c r="F216" s="13" t="s">
        <v>248</v>
      </c>
      <c r="G216" s="30">
        <v>5.1388888888888894E-2</v>
      </c>
      <c r="H216" s="30">
        <v>7.6388888888888895E-2</v>
      </c>
      <c r="I216" s="30">
        <v>0.8354166666666667</v>
      </c>
      <c r="J216" s="231">
        <f t="shared" si="11"/>
        <v>5.1833333333333336</v>
      </c>
      <c r="K216" s="13" t="s">
        <v>250</v>
      </c>
      <c r="L216" s="13" t="s">
        <v>503</v>
      </c>
      <c r="M216" s="13" t="s">
        <v>252</v>
      </c>
      <c r="O216" s="16">
        <v>1.5</v>
      </c>
      <c r="P216" s="13">
        <v>49</v>
      </c>
      <c r="Q216" s="17">
        <v>13</v>
      </c>
      <c r="R216" s="227">
        <f t="shared" si="10"/>
        <v>36</v>
      </c>
      <c r="S216" s="18">
        <v>15.03</v>
      </c>
      <c r="T216" s="18">
        <v>38.51</v>
      </c>
      <c r="U216" s="18">
        <v>23.02</v>
      </c>
      <c r="V216" s="17">
        <v>141</v>
      </c>
      <c r="X216" s="13" t="s">
        <v>391</v>
      </c>
      <c r="Y216" s="13" t="s">
        <v>253</v>
      </c>
      <c r="Z216" s="13" t="s">
        <v>253</v>
      </c>
      <c r="AA216" s="13" t="s">
        <v>253</v>
      </c>
      <c r="AB216" s="13" t="s">
        <v>253</v>
      </c>
      <c r="AC216" s="13" t="s">
        <v>253</v>
      </c>
      <c r="AD216" s="13" t="s">
        <v>253</v>
      </c>
      <c r="AE216" s="13" t="s">
        <v>253</v>
      </c>
      <c r="AF216" s="13" t="s">
        <v>253</v>
      </c>
      <c r="AG216" s="13" t="s">
        <v>253</v>
      </c>
      <c r="AH216" s="13" t="s">
        <v>253</v>
      </c>
      <c r="AI216" s="13" t="s">
        <v>253</v>
      </c>
      <c r="AJ216" s="13" t="s">
        <v>253</v>
      </c>
      <c r="AK216" s="13" t="s">
        <v>253</v>
      </c>
      <c r="AL216" s="13" t="s">
        <v>253</v>
      </c>
      <c r="AM216" s="13" t="s">
        <v>253</v>
      </c>
      <c r="AN216" s="13" t="s">
        <v>253</v>
      </c>
    </row>
    <row r="217" spans="1:41" x14ac:dyDescent="0.25">
      <c r="A217" s="12">
        <v>38186</v>
      </c>
      <c r="B217" s="13" t="s">
        <v>378</v>
      </c>
      <c r="C217" s="13">
        <v>2004</v>
      </c>
      <c r="D217" s="13">
        <v>7</v>
      </c>
      <c r="E217" s="13" t="s">
        <v>467</v>
      </c>
      <c r="F217" s="13" t="s">
        <v>248</v>
      </c>
      <c r="G217" s="30">
        <v>5.9027777777777783E-2</v>
      </c>
      <c r="H217" s="30">
        <v>7.8472222222222221E-2</v>
      </c>
      <c r="I217" s="30">
        <v>0.8354166666666667</v>
      </c>
      <c r="J217" s="231">
        <f t="shared" si="11"/>
        <v>5.3666666666666671</v>
      </c>
      <c r="K217" s="13" t="s">
        <v>250</v>
      </c>
      <c r="L217" s="13" t="s">
        <v>504</v>
      </c>
      <c r="M217" s="13" t="s">
        <v>252</v>
      </c>
      <c r="O217" s="16">
        <v>4</v>
      </c>
      <c r="P217" s="13">
        <v>68</v>
      </c>
      <c r="Q217" s="17">
        <v>31</v>
      </c>
      <c r="R217" s="227">
        <f t="shared" si="10"/>
        <v>37</v>
      </c>
      <c r="S217" s="18">
        <v>14.35</v>
      </c>
      <c r="T217" s="18">
        <v>37.94</v>
      </c>
      <c r="U217" s="18">
        <v>21.16</v>
      </c>
      <c r="V217" s="17">
        <v>135</v>
      </c>
      <c r="X217" s="13" t="s">
        <v>391</v>
      </c>
      <c r="Y217" s="13" t="s">
        <v>253</v>
      </c>
      <c r="Z217" s="13" t="s">
        <v>253</v>
      </c>
      <c r="AA217" s="13" t="s">
        <v>253</v>
      </c>
      <c r="AB217" s="13" t="s">
        <v>253</v>
      </c>
      <c r="AC217" s="13" t="s">
        <v>253</v>
      </c>
      <c r="AD217" s="13" t="s">
        <v>253</v>
      </c>
      <c r="AE217" s="13" t="s">
        <v>253</v>
      </c>
      <c r="AF217" s="13" t="s">
        <v>253</v>
      </c>
      <c r="AG217" s="13" t="s">
        <v>253</v>
      </c>
      <c r="AH217" s="13" t="s">
        <v>253</v>
      </c>
      <c r="AI217" s="13" t="s">
        <v>253</v>
      </c>
      <c r="AJ217" s="13" t="s">
        <v>253</v>
      </c>
      <c r="AK217" s="13" t="s">
        <v>253</v>
      </c>
      <c r="AL217" s="13" t="s">
        <v>253</v>
      </c>
      <c r="AM217" s="13" t="s">
        <v>253</v>
      </c>
      <c r="AN217" s="13" t="s">
        <v>253</v>
      </c>
    </row>
    <row r="218" spans="1:41" x14ac:dyDescent="0.25">
      <c r="A218" s="12">
        <v>38186</v>
      </c>
      <c r="B218" s="13" t="s">
        <v>378</v>
      </c>
      <c r="C218" s="13">
        <v>2004</v>
      </c>
      <c r="D218" s="13">
        <v>7</v>
      </c>
      <c r="E218" s="13" t="s">
        <v>467</v>
      </c>
      <c r="F218" s="13" t="s">
        <v>248</v>
      </c>
      <c r="G218" s="30">
        <v>6.3888888888888884E-2</v>
      </c>
      <c r="H218" s="30">
        <v>8.0555555555555561E-2</v>
      </c>
      <c r="I218" s="30">
        <v>0.8354166666666667</v>
      </c>
      <c r="J218" s="231">
        <f t="shared" si="11"/>
        <v>5.4833333333333343</v>
      </c>
      <c r="K218" s="13" t="s">
        <v>250</v>
      </c>
      <c r="L218" s="13" t="s">
        <v>505</v>
      </c>
      <c r="M218" s="13" t="s">
        <v>252</v>
      </c>
      <c r="O218" s="16">
        <v>1.5</v>
      </c>
      <c r="P218" s="13">
        <v>60</v>
      </c>
      <c r="Q218" s="17">
        <v>25</v>
      </c>
      <c r="R218" s="227">
        <f t="shared" ref="R218:R249" si="12">P218-Q218</f>
        <v>35</v>
      </c>
      <c r="S218" s="18">
        <v>14.07</v>
      </c>
      <c r="T218" s="18">
        <v>36.619999999999997</v>
      </c>
      <c r="U218" s="18">
        <v>21.98</v>
      </c>
      <c r="V218" s="17">
        <v>139</v>
      </c>
      <c r="X218" s="13" t="s">
        <v>391</v>
      </c>
      <c r="AM218" s="13" t="s">
        <v>382</v>
      </c>
      <c r="AN218" s="13" t="s">
        <v>382</v>
      </c>
    </row>
    <row r="219" spans="1:41" x14ac:dyDescent="0.25">
      <c r="A219" s="12">
        <v>38186</v>
      </c>
      <c r="B219" s="13" t="s">
        <v>378</v>
      </c>
      <c r="C219" s="13">
        <v>2004</v>
      </c>
      <c r="D219" s="13">
        <v>7</v>
      </c>
      <c r="E219" s="13" t="s">
        <v>467</v>
      </c>
      <c r="F219" s="13" t="s">
        <v>248</v>
      </c>
      <c r="G219" s="30">
        <v>6.3888888888888884E-2</v>
      </c>
      <c r="H219" s="30">
        <v>8.1944444444444445E-2</v>
      </c>
      <c r="I219" s="30">
        <v>0.8354166666666667</v>
      </c>
      <c r="J219" s="231">
        <f t="shared" si="11"/>
        <v>5.4833333333333343</v>
      </c>
      <c r="K219" s="13" t="s">
        <v>250</v>
      </c>
      <c r="L219" s="13" t="s">
        <v>506</v>
      </c>
      <c r="M219" s="13" t="s">
        <v>252</v>
      </c>
      <c r="O219" s="16">
        <v>3</v>
      </c>
      <c r="P219" s="13">
        <v>59</v>
      </c>
      <c r="Q219" s="17">
        <v>25</v>
      </c>
      <c r="R219" s="227">
        <f t="shared" si="12"/>
        <v>34</v>
      </c>
      <c r="S219" s="18">
        <v>14.47</v>
      </c>
      <c r="T219" s="18">
        <v>37.74</v>
      </c>
      <c r="U219" s="18">
        <v>22.95</v>
      </c>
      <c r="V219" s="17">
        <v>136</v>
      </c>
      <c r="X219" s="13" t="s">
        <v>391</v>
      </c>
      <c r="AM219" s="13" t="s">
        <v>382</v>
      </c>
      <c r="AN219" s="13" t="s">
        <v>382</v>
      </c>
    </row>
    <row r="220" spans="1:41" x14ac:dyDescent="0.25">
      <c r="A220" s="12">
        <v>38186</v>
      </c>
      <c r="B220" s="13" t="s">
        <v>378</v>
      </c>
      <c r="C220" s="13">
        <v>2004</v>
      </c>
      <c r="D220" s="13">
        <v>7</v>
      </c>
      <c r="E220" s="13" t="s">
        <v>467</v>
      </c>
      <c r="F220" s="13" t="s">
        <v>248</v>
      </c>
      <c r="G220" s="30">
        <v>6.3888888888888884E-2</v>
      </c>
      <c r="H220" s="30">
        <v>8.4027777777777771E-2</v>
      </c>
      <c r="I220" s="30">
        <v>0.8354166666666667</v>
      </c>
      <c r="J220" s="231">
        <f t="shared" si="11"/>
        <v>5.4833333333333343</v>
      </c>
      <c r="K220" s="13" t="s">
        <v>250</v>
      </c>
      <c r="L220" s="13" t="s">
        <v>507</v>
      </c>
      <c r="M220" s="13" t="s">
        <v>252</v>
      </c>
      <c r="O220" s="16">
        <v>1</v>
      </c>
      <c r="P220" s="13">
        <v>63</v>
      </c>
      <c r="Q220" s="17">
        <v>29</v>
      </c>
      <c r="R220" s="227">
        <f t="shared" si="12"/>
        <v>34</v>
      </c>
      <c r="S220" s="18">
        <v>14.57</v>
      </c>
      <c r="T220" s="18">
        <v>37.56</v>
      </c>
      <c r="U220" s="18">
        <v>22</v>
      </c>
      <c r="V220" s="17">
        <v>142</v>
      </c>
      <c r="X220" s="13" t="s">
        <v>391</v>
      </c>
      <c r="Y220" s="13" t="s">
        <v>253</v>
      </c>
      <c r="Z220" s="13" t="s">
        <v>253</v>
      </c>
      <c r="AA220" s="13" t="s">
        <v>253</v>
      </c>
      <c r="AB220" s="13" t="s">
        <v>253</v>
      </c>
      <c r="AC220" s="13" t="s">
        <v>253</v>
      </c>
      <c r="AD220" s="13" t="s">
        <v>253</v>
      </c>
      <c r="AE220" s="13" t="s">
        <v>253</v>
      </c>
      <c r="AF220" s="13" t="s">
        <v>253</v>
      </c>
      <c r="AG220" s="13" t="s">
        <v>253</v>
      </c>
      <c r="AH220" s="13" t="s">
        <v>253</v>
      </c>
      <c r="AI220" s="13" t="s">
        <v>253</v>
      </c>
      <c r="AJ220" s="13" t="s">
        <v>253</v>
      </c>
      <c r="AK220" s="13" t="s">
        <v>253</v>
      </c>
      <c r="AL220" s="13" t="s">
        <v>253</v>
      </c>
      <c r="AM220" s="13" t="s">
        <v>253</v>
      </c>
      <c r="AN220" s="13" t="s">
        <v>253</v>
      </c>
    </row>
    <row r="221" spans="1:41" x14ac:dyDescent="0.25">
      <c r="A221" s="12">
        <v>38186</v>
      </c>
      <c r="B221" s="13" t="s">
        <v>378</v>
      </c>
      <c r="C221" s="13">
        <v>2004</v>
      </c>
      <c r="D221" s="13">
        <v>7</v>
      </c>
      <c r="E221" s="13" t="s">
        <v>467</v>
      </c>
      <c r="F221" s="13" t="s">
        <v>248</v>
      </c>
      <c r="G221" s="30">
        <v>9.0972222222222218E-2</v>
      </c>
      <c r="H221" s="30">
        <v>9.7222222222222224E-2</v>
      </c>
      <c r="I221" s="30">
        <v>0.8354166666666667</v>
      </c>
      <c r="J221" s="231">
        <f t="shared" si="11"/>
        <v>6.1333333333333329</v>
      </c>
      <c r="K221" s="13" t="s">
        <v>250</v>
      </c>
      <c r="L221" s="13" t="s">
        <v>508</v>
      </c>
      <c r="M221" s="13" t="s">
        <v>252</v>
      </c>
      <c r="O221" s="16">
        <v>4</v>
      </c>
      <c r="P221" s="13">
        <v>69</v>
      </c>
      <c r="Q221" s="17">
        <v>29</v>
      </c>
      <c r="R221" s="227">
        <f t="shared" si="12"/>
        <v>40</v>
      </c>
      <c r="S221" s="18">
        <v>15.52</v>
      </c>
      <c r="T221" s="18">
        <v>38.68</v>
      </c>
      <c r="U221" s="18">
        <v>23.13</v>
      </c>
      <c r="V221" s="17">
        <v>148</v>
      </c>
      <c r="X221" s="13" t="s">
        <v>391</v>
      </c>
      <c r="AM221" s="13" t="s">
        <v>382</v>
      </c>
      <c r="AN221" s="13" t="s">
        <v>382</v>
      </c>
    </row>
    <row r="222" spans="1:41" x14ac:dyDescent="0.25">
      <c r="A222" s="12">
        <v>38186</v>
      </c>
      <c r="B222" s="13" t="s">
        <v>378</v>
      </c>
      <c r="C222" s="13">
        <v>2004</v>
      </c>
      <c r="D222" s="13">
        <v>7</v>
      </c>
      <c r="E222" s="13" t="s">
        <v>467</v>
      </c>
      <c r="F222" s="13" t="s">
        <v>248</v>
      </c>
      <c r="G222" s="30">
        <v>9.0972222222222218E-2</v>
      </c>
      <c r="H222" s="30">
        <v>9.930555555555555E-2</v>
      </c>
      <c r="I222" s="30">
        <v>0.8354166666666667</v>
      </c>
      <c r="J222" s="231">
        <f t="shared" si="11"/>
        <v>6.1333333333333329</v>
      </c>
      <c r="K222" s="13" t="s">
        <v>250</v>
      </c>
      <c r="L222" s="13" t="s">
        <v>509</v>
      </c>
      <c r="M222" s="13" t="s">
        <v>252</v>
      </c>
      <c r="O222" s="16">
        <v>3</v>
      </c>
      <c r="P222" s="13">
        <v>64</v>
      </c>
      <c r="Q222" s="17">
        <v>25</v>
      </c>
      <c r="R222" s="227">
        <f t="shared" si="12"/>
        <v>39</v>
      </c>
      <c r="S222" s="18">
        <v>14.61</v>
      </c>
      <c r="T222" s="18">
        <v>36.06</v>
      </c>
      <c r="U222" s="18">
        <v>22.25</v>
      </c>
      <c r="V222" s="17">
        <v>140</v>
      </c>
      <c r="X222" s="13" t="s">
        <v>391</v>
      </c>
      <c r="Y222" s="13" t="s">
        <v>253</v>
      </c>
      <c r="Z222" s="13" t="s">
        <v>253</v>
      </c>
      <c r="AA222" s="13" t="s">
        <v>253</v>
      </c>
      <c r="AB222" s="13" t="s">
        <v>253</v>
      </c>
      <c r="AC222" s="13" t="s">
        <v>253</v>
      </c>
      <c r="AD222" s="13" t="s">
        <v>253</v>
      </c>
      <c r="AE222" s="13" t="s">
        <v>253</v>
      </c>
      <c r="AF222" s="13" t="s">
        <v>253</v>
      </c>
      <c r="AG222" s="13" t="s">
        <v>253</v>
      </c>
      <c r="AH222" s="13" t="s">
        <v>253</v>
      </c>
      <c r="AI222" s="13" t="s">
        <v>253</v>
      </c>
      <c r="AJ222" s="13" t="s">
        <v>253</v>
      </c>
      <c r="AK222" s="13" t="s">
        <v>253</v>
      </c>
      <c r="AL222" s="13" t="s">
        <v>253</v>
      </c>
      <c r="AM222" s="13" t="s">
        <v>253</v>
      </c>
      <c r="AN222" s="13" t="s">
        <v>253</v>
      </c>
      <c r="AO222" s="13" t="s">
        <v>510</v>
      </c>
    </row>
    <row r="223" spans="1:41" x14ac:dyDescent="0.25">
      <c r="A223" s="12">
        <v>38186</v>
      </c>
      <c r="B223" s="13" t="s">
        <v>378</v>
      </c>
      <c r="C223" s="13">
        <v>2004</v>
      </c>
      <c r="D223" s="13">
        <v>7</v>
      </c>
      <c r="E223" s="13" t="s">
        <v>467</v>
      </c>
      <c r="F223" s="13" t="s">
        <v>248</v>
      </c>
      <c r="G223" s="30">
        <v>9.2361111111111116E-2</v>
      </c>
      <c r="H223" s="30">
        <v>0.1013888888888889</v>
      </c>
      <c r="I223" s="30">
        <v>0.8354166666666667</v>
      </c>
      <c r="J223" s="231">
        <f t="shared" si="11"/>
        <v>6.1666666666666643</v>
      </c>
      <c r="K223" s="13" t="s">
        <v>250</v>
      </c>
      <c r="L223" s="13" t="s">
        <v>511</v>
      </c>
      <c r="M223" s="13" t="s">
        <v>252</v>
      </c>
      <c r="O223" s="16">
        <v>0</v>
      </c>
      <c r="P223" s="13">
        <v>58</v>
      </c>
      <c r="Q223" s="17">
        <v>25</v>
      </c>
      <c r="R223" s="227">
        <f t="shared" si="12"/>
        <v>33</v>
      </c>
      <c r="S223" s="18">
        <v>15.26</v>
      </c>
      <c r="T223" s="18">
        <v>39.07</v>
      </c>
      <c r="U223" s="18">
        <v>22.27</v>
      </c>
      <c r="V223" s="17">
        <v>142</v>
      </c>
      <c r="X223" s="13" t="s">
        <v>391</v>
      </c>
      <c r="AM223" s="13" t="s">
        <v>382</v>
      </c>
      <c r="AN223" s="13" t="s">
        <v>382</v>
      </c>
    </row>
    <row r="224" spans="1:41" x14ac:dyDescent="0.25">
      <c r="A224" s="12">
        <v>38186</v>
      </c>
      <c r="B224" s="13" t="s">
        <v>378</v>
      </c>
      <c r="C224" s="13">
        <v>2004</v>
      </c>
      <c r="D224" s="13">
        <v>7</v>
      </c>
      <c r="E224" s="13" t="s">
        <v>467</v>
      </c>
      <c r="F224" s="13" t="s">
        <v>248</v>
      </c>
      <c r="G224" s="30">
        <v>9.5833333333333326E-2</v>
      </c>
      <c r="H224" s="30">
        <v>0.1076388888888889</v>
      </c>
      <c r="I224" s="30">
        <v>0.8354166666666667</v>
      </c>
      <c r="J224" s="231">
        <f t="shared" si="11"/>
        <v>6.25</v>
      </c>
      <c r="K224" s="13" t="s">
        <v>250</v>
      </c>
      <c r="L224" s="13" t="s">
        <v>512</v>
      </c>
      <c r="M224" s="13" t="s">
        <v>252</v>
      </c>
      <c r="O224" s="16">
        <v>2</v>
      </c>
      <c r="P224" s="13">
        <v>61</v>
      </c>
      <c r="Q224" s="17">
        <v>25</v>
      </c>
      <c r="R224" s="227">
        <f t="shared" si="12"/>
        <v>36</v>
      </c>
      <c r="S224" s="18">
        <v>15.46</v>
      </c>
      <c r="T224" s="18">
        <v>37.07</v>
      </c>
      <c r="U224" s="18">
        <v>23.22</v>
      </c>
      <c r="V224" s="17">
        <v>149</v>
      </c>
      <c r="X224" s="13" t="s">
        <v>391</v>
      </c>
      <c r="Y224" s="13" t="s">
        <v>253</v>
      </c>
      <c r="Z224" s="13" t="s">
        <v>253</v>
      </c>
      <c r="AA224" s="13" t="s">
        <v>253</v>
      </c>
      <c r="AB224" s="13" t="s">
        <v>253</v>
      </c>
      <c r="AC224" s="13" t="s">
        <v>253</v>
      </c>
      <c r="AD224" s="13" t="s">
        <v>253</v>
      </c>
      <c r="AE224" s="13" t="s">
        <v>253</v>
      </c>
      <c r="AF224" s="13" t="s">
        <v>253</v>
      </c>
      <c r="AG224" s="13" t="s">
        <v>253</v>
      </c>
      <c r="AH224" s="13" t="s">
        <v>253</v>
      </c>
      <c r="AI224" s="13" t="s">
        <v>253</v>
      </c>
      <c r="AJ224" s="13" t="s">
        <v>253</v>
      </c>
      <c r="AK224" s="13" t="s">
        <v>253</v>
      </c>
      <c r="AL224" s="13" t="s">
        <v>253</v>
      </c>
      <c r="AM224" s="13" t="s">
        <v>253</v>
      </c>
      <c r="AN224" s="13" t="s">
        <v>253</v>
      </c>
    </row>
    <row r="225" spans="1:41" x14ac:dyDescent="0.25">
      <c r="A225" s="12">
        <v>38186</v>
      </c>
      <c r="B225" s="13" t="s">
        <v>378</v>
      </c>
      <c r="C225" s="13">
        <v>2004</v>
      </c>
      <c r="D225" s="13">
        <v>7</v>
      </c>
      <c r="E225" s="13" t="s">
        <v>467</v>
      </c>
      <c r="F225" s="13" t="s">
        <v>248</v>
      </c>
      <c r="G225" s="30">
        <v>9.8611111111111108E-2</v>
      </c>
      <c r="H225" s="30">
        <v>0.10972222222222222</v>
      </c>
      <c r="I225" s="30">
        <v>0.8354166666666667</v>
      </c>
      <c r="J225" s="231">
        <f t="shared" si="11"/>
        <v>6.3166666666666664</v>
      </c>
      <c r="K225" s="13" t="s">
        <v>250</v>
      </c>
      <c r="L225" s="13" t="s">
        <v>513</v>
      </c>
      <c r="M225" s="13" t="s">
        <v>252</v>
      </c>
      <c r="O225" s="16">
        <v>1.5</v>
      </c>
      <c r="P225" s="13">
        <v>57</v>
      </c>
      <c r="Q225" s="17">
        <v>25</v>
      </c>
      <c r="R225" s="227">
        <f t="shared" si="12"/>
        <v>32</v>
      </c>
      <c r="S225" s="18">
        <v>14.08</v>
      </c>
      <c r="T225" s="18">
        <v>37.159999999999997</v>
      </c>
      <c r="U225" s="18">
        <v>21.93</v>
      </c>
      <c r="V225" s="17">
        <v>139</v>
      </c>
      <c r="X225" s="13" t="s">
        <v>391</v>
      </c>
      <c r="AM225" s="13" t="s">
        <v>382</v>
      </c>
      <c r="AN225" s="13" t="s">
        <v>382</v>
      </c>
      <c r="AO225" s="13" t="s">
        <v>510</v>
      </c>
    </row>
    <row r="226" spans="1:41" x14ac:dyDescent="0.25">
      <c r="A226" s="12">
        <v>38186</v>
      </c>
      <c r="B226" s="13" t="s">
        <v>378</v>
      </c>
      <c r="C226" s="13">
        <v>2004</v>
      </c>
      <c r="D226" s="13">
        <v>7</v>
      </c>
      <c r="E226" s="13" t="s">
        <v>467</v>
      </c>
      <c r="F226" s="13" t="s">
        <v>248</v>
      </c>
      <c r="G226" s="30">
        <v>0.10694444444444444</v>
      </c>
      <c r="H226" s="30">
        <v>0.12083333333333333</v>
      </c>
      <c r="I226" s="30">
        <v>0.8354166666666667</v>
      </c>
      <c r="J226" s="231">
        <f t="shared" si="11"/>
        <v>6.5166666666666657</v>
      </c>
      <c r="K226" s="13" t="s">
        <v>250</v>
      </c>
      <c r="L226" s="13" t="s">
        <v>514</v>
      </c>
      <c r="M226" s="13" t="s">
        <v>252</v>
      </c>
      <c r="O226" s="16">
        <v>4</v>
      </c>
      <c r="P226" s="13">
        <v>62</v>
      </c>
      <c r="Q226" s="17">
        <v>25</v>
      </c>
      <c r="R226" s="227">
        <f t="shared" si="12"/>
        <v>37</v>
      </c>
      <c r="S226" s="18">
        <v>14.78</v>
      </c>
      <c r="T226" s="18">
        <v>38.17</v>
      </c>
      <c r="U226" s="18">
        <v>23.12</v>
      </c>
      <c r="V226" s="17">
        <v>140</v>
      </c>
      <c r="X226" s="13" t="s">
        <v>391</v>
      </c>
      <c r="Y226" s="13" t="s">
        <v>253</v>
      </c>
      <c r="Z226" s="13" t="s">
        <v>253</v>
      </c>
      <c r="AA226" s="13" t="s">
        <v>253</v>
      </c>
      <c r="AB226" s="13" t="s">
        <v>253</v>
      </c>
      <c r="AC226" s="13" t="s">
        <v>253</v>
      </c>
      <c r="AD226" s="13" t="s">
        <v>253</v>
      </c>
      <c r="AE226" s="13" t="s">
        <v>253</v>
      </c>
      <c r="AF226" s="13" t="s">
        <v>253</v>
      </c>
      <c r="AG226" s="13" t="s">
        <v>253</v>
      </c>
      <c r="AH226" s="13" t="s">
        <v>253</v>
      </c>
      <c r="AI226" s="13" t="s">
        <v>253</v>
      </c>
      <c r="AJ226" s="13" t="s">
        <v>253</v>
      </c>
      <c r="AK226" s="13" t="s">
        <v>253</v>
      </c>
      <c r="AL226" s="13" t="s">
        <v>253</v>
      </c>
      <c r="AM226" s="13" t="s">
        <v>253</v>
      </c>
      <c r="AN226" s="13" t="s">
        <v>253</v>
      </c>
    </row>
    <row r="227" spans="1:41" x14ac:dyDescent="0.25">
      <c r="A227" s="12">
        <v>38186</v>
      </c>
      <c r="B227" s="13" t="s">
        <v>378</v>
      </c>
      <c r="C227" s="13">
        <v>2004</v>
      </c>
      <c r="D227" s="13">
        <v>7</v>
      </c>
      <c r="E227" s="13" t="s">
        <v>467</v>
      </c>
      <c r="F227" s="13" t="s">
        <v>248</v>
      </c>
      <c r="G227" s="30">
        <v>0.10972222222222222</v>
      </c>
      <c r="H227" s="30">
        <v>0.12291666666666667</v>
      </c>
      <c r="I227" s="30">
        <v>0.8354166666666667</v>
      </c>
      <c r="J227" s="231">
        <f t="shared" si="11"/>
        <v>6.5833333333333357</v>
      </c>
      <c r="K227" s="13" t="s">
        <v>250</v>
      </c>
      <c r="L227" s="13" t="s">
        <v>515</v>
      </c>
      <c r="M227" s="13" t="s">
        <v>252</v>
      </c>
      <c r="O227" s="16">
        <v>1</v>
      </c>
      <c r="P227" s="13">
        <v>54</v>
      </c>
      <c r="Q227" s="17">
        <v>17</v>
      </c>
      <c r="R227" s="227">
        <f t="shared" si="12"/>
        <v>37</v>
      </c>
      <c r="S227" s="18">
        <v>14.12</v>
      </c>
      <c r="T227" s="18">
        <v>38.380000000000003</v>
      </c>
      <c r="U227" s="18">
        <v>23.05</v>
      </c>
      <c r="V227" s="17">
        <v>141</v>
      </c>
      <c r="X227" s="13" t="s">
        <v>391</v>
      </c>
      <c r="Y227" s="13" t="s">
        <v>253</v>
      </c>
      <c r="Z227" s="13" t="s">
        <v>253</v>
      </c>
      <c r="AA227" s="13" t="s">
        <v>253</v>
      </c>
      <c r="AB227" s="13" t="s">
        <v>253</v>
      </c>
      <c r="AC227" s="13" t="s">
        <v>253</v>
      </c>
      <c r="AD227" s="13" t="s">
        <v>253</v>
      </c>
      <c r="AE227" s="13" t="s">
        <v>253</v>
      </c>
      <c r="AF227" s="13" t="s">
        <v>253</v>
      </c>
      <c r="AG227" s="13" t="s">
        <v>253</v>
      </c>
      <c r="AH227" s="13" t="s">
        <v>253</v>
      </c>
      <c r="AI227" s="13" t="s">
        <v>253</v>
      </c>
      <c r="AJ227" s="13" t="s">
        <v>253</v>
      </c>
      <c r="AK227" s="13" t="s">
        <v>253</v>
      </c>
      <c r="AL227" s="13" t="s">
        <v>253</v>
      </c>
      <c r="AM227" s="13" t="s">
        <v>253</v>
      </c>
      <c r="AN227" s="13" t="s">
        <v>253</v>
      </c>
    </row>
    <row r="228" spans="1:41" x14ac:dyDescent="0.25">
      <c r="A228" s="12">
        <v>38186</v>
      </c>
      <c r="B228" s="13" t="s">
        <v>378</v>
      </c>
      <c r="C228" s="13">
        <v>2004</v>
      </c>
      <c r="D228" s="13">
        <v>7</v>
      </c>
      <c r="E228" s="13" t="s">
        <v>467</v>
      </c>
      <c r="F228" s="13" t="s">
        <v>248</v>
      </c>
      <c r="G228" s="30">
        <v>0.10972222222222222</v>
      </c>
      <c r="H228" s="30">
        <v>0.125</v>
      </c>
      <c r="I228" s="30">
        <v>0.8354166666666667</v>
      </c>
      <c r="J228" s="231">
        <f t="shared" si="11"/>
        <v>6.5833333333333357</v>
      </c>
      <c r="K228" s="13" t="s">
        <v>250</v>
      </c>
      <c r="L228" s="13" t="s">
        <v>516</v>
      </c>
      <c r="M228" s="13" t="s">
        <v>252</v>
      </c>
      <c r="O228" s="16">
        <v>2</v>
      </c>
      <c r="P228" s="13">
        <v>51</v>
      </c>
      <c r="Q228" s="17">
        <v>25</v>
      </c>
      <c r="R228" s="227">
        <f t="shared" si="12"/>
        <v>26</v>
      </c>
      <c r="S228" s="18">
        <v>14.99</v>
      </c>
      <c r="T228" s="18">
        <v>37.619999999999997</v>
      </c>
      <c r="U228" s="18">
        <v>22.16</v>
      </c>
      <c r="V228" s="17">
        <v>140</v>
      </c>
      <c r="X228" s="13" t="s">
        <v>391</v>
      </c>
      <c r="AM228" s="13" t="s">
        <v>382</v>
      </c>
      <c r="AN228" s="13" t="s">
        <v>382</v>
      </c>
    </row>
    <row r="229" spans="1:41" x14ac:dyDescent="0.25">
      <c r="A229" s="12">
        <v>38186</v>
      </c>
      <c r="B229" s="13" t="s">
        <v>378</v>
      </c>
      <c r="C229" s="13">
        <v>2004</v>
      </c>
      <c r="D229" s="13">
        <v>7</v>
      </c>
      <c r="E229" s="13" t="s">
        <v>467</v>
      </c>
      <c r="F229" s="13" t="s">
        <v>248</v>
      </c>
      <c r="G229" s="30">
        <v>0.10972222222222222</v>
      </c>
      <c r="H229" s="30">
        <v>0.12708333333333333</v>
      </c>
      <c r="I229" s="30">
        <v>0.8354166666666667</v>
      </c>
      <c r="J229" s="231">
        <f t="shared" si="11"/>
        <v>6.5833333333333357</v>
      </c>
      <c r="K229" s="13" t="s">
        <v>250</v>
      </c>
      <c r="L229" s="13" t="s">
        <v>517</v>
      </c>
      <c r="M229" s="13" t="s">
        <v>252</v>
      </c>
      <c r="O229" s="16">
        <v>1.5</v>
      </c>
      <c r="P229" s="13">
        <v>66</v>
      </c>
      <c r="Q229" s="17">
        <v>31</v>
      </c>
      <c r="R229" s="227">
        <f t="shared" si="12"/>
        <v>35</v>
      </c>
      <c r="S229" s="18">
        <v>14.61</v>
      </c>
      <c r="T229" s="18">
        <v>37.58</v>
      </c>
      <c r="U229" s="18">
        <v>21.87</v>
      </c>
      <c r="V229" s="17">
        <v>141</v>
      </c>
      <c r="X229" s="13" t="s">
        <v>391</v>
      </c>
      <c r="AM229" s="13" t="s">
        <v>382</v>
      </c>
      <c r="AN229" s="13" t="s">
        <v>382</v>
      </c>
    </row>
    <row r="230" spans="1:41" x14ac:dyDescent="0.25">
      <c r="A230" s="12">
        <v>38186</v>
      </c>
      <c r="B230" s="13" t="s">
        <v>378</v>
      </c>
      <c r="C230" s="13">
        <v>2004</v>
      </c>
      <c r="D230" s="13">
        <v>7</v>
      </c>
      <c r="E230" s="13" t="s">
        <v>467</v>
      </c>
      <c r="F230" s="13" t="s">
        <v>248</v>
      </c>
      <c r="G230" s="30">
        <v>0.11180555555555556</v>
      </c>
      <c r="H230" s="30">
        <v>0.12916666666666668</v>
      </c>
      <c r="I230" s="30">
        <v>0.8354166666666667</v>
      </c>
      <c r="J230" s="231">
        <f t="shared" si="11"/>
        <v>6.6333333333333329</v>
      </c>
      <c r="K230" s="13" t="s">
        <v>250</v>
      </c>
      <c r="L230" s="13" t="s">
        <v>518</v>
      </c>
      <c r="M230" s="13" t="s">
        <v>252</v>
      </c>
      <c r="O230" s="16">
        <v>1.5</v>
      </c>
      <c r="P230" s="13">
        <v>42</v>
      </c>
      <c r="Q230" s="17">
        <v>13</v>
      </c>
      <c r="R230" s="227">
        <f t="shared" si="12"/>
        <v>29</v>
      </c>
      <c r="S230" s="18">
        <v>13.7</v>
      </c>
      <c r="T230" s="18">
        <v>36.53</v>
      </c>
      <c r="U230" s="18">
        <v>22.15</v>
      </c>
      <c r="V230" s="17">
        <v>139</v>
      </c>
      <c r="X230" s="13" t="s">
        <v>391</v>
      </c>
      <c r="AM230" s="13" t="s">
        <v>382</v>
      </c>
      <c r="AN230" s="13" t="s">
        <v>382</v>
      </c>
    </row>
    <row r="231" spans="1:41" x14ac:dyDescent="0.25">
      <c r="A231" s="12">
        <v>38187</v>
      </c>
      <c r="B231" s="13" t="s">
        <v>378</v>
      </c>
      <c r="C231" s="13">
        <v>2004</v>
      </c>
      <c r="D231" s="13">
        <v>7</v>
      </c>
      <c r="E231" s="13" t="s">
        <v>467</v>
      </c>
      <c r="F231" s="13" t="s">
        <v>248</v>
      </c>
      <c r="G231" s="30">
        <v>5.347222222222222E-2</v>
      </c>
      <c r="H231" s="30">
        <v>7.2916666666666671E-2</v>
      </c>
      <c r="I231" s="30">
        <v>0.8354166666666667</v>
      </c>
      <c r="J231" s="231">
        <f t="shared" si="11"/>
        <v>5.2333333333333343</v>
      </c>
      <c r="K231" s="13" t="s">
        <v>658</v>
      </c>
      <c r="L231" s="13" t="s">
        <v>825</v>
      </c>
      <c r="M231" s="13" t="s">
        <v>252</v>
      </c>
      <c r="O231" s="16">
        <v>3</v>
      </c>
      <c r="P231" s="13">
        <v>86</v>
      </c>
      <c r="Q231" s="17">
        <v>31</v>
      </c>
      <c r="R231" s="227">
        <f t="shared" si="12"/>
        <v>55</v>
      </c>
      <c r="S231" s="18">
        <v>15.86</v>
      </c>
      <c r="T231" s="18">
        <v>41.79</v>
      </c>
      <c r="U231" s="18">
        <v>31.05</v>
      </c>
      <c r="V231" s="17">
        <v>185</v>
      </c>
      <c r="AO231" s="13" t="s">
        <v>383</v>
      </c>
    </row>
    <row r="232" spans="1:41" x14ac:dyDescent="0.25">
      <c r="A232" s="12">
        <v>38187</v>
      </c>
      <c r="B232" s="13" t="s">
        <v>378</v>
      </c>
      <c r="C232" s="13">
        <v>2004</v>
      </c>
      <c r="D232" s="13">
        <v>7</v>
      </c>
      <c r="E232" s="13" t="s">
        <v>467</v>
      </c>
      <c r="F232" s="13" t="s">
        <v>248</v>
      </c>
      <c r="G232" s="30">
        <v>8.9583333333333334E-2</v>
      </c>
      <c r="H232" s="30">
        <v>9.375E-2</v>
      </c>
      <c r="I232" s="30">
        <v>0.8354166666666667</v>
      </c>
      <c r="J232" s="231">
        <f t="shared" si="11"/>
        <v>6.1000000000000014</v>
      </c>
      <c r="K232" s="13" t="s">
        <v>658</v>
      </c>
      <c r="L232" s="13" t="s">
        <v>827</v>
      </c>
      <c r="M232" s="13" t="s">
        <v>252</v>
      </c>
      <c r="O232" s="16">
        <v>3</v>
      </c>
      <c r="P232" s="13">
        <v>95</v>
      </c>
      <c r="Q232" s="17">
        <v>32</v>
      </c>
      <c r="R232" s="227">
        <f t="shared" si="12"/>
        <v>63</v>
      </c>
      <c r="S232" s="18">
        <v>15.64</v>
      </c>
      <c r="T232" s="18">
        <v>43.06</v>
      </c>
      <c r="U232" s="18">
        <v>31.63</v>
      </c>
      <c r="V232" s="17">
        <v>177</v>
      </c>
    </row>
    <row r="233" spans="1:41" x14ac:dyDescent="0.25">
      <c r="A233" s="12">
        <v>38187</v>
      </c>
      <c r="B233" s="13" t="s">
        <v>378</v>
      </c>
      <c r="C233" s="13">
        <v>2004</v>
      </c>
      <c r="D233" s="13">
        <v>7</v>
      </c>
      <c r="E233" s="13" t="s">
        <v>467</v>
      </c>
      <c r="F233" s="13" t="s">
        <v>248</v>
      </c>
      <c r="G233" s="30">
        <v>0.90069444444444446</v>
      </c>
      <c r="H233" s="30">
        <v>0.90486111111111101</v>
      </c>
      <c r="I233" s="30">
        <v>0.8354166666666667</v>
      </c>
      <c r="J233" s="231">
        <f t="shared" si="11"/>
        <v>1.5666666666666664</v>
      </c>
      <c r="K233" s="13" t="s">
        <v>250</v>
      </c>
      <c r="L233" s="13" t="s">
        <v>519</v>
      </c>
      <c r="M233" s="13" t="s">
        <v>252</v>
      </c>
      <c r="O233" s="16">
        <v>0</v>
      </c>
      <c r="P233" s="13">
        <v>48</v>
      </c>
      <c r="Q233" s="17">
        <v>12</v>
      </c>
      <c r="R233" s="227">
        <f t="shared" si="12"/>
        <v>36</v>
      </c>
      <c r="S233" s="18">
        <v>15.21</v>
      </c>
      <c r="T233" s="18">
        <v>37.97</v>
      </c>
      <c r="U233" s="18">
        <v>23.29</v>
      </c>
      <c r="V233" s="17">
        <v>144</v>
      </c>
      <c r="X233" s="13" t="s">
        <v>391</v>
      </c>
      <c r="AM233" s="13" t="s">
        <v>382</v>
      </c>
      <c r="AN233" s="13" t="s">
        <v>382</v>
      </c>
    </row>
    <row r="234" spans="1:41" x14ac:dyDescent="0.25">
      <c r="A234" s="12">
        <v>38187</v>
      </c>
      <c r="B234" s="13" t="s">
        <v>378</v>
      </c>
      <c r="C234" s="13">
        <v>2004</v>
      </c>
      <c r="D234" s="13">
        <v>7</v>
      </c>
      <c r="E234" s="13" t="s">
        <v>467</v>
      </c>
      <c r="F234" s="13" t="s">
        <v>248</v>
      </c>
      <c r="G234" s="30">
        <v>0.91319444444444453</v>
      </c>
      <c r="H234" s="30">
        <v>0.91666666666666663</v>
      </c>
      <c r="I234" s="30">
        <v>0.8354166666666667</v>
      </c>
      <c r="J234" s="231">
        <f t="shared" si="11"/>
        <v>1.866666666666668</v>
      </c>
      <c r="K234" s="13" t="s">
        <v>250</v>
      </c>
      <c r="L234" s="13" t="s">
        <v>520</v>
      </c>
      <c r="M234" s="13" t="s">
        <v>252</v>
      </c>
      <c r="O234" s="16">
        <v>0</v>
      </c>
      <c r="P234" s="13">
        <v>51</v>
      </c>
      <c r="Q234" s="17">
        <v>17</v>
      </c>
      <c r="R234" s="227">
        <f t="shared" si="12"/>
        <v>34</v>
      </c>
      <c r="S234" s="18">
        <v>14.97</v>
      </c>
      <c r="T234" s="18">
        <v>37.729999999999997</v>
      </c>
      <c r="U234" s="18">
        <v>23.02</v>
      </c>
      <c r="V234" s="17">
        <v>139</v>
      </c>
      <c r="X234" s="13" t="s">
        <v>391</v>
      </c>
      <c r="Y234" s="13" t="s">
        <v>253</v>
      </c>
      <c r="Z234" s="13" t="s">
        <v>253</v>
      </c>
      <c r="AA234" s="13" t="s">
        <v>253</v>
      </c>
      <c r="AB234" s="13" t="s">
        <v>253</v>
      </c>
      <c r="AC234" s="13" t="s">
        <v>253</v>
      </c>
      <c r="AD234" s="13" t="s">
        <v>253</v>
      </c>
      <c r="AE234" s="13" t="s">
        <v>253</v>
      </c>
      <c r="AF234" s="13" t="s">
        <v>253</v>
      </c>
      <c r="AG234" s="13" t="s">
        <v>253</v>
      </c>
      <c r="AH234" s="13" t="s">
        <v>253</v>
      </c>
      <c r="AI234" s="13" t="s">
        <v>253</v>
      </c>
      <c r="AJ234" s="13" t="s">
        <v>253</v>
      </c>
      <c r="AK234" s="13" t="s">
        <v>253</v>
      </c>
      <c r="AL234" s="13" t="s">
        <v>253</v>
      </c>
      <c r="AM234" s="13" t="s">
        <v>253</v>
      </c>
      <c r="AN234" s="13" t="s">
        <v>253</v>
      </c>
    </row>
    <row r="235" spans="1:41" x14ac:dyDescent="0.25">
      <c r="A235" s="12">
        <v>38187</v>
      </c>
      <c r="B235" s="13" t="s">
        <v>378</v>
      </c>
      <c r="C235" s="13">
        <v>2004</v>
      </c>
      <c r="D235" s="13">
        <v>7</v>
      </c>
      <c r="E235" s="13" t="s">
        <v>467</v>
      </c>
      <c r="F235" s="13" t="s">
        <v>248</v>
      </c>
      <c r="G235" s="30">
        <v>0.91736111111111107</v>
      </c>
      <c r="H235" s="30">
        <v>0.92083333333333339</v>
      </c>
      <c r="I235" s="30">
        <v>0.8354166666666667</v>
      </c>
      <c r="J235" s="231">
        <f t="shared" si="11"/>
        <v>1.966666666666665</v>
      </c>
      <c r="K235" s="13" t="s">
        <v>250</v>
      </c>
      <c r="L235" s="13" t="s">
        <v>521</v>
      </c>
      <c r="M235" s="13" t="s">
        <v>252</v>
      </c>
      <c r="O235" s="16">
        <v>0</v>
      </c>
      <c r="P235" s="13">
        <v>60</v>
      </c>
      <c r="Q235" s="17">
        <v>25</v>
      </c>
      <c r="R235" s="227">
        <f t="shared" si="12"/>
        <v>35</v>
      </c>
      <c r="S235" s="18">
        <v>13.91</v>
      </c>
      <c r="T235" s="18">
        <v>37.369999999999997</v>
      </c>
      <c r="U235" s="18">
        <v>21.86</v>
      </c>
      <c r="V235" s="17">
        <v>139</v>
      </c>
      <c r="X235" s="13" t="s">
        <v>391</v>
      </c>
      <c r="Y235" s="13" t="s">
        <v>253</v>
      </c>
      <c r="Z235" s="13" t="s">
        <v>253</v>
      </c>
      <c r="AA235" s="13" t="s">
        <v>253</v>
      </c>
      <c r="AB235" s="13" t="s">
        <v>253</v>
      </c>
      <c r="AC235" s="13" t="s">
        <v>253</v>
      </c>
      <c r="AD235" s="13" t="s">
        <v>253</v>
      </c>
      <c r="AE235" s="13" t="s">
        <v>253</v>
      </c>
      <c r="AF235" s="13" t="s">
        <v>253</v>
      </c>
      <c r="AG235" s="13" t="s">
        <v>253</v>
      </c>
      <c r="AH235" s="13" t="s">
        <v>253</v>
      </c>
      <c r="AI235" s="13" t="s">
        <v>253</v>
      </c>
      <c r="AJ235" s="13" t="s">
        <v>253</v>
      </c>
      <c r="AK235" s="13" t="s">
        <v>253</v>
      </c>
      <c r="AL235" s="13" t="s">
        <v>253</v>
      </c>
      <c r="AM235" s="13" t="s">
        <v>253</v>
      </c>
      <c r="AN235" s="13" t="s">
        <v>253</v>
      </c>
    </row>
    <row r="236" spans="1:41" x14ac:dyDescent="0.25">
      <c r="A236" s="12">
        <v>38187</v>
      </c>
      <c r="B236" s="13" t="s">
        <v>378</v>
      </c>
      <c r="C236" s="13">
        <v>2004</v>
      </c>
      <c r="D236" s="13">
        <v>7</v>
      </c>
      <c r="E236" s="13" t="s">
        <v>467</v>
      </c>
      <c r="F236" s="13" t="s">
        <v>248</v>
      </c>
      <c r="G236" s="30">
        <v>0.94513888888888886</v>
      </c>
      <c r="H236" s="30">
        <v>0.96111111111111114</v>
      </c>
      <c r="I236" s="30">
        <v>0.8354166666666667</v>
      </c>
      <c r="J236" s="231">
        <f t="shared" si="11"/>
        <v>2.633333333333332</v>
      </c>
      <c r="K236" s="13" t="s">
        <v>250</v>
      </c>
      <c r="L236" s="13" t="s">
        <v>522</v>
      </c>
      <c r="M236" s="13" t="s">
        <v>252</v>
      </c>
      <c r="O236" s="16">
        <v>2</v>
      </c>
      <c r="P236" s="13">
        <v>72</v>
      </c>
      <c r="Q236" s="17">
        <v>31</v>
      </c>
      <c r="R236" s="227">
        <f t="shared" si="12"/>
        <v>41</v>
      </c>
      <c r="S236" s="18">
        <v>15.41</v>
      </c>
      <c r="T236" s="18">
        <v>38.909999999999997</v>
      </c>
      <c r="U236" s="18">
        <v>23.81</v>
      </c>
      <c r="V236" s="17">
        <v>145</v>
      </c>
      <c r="X236" s="13" t="s">
        <v>391</v>
      </c>
      <c r="Y236" s="13" t="s">
        <v>253</v>
      </c>
      <c r="Z236" s="13" t="s">
        <v>253</v>
      </c>
      <c r="AA236" s="13" t="s">
        <v>253</v>
      </c>
      <c r="AB236" s="13" t="s">
        <v>253</v>
      </c>
      <c r="AC236" s="13" t="s">
        <v>253</v>
      </c>
      <c r="AD236" s="13" t="s">
        <v>253</v>
      </c>
      <c r="AE236" s="13" t="s">
        <v>253</v>
      </c>
      <c r="AF236" s="13" t="s">
        <v>253</v>
      </c>
      <c r="AG236" s="13" t="s">
        <v>253</v>
      </c>
      <c r="AH236" s="13" t="s">
        <v>253</v>
      </c>
      <c r="AI236" s="13" t="s">
        <v>253</v>
      </c>
      <c r="AJ236" s="13" t="s">
        <v>253</v>
      </c>
      <c r="AK236" s="13" t="s">
        <v>253</v>
      </c>
      <c r="AL236" s="13" t="s">
        <v>253</v>
      </c>
      <c r="AM236" s="13" t="s">
        <v>253</v>
      </c>
      <c r="AN236" s="13" t="s">
        <v>253</v>
      </c>
      <c r="AO236" s="13" t="s">
        <v>523</v>
      </c>
    </row>
    <row r="237" spans="1:41" x14ac:dyDescent="0.25">
      <c r="A237" s="12">
        <v>38187</v>
      </c>
      <c r="B237" s="13" t="s">
        <v>378</v>
      </c>
      <c r="C237" s="13">
        <v>2004</v>
      </c>
      <c r="D237" s="13">
        <v>7</v>
      </c>
      <c r="E237" s="13" t="s">
        <v>467</v>
      </c>
      <c r="F237" s="13" t="s">
        <v>248</v>
      </c>
      <c r="G237" s="30">
        <v>0.94513888888888886</v>
      </c>
      <c r="H237" s="30">
        <v>0.96319444444444446</v>
      </c>
      <c r="I237" s="30">
        <v>0.8354166666666667</v>
      </c>
      <c r="J237" s="231">
        <f t="shared" si="11"/>
        <v>2.633333333333332</v>
      </c>
      <c r="K237" s="13" t="s">
        <v>250</v>
      </c>
      <c r="L237" s="13" t="s">
        <v>524</v>
      </c>
      <c r="M237" s="13" t="s">
        <v>252</v>
      </c>
      <c r="O237" s="16">
        <v>4</v>
      </c>
      <c r="P237" s="13">
        <v>69</v>
      </c>
      <c r="Q237" s="17">
        <v>30</v>
      </c>
      <c r="R237" s="227">
        <f t="shared" si="12"/>
        <v>39</v>
      </c>
      <c r="S237" s="18">
        <v>13.93</v>
      </c>
      <c r="T237" s="18">
        <v>37.630000000000003</v>
      </c>
      <c r="U237" s="18">
        <v>23.89</v>
      </c>
      <c r="V237" s="17">
        <v>148</v>
      </c>
      <c r="X237" s="13" t="s">
        <v>391</v>
      </c>
      <c r="Y237" s="13" t="s">
        <v>253</v>
      </c>
      <c r="Z237" s="13" t="s">
        <v>253</v>
      </c>
      <c r="AA237" s="13" t="s">
        <v>253</v>
      </c>
      <c r="AB237" s="13" t="s">
        <v>253</v>
      </c>
      <c r="AC237" s="13" t="s">
        <v>253</v>
      </c>
      <c r="AD237" s="13" t="s">
        <v>253</v>
      </c>
      <c r="AE237" s="13" t="s">
        <v>253</v>
      </c>
      <c r="AF237" s="13" t="s">
        <v>253</v>
      </c>
      <c r="AG237" s="13" t="s">
        <v>253</v>
      </c>
      <c r="AH237" s="13" t="s">
        <v>253</v>
      </c>
      <c r="AI237" s="13" t="s">
        <v>253</v>
      </c>
      <c r="AJ237" s="13" t="s">
        <v>253</v>
      </c>
      <c r="AK237" s="13" t="s">
        <v>253</v>
      </c>
      <c r="AL237" s="13" t="s">
        <v>253</v>
      </c>
      <c r="AM237" s="13" t="s">
        <v>253</v>
      </c>
      <c r="AN237" s="13" t="s">
        <v>253</v>
      </c>
    </row>
    <row r="238" spans="1:41" x14ac:dyDescent="0.25">
      <c r="A238" s="12">
        <v>38187</v>
      </c>
      <c r="B238" s="13" t="s">
        <v>378</v>
      </c>
      <c r="C238" s="13">
        <v>2004</v>
      </c>
      <c r="D238" s="13">
        <v>7</v>
      </c>
      <c r="E238" s="13" t="s">
        <v>467</v>
      </c>
      <c r="F238" s="13" t="s">
        <v>248</v>
      </c>
      <c r="G238" s="30">
        <v>0.96319444444444446</v>
      </c>
      <c r="H238" s="30">
        <v>0.96736111111111101</v>
      </c>
      <c r="I238" s="30">
        <v>0.8354166666666667</v>
      </c>
      <c r="J238" s="231">
        <f t="shared" si="11"/>
        <v>3.0666666666666664</v>
      </c>
      <c r="K238" s="13" t="s">
        <v>250</v>
      </c>
      <c r="L238" s="13" t="s">
        <v>525</v>
      </c>
      <c r="M238" s="13" t="s">
        <v>252</v>
      </c>
      <c r="O238" s="16">
        <v>4</v>
      </c>
      <c r="P238" s="13">
        <v>71</v>
      </c>
      <c r="Q238" s="17">
        <v>31</v>
      </c>
      <c r="R238" s="227">
        <f t="shared" si="12"/>
        <v>40</v>
      </c>
      <c r="S238" s="18">
        <v>15.62</v>
      </c>
      <c r="T238" s="18">
        <v>39.25</v>
      </c>
      <c r="U238" s="18">
        <v>23.33</v>
      </c>
      <c r="V238" s="17">
        <v>144</v>
      </c>
      <c r="X238" s="13" t="s">
        <v>391</v>
      </c>
      <c r="AM238" s="13" t="s">
        <v>382</v>
      </c>
      <c r="AN238" s="13" t="s">
        <v>382</v>
      </c>
    </row>
    <row r="239" spans="1:41" x14ac:dyDescent="0.25">
      <c r="A239" s="12">
        <v>38187</v>
      </c>
      <c r="B239" s="13" t="s">
        <v>378</v>
      </c>
      <c r="C239" s="13">
        <v>2004</v>
      </c>
      <c r="D239" s="13">
        <v>7</v>
      </c>
      <c r="E239" s="13" t="s">
        <v>467</v>
      </c>
      <c r="F239" s="13" t="s">
        <v>248</v>
      </c>
      <c r="G239" s="30">
        <v>0.96736111111111101</v>
      </c>
      <c r="H239" s="30">
        <v>0.97361111111111109</v>
      </c>
      <c r="I239" s="30">
        <v>0.8354166666666667</v>
      </c>
      <c r="J239" s="231">
        <f t="shared" si="11"/>
        <v>3.1666666666666634</v>
      </c>
      <c r="K239" s="13" t="s">
        <v>250</v>
      </c>
      <c r="L239" s="13" t="s">
        <v>526</v>
      </c>
      <c r="M239" s="13" t="s">
        <v>252</v>
      </c>
      <c r="O239" s="16">
        <v>4.5</v>
      </c>
      <c r="P239" s="13">
        <v>69</v>
      </c>
      <c r="Q239" s="17">
        <v>31</v>
      </c>
      <c r="R239" s="227">
        <f t="shared" si="12"/>
        <v>38</v>
      </c>
      <c r="S239" s="18">
        <v>14.98</v>
      </c>
      <c r="T239" s="18">
        <v>38.67</v>
      </c>
      <c r="U239" s="18">
        <v>22.92</v>
      </c>
      <c r="V239" s="17">
        <v>146</v>
      </c>
      <c r="X239" s="13" t="s">
        <v>391</v>
      </c>
      <c r="Y239" s="13" t="s">
        <v>253</v>
      </c>
      <c r="Z239" s="13" t="s">
        <v>253</v>
      </c>
      <c r="AA239" s="13" t="s">
        <v>253</v>
      </c>
      <c r="AB239" s="13" t="s">
        <v>253</v>
      </c>
      <c r="AC239" s="13" t="s">
        <v>253</v>
      </c>
      <c r="AD239" s="13" t="s">
        <v>253</v>
      </c>
      <c r="AE239" s="13" t="s">
        <v>253</v>
      </c>
      <c r="AF239" s="13" t="s">
        <v>253</v>
      </c>
      <c r="AG239" s="13" t="s">
        <v>253</v>
      </c>
      <c r="AH239" s="13" t="s">
        <v>253</v>
      </c>
      <c r="AI239" s="13" t="s">
        <v>253</v>
      </c>
      <c r="AJ239" s="13" t="s">
        <v>253</v>
      </c>
      <c r="AK239" s="13" t="s">
        <v>253</v>
      </c>
      <c r="AL239" s="13" t="s">
        <v>253</v>
      </c>
      <c r="AM239" s="13" t="s">
        <v>253</v>
      </c>
      <c r="AN239" s="13" t="s">
        <v>253</v>
      </c>
    </row>
    <row r="240" spans="1:41" x14ac:dyDescent="0.25">
      <c r="A240" s="12">
        <v>38187</v>
      </c>
      <c r="B240" s="13" t="s">
        <v>378</v>
      </c>
      <c r="C240" s="13">
        <v>2004</v>
      </c>
      <c r="D240" s="13">
        <v>7</v>
      </c>
      <c r="E240" s="13" t="s">
        <v>467</v>
      </c>
      <c r="F240" s="13" t="s">
        <v>248</v>
      </c>
      <c r="G240" s="30">
        <v>0.98333333333333339</v>
      </c>
      <c r="H240" s="30">
        <v>0.97986111111111107</v>
      </c>
      <c r="I240" s="30">
        <v>0.8354166666666667</v>
      </c>
      <c r="J240" s="231">
        <f t="shared" si="11"/>
        <v>3.5500000000000007</v>
      </c>
      <c r="K240" s="13" t="s">
        <v>250</v>
      </c>
      <c r="L240" s="13" t="s">
        <v>527</v>
      </c>
      <c r="M240" s="13" t="s">
        <v>252</v>
      </c>
      <c r="O240" s="16">
        <v>2</v>
      </c>
      <c r="P240" s="13">
        <v>66</v>
      </c>
      <c r="Q240" s="17">
        <v>29</v>
      </c>
      <c r="R240" s="227">
        <f t="shared" si="12"/>
        <v>37</v>
      </c>
      <c r="S240" s="18">
        <v>14.44</v>
      </c>
      <c r="T240" s="18">
        <v>37.18</v>
      </c>
      <c r="U240" s="18">
        <v>23.2</v>
      </c>
      <c r="V240" s="17">
        <v>141</v>
      </c>
      <c r="X240" s="13" t="s">
        <v>391</v>
      </c>
      <c r="AM240" s="13" t="s">
        <v>382</v>
      </c>
      <c r="AN240" s="13" t="s">
        <v>382</v>
      </c>
    </row>
    <row r="241" spans="1:41" x14ac:dyDescent="0.25">
      <c r="A241" s="12">
        <v>38187</v>
      </c>
      <c r="B241" s="13" t="s">
        <v>378</v>
      </c>
      <c r="C241" s="13">
        <v>2004</v>
      </c>
      <c r="D241" s="13">
        <v>7</v>
      </c>
      <c r="E241" s="13" t="s">
        <v>467</v>
      </c>
      <c r="F241" s="13" t="s">
        <v>248</v>
      </c>
      <c r="G241" s="30">
        <v>0.98472222222222217</v>
      </c>
      <c r="H241" s="30">
        <v>0.99097222222222225</v>
      </c>
      <c r="I241" s="30">
        <v>0.8354166666666667</v>
      </c>
      <c r="J241" s="231">
        <f t="shared" si="11"/>
        <v>3.5833333333333313</v>
      </c>
      <c r="K241" s="13" t="s">
        <v>250</v>
      </c>
      <c r="L241" s="13" t="s">
        <v>528</v>
      </c>
      <c r="M241" s="13" t="s">
        <v>252</v>
      </c>
      <c r="O241" s="16">
        <v>0</v>
      </c>
      <c r="P241" s="13">
        <v>63</v>
      </c>
      <c r="Q241" s="17">
        <v>31</v>
      </c>
      <c r="R241" s="227">
        <f t="shared" si="12"/>
        <v>32</v>
      </c>
      <c r="S241" s="18">
        <v>13.18</v>
      </c>
      <c r="T241" s="18">
        <v>37.880000000000003</v>
      </c>
      <c r="U241" s="18">
        <v>22.2</v>
      </c>
      <c r="V241" s="17">
        <v>141</v>
      </c>
      <c r="X241" s="13" t="s">
        <v>391</v>
      </c>
      <c r="AM241" s="13">
        <v>0</v>
      </c>
      <c r="AN241" s="13">
        <v>5</v>
      </c>
      <c r="AO241" s="13" t="s">
        <v>529</v>
      </c>
    </row>
    <row r="242" spans="1:41" x14ac:dyDescent="0.25">
      <c r="A242" s="12">
        <v>38187</v>
      </c>
      <c r="B242" s="13" t="s">
        <v>378</v>
      </c>
      <c r="C242" s="13">
        <v>2004</v>
      </c>
      <c r="D242" s="13">
        <v>7</v>
      </c>
      <c r="E242" s="13" t="s">
        <v>467</v>
      </c>
      <c r="F242" s="13" t="s">
        <v>248</v>
      </c>
      <c r="G242" s="30">
        <v>0.98958333333333337</v>
      </c>
      <c r="H242" s="30">
        <v>2.0833333333333333E-3</v>
      </c>
      <c r="I242" s="30">
        <v>0.8354166666666667</v>
      </c>
      <c r="J242" s="231">
        <f t="shared" si="11"/>
        <v>3.7</v>
      </c>
      <c r="K242" s="13" t="s">
        <v>250</v>
      </c>
      <c r="L242" s="13" t="s">
        <v>530</v>
      </c>
      <c r="M242" s="13" t="s">
        <v>252</v>
      </c>
      <c r="O242" s="16">
        <v>2</v>
      </c>
      <c r="P242" s="13">
        <v>68</v>
      </c>
      <c r="Q242" s="17">
        <v>29</v>
      </c>
      <c r="R242" s="227">
        <f t="shared" si="12"/>
        <v>39</v>
      </c>
      <c r="S242" s="18">
        <v>15.09</v>
      </c>
      <c r="T242" s="18">
        <v>39.270000000000003</v>
      </c>
      <c r="U242" s="18">
        <v>23.49</v>
      </c>
      <c r="V242" s="17">
        <v>150</v>
      </c>
      <c r="X242" s="13" t="s">
        <v>391</v>
      </c>
      <c r="Y242" s="13" t="s">
        <v>253</v>
      </c>
      <c r="Z242" s="13" t="s">
        <v>253</v>
      </c>
      <c r="AA242" s="13" t="s">
        <v>253</v>
      </c>
      <c r="AB242" s="13" t="s">
        <v>253</v>
      </c>
      <c r="AC242" s="13" t="s">
        <v>253</v>
      </c>
      <c r="AD242" s="13" t="s">
        <v>253</v>
      </c>
      <c r="AE242" s="13" t="s">
        <v>253</v>
      </c>
      <c r="AF242" s="13" t="s">
        <v>253</v>
      </c>
      <c r="AG242" s="13" t="s">
        <v>253</v>
      </c>
      <c r="AH242" s="13" t="s">
        <v>253</v>
      </c>
      <c r="AI242" s="13" t="s">
        <v>253</v>
      </c>
      <c r="AJ242" s="13" t="s">
        <v>253</v>
      </c>
      <c r="AK242" s="13" t="s">
        <v>253</v>
      </c>
      <c r="AL242" s="13" t="s">
        <v>253</v>
      </c>
      <c r="AM242" s="13" t="s">
        <v>253</v>
      </c>
      <c r="AN242" s="13" t="s">
        <v>253</v>
      </c>
    </row>
    <row r="243" spans="1:41" x14ac:dyDescent="0.25">
      <c r="A243" s="12">
        <v>38187</v>
      </c>
      <c r="B243" s="13" t="s">
        <v>378</v>
      </c>
      <c r="C243" s="13">
        <v>2004</v>
      </c>
      <c r="D243" s="13">
        <v>7</v>
      </c>
      <c r="E243" s="13" t="s">
        <v>467</v>
      </c>
      <c r="F243" s="13" t="s">
        <v>248</v>
      </c>
      <c r="G243" s="30">
        <v>0.99861111111111101</v>
      </c>
      <c r="H243" s="30">
        <v>9.0277777777777787E-3</v>
      </c>
      <c r="I243" s="30">
        <v>0.8354166666666667</v>
      </c>
      <c r="J243" s="231">
        <f t="shared" si="11"/>
        <v>3.9166666666666634</v>
      </c>
      <c r="K243" s="13" t="s">
        <v>250</v>
      </c>
      <c r="L243" s="13" t="s">
        <v>531</v>
      </c>
      <c r="M243" s="13" t="s">
        <v>252</v>
      </c>
      <c r="O243" s="16">
        <v>1.5</v>
      </c>
      <c r="P243" s="13">
        <v>53</v>
      </c>
      <c r="Q243" s="17">
        <v>31</v>
      </c>
      <c r="R243" s="227">
        <f t="shared" si="12"/>
        <v>22</v>
      </c>
      <c r="S243" s="18">
        <v>14.28</v>
      </c>
      <c r="T243" s="18">
        <v>36.700000000000003</v>
      </c>
      <c r="U243" s="18">
        <v>22.49</v>
      </c>
      <c r="V243" s="17">
        <v>144</v>
      </c>
      <c r="X243" s="13" t="s">
        <v>391</v>
      </c>
      <c r="Y243" s="13" t="s">
        <v>253</v>
      </c>
      <c r="Z243" s="13" t="s">
        <v>253</v>
      </c>
      <c r="AA243" s="13" t="s">
        <v>253</v>
      </c>
      <c r="AB243" s="13" t="s">
        <v>253</v>
      </c>
      <c r="AC243" s="13" t="s">
        <v>253</v>
      </c>
      <c r="AD243" s="13" t="s">
        <v>253</v>
      </c>
      <c r="AE243" s="13" t="s">
        <v>253</v>
      </c>
      <c r="AF243" s="13" t="s">
        <v>253</v>
      </c>
      <c r="AG243" s="13" t="s">
        <v>253</v>
      </c>
      <c r="AH243" s="13" t="s">
        <v>253</v>
      </c>
      <c r="AI243" s="13" t="s">
        <v>253</v>
      </c>
      <c r="AJ243" s="13" t="s">
        <v>253</v>
      </c>
      <c r="AK243" s="13" t="s">
        <v>253</v>
      </c>
      <c r="AL243" s="13" t="s">
        <v>253</v>
      </c>
      <c r="AM243" s="13" t="s">
        <v>253</v>
      </c>
      <c r="AN243" s="13" t="s">
        <v>253</v>
      </c>
      <c r="AO243" s="13" t="s">
        <v>471</v>
      </c>
    </row>
    <row r="244" spans="1:41" x14ac:dyDescent="0.25">
      <c r="A244" s="12">
        <v>38187</v>
      </c>
      <c r="B244" s="13" t="s">
        <v>378</v>
      </c>
      <c r="C244" s="13">
        <v>2004</v>
      </c>
      <c r="D244" s="13">
        <v>7</v>
      </c>
      <c r="E244" s="13" t="s">
        <v>467</v>
      </c>
      <c r="F244" s="13" t="s">
        <v>248</v>
      </c>
      <c r="G244" s="30">
        <v>0</v>
      </c>
      <c r="H244" s="30">
        <v>1.1111111111111112E-2</v>
      </c>
      <c r="I244" s="30">
        <v>0.8354166666666667</v>
      </c>
      <c r="J244" s="231">
        <f t="shared" si="11"/>
        <v>3.9499999999999993</v>
      </c>
      <c r="K244" s="13" t="s">
        <v>250</v>
      </c>
      <c r="L244" s="13" t="s">
        <v>532</v>
      </c>
      <c r="M244" s="13" t="s">
        <v>252</v>
      </c>
      <c r="O244" s="16">
        <v>2</v>
      </c>
      <c r="P244" s="13">
        <v>68</v>
      </c>
      <c r="Q244" s="17">
        <v>29</v>
      </c>
      <c r="R244" s="227">
        <f t="shared" si="12"/>
        <v>39</v>
      </c>
      <c r="S244" s="18">
        <v>15.65</v>
      </c>
      <c r="T244" s="18">
        <v>39.6</v>
      </c>
      <c r="U244" s="18">
        <v>24.3</v>
      </c>
      <c r="V244" s="17">
        <v>146</v>
      </c>
      <c r="X244" s="13" t="s">
        <v>391</v>
      </c>
      <c r="AM244" s="13" t="s">
        <v>382</v>
      </c>
      <c r="AN244" s="13" t="s">
        <v>382</v>
      </c>
    </row>
    <row r="245" spans="1:41" x14ac:dyDescent="0.25">
      <c r="A245" s="12">
        <v>38187</v>
      </c>
      <c r="B245" s="13" t="s">
        <v>378</v>
      </c>
      <c r="C245" s="13">
        <v>2004</v>
      </c>
      <c r="D245" s="13">
        <v>7</v>
      </c>
      <c r="E245" s="13" t="s">
        <v>467</v>
      </c>
      <c r="F245" s="13" t="s">
        <v>248</v>
      </c>
      <c r="G245" s="30">
        <v>6.2500000000000003E-3</v>
      </c>
      <c r="H245" s="30">
        <v>1.4583333333333332E-2</v>
      </c>
      <c r="I245" s="30">
        <v>0.8354166666666667</v>
      </c>
      <c r="J245" s="231">
        <f t="shared" si="11"/>
        <v>4.0999999999999979</v>
      </c>
      <c r="K245" s="13" t="s">
        <v>250</v>
      </c>
      <c r="L245" s="13" t="s">
        <v>533</v>
      </c>
      <c r="M245" s="13" t="s">
        <v>252</v>
      </c>
      <c r="O245" s="16">
        <v>1</v>
      </c>
      <c r="P245" s="13">
        <v>60</v>
      </c>
      <c r="Q245" s="17">
        <v>25</v>
      </c>
      <c r="R245" s="227">
        <f t="shared" si="12"/>
        <v>35</v>
      </c>
      <c r="S245" s="18">
        <v>14.66</v>
      </c>
      <c r="T245" s="18">
        <v>38.97</v>
      </c>
      <c r="U245" s="18">
        <v>23.04</v>
      </c>
      <c r="V245" s="17">
        <v>144</v>
      </c>
      <c r="X245" s="13" t="s">
        <v>391</v>
      </c>
      <c r="AM245" s="13" t="s">
        <v>382</v>
      </c>
      <c r="AN245" s="13" t="s">
        <v>382</v>
      </c>
    </row>
    <row r="246" spans="1:41" x14ac:dyDescent="0.25">
      <c r="A246" s="12">
        <v>38187</v>
      </c>
      <c r="B246" s="13" t="s">
        <v>378</v>
      </c>
      <c r="C246" s="13">
        <v>2004</v>
      </c>
      <c r="D246" s="13">
        <v>7</v>
      </c>
      <c r="E246" s="13" t="s">
        <v>467</v>
      </c>
      <c r="F246" s="13" t="s">
        <v>248</v>
      </c>
      <c r="G246" s="30">
        <v>1.0416666666666666E-2</v>
      </c>
      <c r="H246" s="30">
        <v>1.7361111111111112E-2</v>
      </c>
      <c r="I246" s="30">
        <v>0.8354166666666667</v>
      </c>
      <c r="J246" s="231">
        <f t="shared" si="11"/>
        <v>4.1999999999999993</v>
      </c>
      <c r="K246" s="13" t="s">
        <v>250</v>
      </c>
      <c r="L246" s="13" t="s">
        <v>534</v>
      </c>
      <c r="M246" s="13" t="s">
        <v>252</v>
      </c>
      <c r="O246" s="16">
        <v>4</v>
      </c>
      <c r="P246" s="13">
        <v>67</v>
      </c>
      <c r="Q246" s="17">
        <v>29</v>
      </c>
      <c r="R246" s="227">
        <f t="shared" si="12"/>
        <v>38</v>
      </c>
      <c r="S246" s="18">
        <v>14.91</v>
      </c>
      <c r="T246" s="18">
        <v>38.69</v>
      </c>
      <c r="U246" s="18">
        <v>22.9</v>
      </c>
      <c r="V246" s="17">
        <v>141</v>
      </c>
      <c r="X246" s="13" t="s">
        <v>391</v>
      </c>
      <c r="AM246" s="13" t="s">
        <v>382</v>
      </c>
      <c r="AN246" s="13" t="s">
        <v>382</v>
      </c>
    </row>
    <row r="247" spans="1:41" x14ac:dyDescent="0.25">
      <c r="A247" s="12">
        <v>38187</v>
      </c>
      <c r="B247" s="13" t="s">
        <v>378</v>
      </c>
      <c r="C247" s="13">
        <v>2004</v>
      </c>
      <c r="D247" s="13">
        <v>7</v>
      </c>
      <c r="E247" s="13" t="s">
        <v>467</v>
      </c>
      <c r="F247" s="13" t="s">
        <v>248</v>
      </c>
      <c r="G247" s="30">
        <v>1.2500000000000001E-2</v>
      </c>
      <c r="H247" s="30">
        <v>2.0833333333333332E-2</v>
      </c>
      <c r="I247" s="30">
        <v>0.8354166666666667</v>
      </c>
      <c r="J247" s="231">
        <f t="shared" si="11"/>
        <v>4.25</v>
      </c>
      <c r="K247" s="13" t="s">
        <v>250</v>
      </c>
      <c r="L247" s="13" t="s">
        <v>535</v>
      </c>
      <c r="M247" s="13" t="s">
        <v>252</v>
      </c>
      <c r="O247" s="16">
        <v>2</v>
      </c>
      <c r="P247" s="13">
        <v>63</v>
      </c>
      <c r="Q247" s="17">
        <v>26</v>
      </c>
      <c r="R247" s="227">
        <f t="shared" si="12"/>
        <v>37</v>
      </c>
      <c r="S247" s="18">
        <v>14.72</v>
      </c>
      <c r="T247" s="18">
        <v>37.39</v>
      </c>
      <c r="U247" s="18">
        <v>23</v>
      </c>
      <c r="V247" s="17">
        <v>144</v>
      </c>
      <c r="X247" s="13" t="s">
        <v>391</v>
      </c>
      <c r="Y247" s="13" t="s">
        <v>253</v>
      </c>
      <c r="Z247" s="13" t="s">
        <v>253</v>
      </c>
      <c r="AA247" s="13" t="s">
        <v>253</v>
      </c>
      <c r="AB247" s="13" t="s">
        <v>253</v>
      </c>
      <c r="AC247" s="13" t="s">
        <v>253</v>
      </c>
      <c r="AD247" s="13" t="s">
        <v>253</v>
      </c>
      <c r="AE247" s="13" t="s">
        <v>253</v>
      </c>
      <c r="AF247" s="13" t="s">
        <v>253</v>
      </c>
      <c r="AG247" s="13" t="s">
        <v>253</v>
      </c>
      <c r="AH247" s="13" t="s">
        <v>253</v>
      </c>
      <c r="AI247" s="13" t="s">
        <v>253</v>
      </c>
      <c r="AJ247" s="13" t="s">
        <v>253</v>
      </c>
      <c r="AK247" s="13" t="s">
        <v>253</v>
      </c>
      <c r="AL247" s="13" t="s">
        <v>253</v>
      </c>
      <c r="AM247" s="13" t="s">
        <v>253</v>
      </c>
      <c r="AN247" s="13" t="s">
        <v>253</v>
      </c>
      <c r="AO247" s="13" t="s">
        <v>536</v>
      </c>
    </row>
    <row r="248" spans="1:41" x14ac:dyDescent="0.25">
      <c r="A248" s="12">
        <v>38187</v>
      </c>
      <c r="B248" s="13" t="s">
        <v>378</v>
      </c>
      <c r="C248" s="13">
        <v>2004</v>
      </c>
      <c r="D248" s="13">
        <v>7</v>
      </c>
      <c r="E248" s="13" t="s">
        <v>467</v>
      </c>
      <c r="F248" s="13" t="s">
        <v>248</v>
      </c>
      <c r="G248" s="30">
        <v>2.2222222222222223E-2</v>
      </c>
      <c r="H248" s="30">
        <v>2.5694444444444447E-2</v>
      </c>
      <c r="I248" s="30">
        <v>0.8354166666666667</v>
      </c>
      <c r="J248" s="231">
        <f t="shared" si="11"/>
        <v>4.4833333333333343</v>
      </c>
      <c r="K248" s="13" t="s">
        <v>250</v>
      </c>
      <c r="L248" s="13" t="s">
        <v>537</v>
      </c>
      <c r="M248" s="13" t="s">
        <v>252</v>
      </c>
      <c r="O248" s="16">
        <v>0</v>
      </c>
      <c r="P248" s="13">
        <v>59</v>
      </c>
      <c r="Q248" s="17">
        <v>26</v>
      </c>
      <c r="R248" s="227">
        <f t="shared" si="12"/>
        <v>33</v>
      </c>
      <c r="S248" s="18">
        <v>14.26</v>
      </c>
      <c r="T248" s="18">
        <v>37.14</v>
      </c>
      <c r="U248" s="18">
        <v>22.57</v>
      </c>
      <c r="V248" s="17">
        <v>135</v>
      </c>
      <c r="X248" s="13" t="s">
        <v>391</v>
      </c>
      <c r="Y248" s="13" t="s">
        <v>253</v>
      </c>
      <c r="Z248" s="13" t="s">
        <v>253</v>
      </c>
      <c r="AA248" s="13" t="s">
        <v>253</v>
      </c>
      <c r="AB248" s="13" t="s">
        <v>253</v>
      </c>
      <c r="AC248" s="13" t="s">
        <v>253</v>
      </c>
      <c r="AD248" s="13" t="s">
        <v>253</v>
      </c>
      <c r="AE248" s="13" t="s">
        <v>253</v>
      </c>
      <c r="AF248" s="13" t="s">
        <v>253</v>
      </c>
      <c r="AG248" s="13" t="s">
        <v>253</v>
      </c>
      <c r="AH248" s="13" t="s">
        <v>253</v>
      </c>
      <c r="AI248" s="13" t="s">
        <v>253</v>
      </c>
      <c r="AJ248" s="13" t="s">
        <v>253</v>
      </c>
      <c r="AK248" s="13" t="s">
        <v>253</v>
      </c>
      <c r="AL248" s="13" t="s">
        <v>253</v>
      </c>
      <c r="AM248" s="13" t="s">
        <v>253</v>
      </c>
      <c r="AN248" s="13" t="s">
        <v>253</v>
      </c>
    </row>
    <row r="249" spans="1:41" x14ac:dyDescent="0.25">
      <c r="A249" s="12">
        <v>38187</v>
      </c>
      <c r="B249" s="13" t="s">
        <v>378</v>
      </c>
      <c r="C249" s="13">
        <v>2004</v>
      </c>
      <c r="D249" s="13">
        <v>7</v>
      </c>
      <c r="E249" s="13" t="s">
        <v>467</v>
      </c>
      <c r="F249" s="13" t="s">
        <v>248</v>
      </c>
      <c r="G249" s="30">
        <v>2.2916666666666669E-2</v>
      </c>
      <c r="H249" s="30">
        <v>3.0555555555555555E-2</v>
      </c>
      <c r="I249" s="30">
        <v>0.8354166666666667</v>
      </c>
      <c r="J249" s="231">
        <f t="shared" si="11"/>
        <v>4.5</v>
      </c>
      <c r="K249" s="13" t="s">
        <v>250</v>
      </c>
      <c r="L249" s="13" t="s">
        <v>538</v>
      </c>
      <c r="M249" s="13" t="s">
        <v>252</v>
      </c>
      <c r="O249" s="16">
        <v>2</v>
      </c>
      <c r="P249" s="13">
        <v>61</v>
      </c>
      <c r="Q249" s="17">
        <v>26</v>
      </c>
      <c r="R249" s="227">
        <f t="shared" si="12"/>
        <v>35</v>
      </c>
      <c r="S249" s="18">
        <v>15.21</v>
      </c>
      <c r="T249" s="18">
        <v>38.369999999999997</v>
      </c>
      <c r="U249" s="18">
        <v>23.72</v>
      </c>
      <c r="V249" s="17">
        <v>140</v>
      </c>
      <c r="X249" s="13" t="s">
        <v>391</v>
      </c>
      <c r="AM249" s="13" t="s">
        <v>382</v>
      </c>
      <c r="AN249" s="13" t="s">
        <v>382</v>
      </c>
    </row>
    <row r="250" spans="1:41" x14ac:dyDescent="0.25">
      <c r="A250" s="12">
        <v>38187</v>
      </c>
      <c r="B250" s="13" t="s">
        <v>378</v>
      </c>
      <c r="C250" s="13">
        <v>2004</v>
      </c>
      <c r="D250" s="13">
        <v>7</v>
      </c>
      <c r="E250" s="13" t="s">
        <v>467</v>
      </c>
      <c r="F250" s="13" t="s">
        <v>248</v>
      </c>
      <c r="G250" s="30">
        <v>3.125E-2</v>
      </c>
      <c r="H250" s="30">
        <v>3.888888888888889E-2</v>
      </c>
      <c r="I250" s="30">
        <v>0.8354166666666667</v>
      </c>
      <c r="J250" s="231">
        <f t="shared" si="11"/>
        <v>4.6999999999999993</v>
      </c>
      <c r="K250" s="13" t="s">
        <v>250</v>
      </c>
      <c r="L250" s="13" t="s">
        <v>539</v>
      </c>
      <c r="M250" s="13" t="s">
        <v>252</v>
      </c>
      <c r="O250" s="16">
        <v>4</v>
      </c>
      <c r="P250" s="13">
        <v>67</v>
      </c>
      <c r="Q250" s="17">
        <v>31</v>
      </c>
      <c r="R250" s="227">
        <f t="shared" ref="R250:R281" si="13">P250-Q250</f>
        <v>36</v>
      </c>
      <c r="S250" s="18">
        <v>14.99</v>
      </c>
      <c r="T250" s="18">
        <v>38.06</v>
      </c>
      <c r="U250" s="18">
        <v>22.95</v>
      </c>
      <c r="V250" s="17">
        <v>147</v>
      </c>
      <c r="X250" s="13" t="s">
        <v>391</v>
      </c>
      <c r="Y250" s="13" t="s">
        <v>253</v>
      </c>
      <c r="Z250" s="13" t="s">
        <v>253</v>
      </c>
      <c r="AA250" s="13" t="s">
        <v>253</v>
      </c>
      <c r="AB250" s="13" t="s">
        <v>253</v>
      </c>
      <c r="AC250" s="13" t="s">
        <v>253</v>
      </c>
      <c r="AD250" s="13" t="s">
        <v>253</v>
      </c>
      <c r="AE250" s="13" t="s">
        <v>253</v>
      </c>
      <c r="AF250" s="13" t="s">
        <v>253</v>
      </c>
      <c r="AG250" s="13" t="s">
        <v>253</v>
      </c>
      <c r="AH250" s="13" t="s">
        <v>253</v>
      </c>
      <c r="AI250" s="13" t="s">
        <v>253</v>
      </c>
      <c r="AJ250" s="13" t="s">
        <v>253</v>
      </c>
      <c r="AK250" s="13" t="s">
        <v>253</v>
      </c>
      <c r="AL250" s="13" t="s">
        <v>253</v>
      </c>
      <c r="AM250" s="13" t="s">
        <v>253</v>
      </c>
      <c r="AN250" s="13" t="s">
        <v>253</v>
      </c>
      <c r="AO250" s="13" t="s">
        <v>510</v>
      </c>
    </row>
    <row r="251" spans="1:41" x14ac:dyDescent="0.25">
      <c r="A251" s="12">
        <v>38187</v>
      </c>
      <c r="B251" s="13" t="s">
        <v>378</v>
      </c>
      <c r="C251" s="13">
        <v>2004</v>
      </c>
      <c r="D251" s="13">
        <v>7</v>
      </c>
      <c r="E251" s="13" t="s">
        <v>467</v>
      </c>
      <c r="F251" s="13" t="s">
        <v>248</v>
      </c>
      <c r="G251" s="30">
        <v>3.6805555555555557E-2</v>
      </c>
      <c r="H251" s="30">
        <v>4.4444444444444446E-2</v>
      </c>
      <c r="I251" s="30">
        <v>0.8354166666666667</v>
      </c>
      <c r="J251" s="231">
        <f t="shared" si="11"/>
        <v>4.8333333333333321</v>
      </c>
      <c r="K251" s="13" t="s">
        <v>250</v>
      </c>
      <c r="L251" s="13" t="s">
        <v>540</v>
      </c>
      <c r="M251" s="13" t="s">
        <v>252</v>
      </c>
      <c r="O251" s="16">
        <v>2</v>
      </c>
      <c r="P251" s="13">
        <v>66</v>
      </c>
      <c r="Q251" s="17">
        <v>31</v>
      </c>
      <c r="R251" s="227">
        <f t="shared" si="13"/>
        <v>35</v>
      </c>
      <c r="S251" s="18">
        <v>14.89</v>
      </c>
      <c r="T251" s="18">
        <v>46.9</v>
      </c>
      <c r="U251" s="18">
        <v>22.93</v>
      </c>
      <c r="V251" s="17">
        <v>140</v>
      </c>
      <c r="X251" s="13" t="s">
        <v>391</v>
      </c>
      <c r="Y251" s="13" t="s">
        <v>253</v>
      </c>
      <c r="Z251" s="13" t="s">
        <v>253</v>
      </c>
      <c r="AA251" s="13" t="s">
        <v>253</v>
      </c>
      <c r="AB251" s="13" t="s">
        <v>253</v>
      </c>
      <c r="AC251" s="13" t="s">
        <v>253</v>
      </c>
      <c r="AD251" s="13" t="s">
        <v>253</v>
      </c>
      <c r="AE251" s="13" t="s">
        <v>253</v>
      </c>
      <c r="AF251" s="13" t="s">
        <v>253</v>
      </c>
      <c r="AG251" s="13" t="s">
        <v>253</v>
      </c>
      <c r="AH251" s="13" t="s">
        <v>253</v>
      </c>
      <c r="AI251" s="13" t="s">
        <v>253</v>
      </c>
      <c r="AJ251" s="13" t="s">
        <v>253</v>
      </c>
      <c r="AK251" s="13" t="s">
        <v>253</v>
      </c>
      <c r="AL251" s="13" t="s">
        <v>253</v>
      </c>
      <c r="AM251" s="13" t="s">
        <v>253</v>
      </c>
      <c r="AN251" s="13" t="s">
        <v>253</v>
      </c>
      <c r="AO251" s="13" t="s">
        <v>383</v>
      </c>
    </row>
    <row r="252" spans="1:41" x14ac:dyDescent="0.25">
      <c r="A252" s="12">
        <v>38187</v>
      </c>
      <c r="B252" s="13" t="s">
        <v>378</v>
      </c>
      <c r="C252" s="13">
        <v>2004</v>
      </c>
      <c r="D252" s="13">
        <v>7</v>
      </c>
      <c r="E252" s="13" t="s">
        <v>467</v>
      </c>
      <c r="F252" s="13" t="s">
        <v>248</v>
      </c>
      <c r="G252" s="30">
        <v>4.2361111111111106E-2</v>
      </c>
      <c r="H252" s="30">
        <v>4.7916666666666663E-2</v>
      </c>
      <c r="I252" s="30">
        <v>0.8354166666666667</v>
      </c>
      <c r="J252" s="231">
        <f t="shared" si="11"/>
        <v>4.966666666666665</v>
      </c>
      <c r="K252" s="13" t="s">
        <v>250</v>
      </c>
      <c r="L252" s="13" t="s">
        <v>541</v>
      </c>
      <c r="M252" s="13" t="s">
        <v>252</v>
      </c>
      <c r="O252" s="16">
        <v>4</v>
      </c>
      <c r="P252" s="13">
        <v>65</v>
      </c>
      <c r="Q252" s="17">
        <v>31</v>
      </c>
      <c r="R252" s="227">
        <f t="shared" si="13"/>
        <v>34</v>
      </c>
      <c r="S252" s="18">
        <v>14.03</v>
      </c>
      <c r="T252" s="18">
        <v>37.04</v>
      </c>
      <c r="U252" s="18">
        <v>21.49</v>
      </c>
      <c r="V252" s="17">
        <v>136</v>
      </c>
      <c r="X252" s="13" t="s">
        <v>391</v>
      </c>
      <c r="Y252" s="13" t="s">
        <v>253</v>
      </c>
      <c r="Z252" s="13" t="s">
        <v>253</v>
      </c>
      <c r="AA252" s="13" t="s">
        <v>253</v>
      </c>
      <c r="AB252" s="13" t="s">
        <v>253</v>
      </c>
      <c r="AC252" s="13" t="s">
        <v>253</v>
      </c>
      <c r="AD252" s="13" t="s">
        <v>253</v>
      </c>
      <c r="AE252" s="13" t="s">
        <v>253</v>
      </c>
      <c r="AF252" s="13" t="s">
        <v>253</v>
      </c>
      <c r="AG252" s="13" t="s">
        <v>253</v>
      </c>
      <c r="AH252" s="13" t="s">
        <v>253</v>
      </c>
      <c r="AI252" s="13" t="s">
        <v>253</v>
      </c>
      <c r="AJ252" s="13" t="s">
        <v>253</v>
      </c>
      <c r="AK252" s="13" t="s">
        <v>253</v>
      </c>
      <c r="AL252" s="13" t="s">
        <v>253</v>
      </c>
      <c r="AM252" s="13" t="s">
        <v>253</v>
      </c>
      <c r="AN252" s="13" t="s">
        <v>253</v>
      </c>
    </row>
    <row r="253" spans="1:41" x14ac:dyDescent="0.25">
      <c r="A253" s="12">
        <v>38187</v>
      </c>
      <c r="B253" s="13" t="s">
        <v>378</v>
      </c>
      <c r="C253" s="13">
        <v>2004</v>
      </c>
      <c r="D253" s="13">
        <v>7</v>
      </c>
      <c r="E253" s="13" t="s">
        <v>467</v>
      </c>
      <c r="F253" s="13" t="s">
        <v>248</v>
      </c>
      <c r="G253" s="30">
        <v>4.4444444444444446E-2</v>
      </c>
      <c r="H253" s="30">
        <v>6.1805555555555558E-2</v>
      </c>
      <c r="I253" s="30">
        <v>0.8354166666666667</v>
      </c>
      <c r="J253" s="231">
        <f t="shared" si="11"/>
        <v>5.0166666666666657</v>
      </c>
      <c r="K253" s="13" t="s">
        <v>250</v>
      </c>
      <c r="L253" s="13" t="s">
        <v>542</v>
      </c>
      <c r="M253" s="13" t="s">
        <v>252</v>
      </c>
      <c r="O253" s="16">
        <v>4.5</v>
      </c>
      <c r="P253" s="13">
        <v>70</v>
      </c>
      <c r="Q253" s="17">
        <v>29</v>
      </c>
      <c r="R253" s="227">
        <f t="shared" si="13"/>
        <v>41</v>
      </c>
      <c r="S253" s="18">
        <v>15.23</v>
      </c>
      <c r="T253" s="18">
        <v>38.64</v>
      </c>
      <c r="U253" s="18">
        <v>22.97</v>
      </c>
      <c r="V253" s="17">
        <v>145</v>
      </c>
      <c r="X253" s="13" t="s">
        <v>391</v>
      </c>
      <c r="AM253" s="13">
        <v>0</v>
      </c>
      <c r="AN253" s="13" t="s">
        <v>381</v>
      </c>
      <c r="AO253" s="13" t="s">
        <v>543</v>
      </c>
    </row>
    <row r="254" spans="1:41" x14ac:dyDescent="0.25">
      <c r="A254" s="12">
        <v>38187</v>
      </c>
      <c r="B254" s="13" t="s">
        <v>378</v>
      </c>
      <c r="C254" s="13">
        <v>2004</v>
      </c>
      <c r="D254" s="13">
        <v>7</v>
      </c>
      <c r="E254" s="13" t="s">
        <v>467</v>
      </c>
      <c r="F254" s="13" t="s">
        <v>248</v>
      </c>
      <c r="G254" s="30">
        <v>0.05</v>
      </c>
      <c r="H254" s="30">
        <v>5.9027777777777783E-2</v>
      </c>
      <c r="I254" s="30">
        <v>0.8354166666666667</v>
      </c>
      <c r="J254" s="231">
        <f t="shared" si="11"/>
        <v>5.1499999999999986</v>
      </c>
      <c r="K254" s="13" t="s">
        <v>250</v>
      </c>
      <c r="L254" s="13" t="s">
        <v>544</v>
      </c>
      <c r="M254" s="13" t="s">
        <v>252</v>
      </c>
      <c r="O254" s="16">
        <v>2</v>
      </c>
      <c r="P254" s="13">
        <v>63</v>
      </c>
      <c r="Q254" s="17">
        <v>29</v>
      </c>
      <c r="R254" s="227">
        <f t="shared" si="13"/>
        <v>34</v>
      </c>
      <c r="S254" s="18">
        <v>15.3</v>
      </c>
      <c r="T254" s="18">
        <v>38.67</v>
      </c>
      <c r="U254" s="18">
        <v>24.23</v>
      </c>
      <c r="V254" s="17">
        <v>145</v>
      </c>
      <c r="X254" s="13" t="s">
        <v>391</v>
      </c>
      <c r="Y254" s="13" t="s">
        <v>253</v>
      </c>
      <c r="Z254" s="13" t="s">
        <v>253</v>
      </c>
      <c r="AA254" s="13" t="s">
        <v>253</v>
      </c>
      <c r="AB254" s="13" t="s">
        <v>253</v>
      </c>
      <c r="AC254" s="13" t="s">
        <v>253</v>
      </c>
      <c r="AD254" s="13" t="s">
        <v>253</v>
      </c>
      <c r="AE254" s="13" t="s">
        <v>253</v>
      </c>
      <c r="AF254" s="13" t="s">
        <v>253</v>
      </c>
      <c r="AG254" s="13" t="s">
        <v>253</v>
      </c>
      <c r="AH254" s="13" t="s">
        <v>253</v>
      </c>
      <c r="AI254" s="13" t="s">
        <v>253</v>
      </c>
      <c r="AJ254" s="13" t="s">
        <v>253</v>
      </c>
      <c r="AK254" s="13" t="s">
        <v>253</v>
      </c>
      <c r="AL254" s="13" t="s">
        <v>253</v>
      </c>
      <c r="AM254" s="13" t="s">
        <v>253</v>
      </c>
      <c r="AN254" s="13" t="s">
        <v>253</v>
      </c>
    </row>
    <row r="255" spans="1:41" x14ac:dyDescent="0.25">
      <c r="A255" s="12">
        <v>38187</v>
      </c>
      <c r="B255" s="13" t="s">
        <v>378</v>
      </c>
      <c r="C255" s="13">
        <v>2004</v>
      </c>
      <c r="D255" s="13">
        <v>7</v>
      </c>
      <c r="E255" s="13" t="s">
        <v>467</v>
      </c>
      <c r="F255" s="13" t="s">
        <v>248</v>
      </c>
      <c r="G255" s="30">
        <v>0.05</v>
      </c>
      <c r="H255" s="30">
        <v>6.5972222222222224E-2</v>
      </c>
      <c r="I255" s="30">
        <v>0.8354166666666667</v>
      </c>
      <c r="J255" s="231">
        <f t="shared" si="11"/>
        <v>5.1499999999999986</v>
      </c>
      <c r="K255" s="13" t="s">
        <v>250</v>
      </c>
      <c r="L255" s="13" t="s">
        <v>545</v>
      </c>
      <c r="M255" s="13" t="s">
        <v>252</v>
      </c>
      <c r="O255" s="16">
        <v>2</v>
      </c>
      <c r="P255" s="13">
        <v>62</v>
      </c>
      <c r="Q255" s="17">
        <v>26</v>
      </c>
      <c r="R255" s="227">
        <f t="shared" si="13"/>
        <v>36</v>
      </c>
      <c r="S255" s="18">
        <v>14.45</v>
      </c>
      <c r="T255" s="18">
        <v>37.11</v>
      </c>
      <c r="U255" s="18">
        <v>22.55</v>
      </c>
      <c r="V255" s="17">
        <v>141</v>
      </c>
      <c r="X255" s="13" t="s">
        <v>391</v>
      </c>
      <c r="Y255" s="13" t="s">
        <v>253</v>
      </c>
      <c r="Z255" s="13" t="s">
        <v>253</v>
      </c>
      <c r="AA255" s="13" t="s">
        <v>253</v>
      </c>
      <c r="AB255" s="13" t="s">
        <v>253</v>
      </c>
      <c r="AC255" s="13" t="s">
        <v>253</v>
      </c>
      <c r="AD255" s="13" t="s">
        <v>253</v>
      </c>
      <c r="AE255" s="13" t="s">
        <v>253</v>
      </c>
      <c r="AF255" s="13" t="s">
        <v>253</v>
      </c>
      <c r="AG255" s="13" t="s">
        <v>253</v>
      </c>
      <c r="AH255" s="13" t="s">
        <v>253</v>
      </c>
      <c r="AI255" s="13" t="s">
        <v>253</v>
      </c>
      <c r="AJ255" s="13" t="s">
        <v>253</v>
      </c>
      <c r="AK255" s="13" t="s">
        <v>253</v>
      </c>
      <c r="AL255" s="13" t="s">
        <v>253</v>
      </c>
      <c r="AM255" s="13" t="s">
        <v>253</v>
      </c>
      <c r="AN255" s="13" t="s">
        <v>253</v>
      </c>
    </row>
    <row r="256" spans="1:41" x14ac:dyDescent="0.25">
      <c r="A256" s="12">
        <v>38187</v>
      </c>
      <c r="B256" s="13" t="s">
        <v>378</v>
      </c>
      <c r="C256" s="13">
        <v>2004</v>
      </c>
      <c r="D256" s="13">
        <v>7</v>
      </c>
      <c r="E256" s="13" t="s">
        <v>467</v>
      </c>
      <c r="F256" s="13" t="s">
        <v>248</v>
      </c>
      <c r="G256" s="30">
        <v>5.9027777777777783E-2</v>
      </c>
      <c r="H256" s="30">
        <v>7.7083333333333337E-2</v>
      </c>
      <c r="I256" s="30">
        <v>0.8354166666666667</v>
      </c>
      <c r="J256" s="231">
        <f t="shared" si="11"/>
        <v>5.3666666666666671</v>
      </c>
      <c r="K256" s="13" t="s">
        <v>250</v>
      </c>
      <c r="L256" s="13" t="s">
        <v>546</v>
      </c>
      <c r="M256" s="13" t="s">
        <v>252</v>
      </c>
      <c r="O256" s="16">
        <v>0</v>
      </c>
      <c r="P256" s="13">
        <v>64</v>
      </c>
      <c r="Q256" s="17">
        <v>29</v>
      </c>
      <c r="R256" s="227">
        <f t="shared" si="13"/>
        <v>35</v>
      </c>
      <c r="S256" s="18">
        <v>15.01</v>
      </c>
      <c r="T256" s="18">
        <v>37.340000000000003</v>
      </c>
      <c r="U256" s="18">
        <v>22.26</v>
      </c>
      <c r="V256" s="17">
        <v>143</v>
      </c>
      <c r="X256" s="13" t="s">
        <v>391</v>
      </c>
      <c r="Y256" s="13" t="s">
        <v>253</v>
      </c>
      <c r="Z256" s="13" t="s">
        <v>253</v>
      </c>
      <c r="AA256" s="13" t="s">
        <v>253</v>
      </c>
      <c r="AB256" s="13" t="s">
        <v>253</v>
      </c>
      <c r="AC256" s="13" t="s">
        <v>253</v>
      </c>
      <c r="AD256" s="13" t="s">
        <v>253</v>
      </c>
      <c r="AE256" s="13" t="s">
        <v>253</v>
      </c>
      <c r="AF256" s="13" t="s">
        <v>253</v>
      </c>
      <c r="AG256" s="13" t="s">
        <v>253</v>
      </c>
      <c r="AH256" s="13" t="s">
        <v>253</v>
      </c>
      <c r="AI256" s="13" t="s">
        <v>253</v>
      </c>
      <c r="AJ256" s="13" t="s">
        <v>253</v>
      </c>
      <c r="AK256" s="13" t="s">
        <v>253</v>
      </c>
      <c r="AL256" s="13" t="s">
        <v>253</v>
      </c>
      <c r="AM256" s="13" t="s">
        <v>253</v>
      </c>
      <c r="AN256" s="13" t="s">
        <v>253</v>
      </c>
      <c r="AO256" s="13" t="s">
        <v>826</v>
      </c>
    </row>
    <row r="257" spans="1:41" x14ac:dyDescent="0.25">
      <c r="A257" s="12">
        <v>38187</v>
      </c>
      <c r="B257" s="13" t="s">
        <v>378</v>
      </c>
      <c r="C257" s="13">
        <v>2004</v>
      </c>
      <c r="D257" s="13">
        <v>7</v>
      </c>
      <c r="E257" s="13" t="s">
        <v>467</v>
      </c>
      <c r="F257" s="13" t="s">
        <v>248</v>
      </c>
      <c r="G257" s="30">
        <v>6.6666666666666666E-2</v>
      </c>
      <c r="H257" s="30">
        <v>7.9166666666666663E-2</v>
      </c>
      <c r="I257" s="30">
        <v>0.8354166666666667</v>
      </c>
      <c r="J257" s="231">
        <f t="shared" si="11"/>
        <v>5.5499999999999972</v>
      </c>
      <c r="K257" s="13" t="s">
        <v>250</v>
      </c>
      <c r="L257" s="13" t="s">
        <v>547</v>
      </c>
      <c r="M257" s="13" t="s">
        <v>252</v>
      </c>
      <c r="O257" s="16">
        <v>4</v>
      </c>
      <c r="P257" s="13">
        <v>65</v>
      </c>
      <c r="Q257" s="17">
        <v>31</v>
      </c>
      <c r="R257" s="227">
        <f t="shared" si="13"/>
        <v>34</v>
      </c>
      <c r="S257" s="18">
        <v>15.48</v>
      </c>
      <c r="T257" s="18">
        <v>38.69</v>
      </c>
      <c r="U257" s="18">
        <v>23.26</v>
      </c>
      <c r="V257" s="17">
        <v>146</v>
      </c>
      <c r="X257" s="13" t="s">
        <v>391</v>
      </c>
      <c r="AM257" s="13" t="s">
        <v>382</v>
      </c>
      <c r="AN257" s="13" t="s">
        <v>382</v>
      </c>
    </row>
    <row r="258" spans="1:41" x14ac:dyDescent="0.25">
      <c r="A258" s="12">
        <v>38187</v>
      </c>
      <c r="B258" s="13" t="s">
        <v>378</v>
      </c>
      <c r="C258" s="13">
        <v>2004</v>
      </c>
      <c r="D258" s="13">
        <v>7</v>
      </c>
      <c r="E258" s="13" t="s">
        <v>467</v>
      </c>
      <c r="F258" s="13" t="s">
        <v>248</v>
      </c>
      <c r="G258" s="30">
        <v>8.3333333333333329E-2</v>
      </c>
      <c r="H258" s="30">
        <v>8.7499999999999994E-2</v>
      </c>
      <c r="I258" s="30">
        <v>0.8354166666666667</v>
      </c>
      <c r="J258" s="231">
        <f t="shared" si="11"/>
        <v>5.9499999999999993</v>
      </c>
      <c r="K258" s="13" t="s">
        <v>250</v>
      </c>
      <c r="L258" s="13" t="s">
        <v>548</v>
      </c>
      <c r="M258" s="13" t="s">
        <v>252</v>
      </c>
      <c r="O258" s="16">
        <v>1.5</v>
      </c>
      <c r="P258" s="13">
        <v>70</v>
      </c>
      <c r="Q258" s="17">
        <v>31</v>
      </c>
      <c r="R258" s="227">
        <f t="shared" si="13"/>
        <v>39</v>
      </c>
      <c r="S258" s="18">
        <v>15.17</v>
      </c>
      <c r="T258" s="18">
        <v>38.590000000000003</v>
      </c>
      <c r="U258" s="18">
        <v>22.45</v>
      </c>
      <c r="V258" s="17">
        <v>142</v>
      </c>
      <c r="X258" s="13" t="s">
        <v>391</v>
      </c>
      <c r="Y258" s="13" t="s">
        <v>253</v>
      </c>
      <c r="Z258" s="13" t="s">
        <v>253</v>
      </c>
      <c r="AA258" s="13" t="s">
        <v>253</v>
      </c>
      <c r="AB258" s="13" t="s">
        <v>253</v>
      </c>
      <c r="AC258" s="13" t="s">
        <v>253</v>
      </c>
      <c r="AD258" s="13" t="s">
        <v>253</v>
      </c>
      <c r="AE258" s="13" t="s">
        <v>253</v>
      </c>
      <c r="AF258" s="13" t="s">
        <v>253</v>
      </c>
      <c r="AG258" s="13" t="s">
        <v>253</v>
      </c>
      <c r="AH258" s="13" t="s">
        <v>253</v>
      </c>
      <c r="AI258" s="13" t="s">
        <v>253</v>
      </c>
      <c r="AJ258" s="13" t="s">
        <v>253</v>
      </c>
      <c r="AK258" s="13" t="s">
        <v>253</v>
      </c>
      <c r="AL258" s="13" t="s">
        <v>253</v>
      </c>
      <c r="AM258" s="13" t="s">
        <v>253</v>
      </c>
      <c r="AN258" s="13" t="s">
        <v>253</v>
      </c>
    </row>
    <row r="259" spans="1:41" x14ac:dyDescent="0.25">
      <c r="A259" s="12">
        <v>38187</v>
      </c>
      <c r="B259" s="13" t="s">
        <v>378</v>
      </c>
      <c r="C259" s="13">
        <v>2004</v>
      </c>
      <c r="D259" s="13">
        <v>7</v>
      </c>
      <c r="E259" s="13" t="s">
        <v>467</v>
      </c>
      <c r="F259" s="13" t="s">
        <v>248</v>
      </c>
      <c r="G259" s="30">
        <v>0.1</v>
      </c>
      <c r="H259" s="30">
        <v>0.10416666666666667</v>
      </c>
      <c r="I259" s="30">
        <v>0.8354166666666667</v>
      </c>
      <c r="J259" s="231">
        <f t="shared" si="11"/>
        <v>6.3499999999999979</v>
      </c>
      <c r="K259" s="13" t="s">
        <v>250</v>
      </c>
      <c r="L259" s="13" t="s">
        <v>549</v>
      </c>
      <c r="M259" s="13" t="s">
        <v>252</v>
      </c>
      <c r="O259" s="16">
        <v>1</v>
      </c>
      <c r="P259" s="13">
        <v>64</v>
      </c>
      <c r="Q259" s="17">
        <v>32</v>
      </c>
      <c r="R259" s="227">
        <f t="shared" si="13"/>
        <v>32</v>
      </c>
      <c r="S259" s="18">
        <v>14.67</v>
      </c>
      <c r="T259" s="18">
        <v>38.520000000000003</v>
      </c>
      <c r="U259" s="18">
        <v>23.55</v>
      </c>
      <c r="V259" s="17">
        <v>137</v>
      </c>
      <c r="X259" s="13" t="s">
        <v>391</v>
      </c>
      <c r="Y259" s="13" t="s">
        <v>253</v>
      </c>
      <c r="Z259" s="13" t="s">
        <v>253</v>
      </c>
      <c r="AA259" s="13" t="s">
        <v>253</v>
      </c>
      <c r="AB259" s="13" t="s">
        <v>253</v>
      </c>
      <c r="AC259" s="13" t="s">
        <v>253</v>
      </c>
      <c r="AD259" s="13" t="s">
        <v>253</v>
      </c>
      <c r="AE259" s="13" t="s">
        <v>253</v>
      </c>
      <c r="AF259" s="13" t="s">
        <v>253</v>
      </c>
      <c r="AG259" s="13" t="s">
        <v>253</v>
      </c>
      <c r="AH259" s="13" t="s">
        <v>253</v>
      </c>
      <c r="AI259" s="13" t="s">
        <v>253</v>
      </c>
      <c r="AJ259" s="13" t="s">
        <v>253</v>
      </c>
      <c r="AK259" s="13" t="s">
        <v>253</v>
      </c>
      <c r="AL259" s="13" t="s">
        <v>253</v>
      </c>
      <c r="AM259" s="13" t="s">
        <v>253</v>
      </c>
      <c r="AN259" s="13" t="s">
        <v>253</v>
      </c>
    </row>
    <row r="260" spans="1:41" x14ac:dyDescent="0.25">
      <c r="A260" s="12">
        <v>38189</v>
      </c>
      <c r="B260" s="13" t="s">
        <v>249</v>
      </c>
      <c r="C260" s="13">
        <v>2004</v>
      </c>
      <c r="D260" s="13">
        <v>7</v>
      </c>
      <c r="E260" s="13">
        <v>1</v>
      </c>
      <c r="F260" s="13" t="s">
        <v>248</v>
      </c>
      <c r="G260" s="30">
        <v>0.90833333333333333</v>
      </c>
      <c r="H260" s="30" t="s">
        <v>382</v>
      </c>
      <c r="I260" s="30">
        <v>0.8340277777777777</v>
      </c>
      <c r="J260" s="231">
        <f t="shared" si="11"/>
        <v>1.783333333333335</v>
      </c>
      <c r="K260" s="13" t="s">
        <v>250</v>
      </c>
      <c r="L260" s="13" t="s">
        <v>550</v>
      </c>
      <c r="M260" s="13" t="s">
        <v>252</v>
      </c>
      <c r="O260" s="16">
        <v>0</v>
      </c>
      <c r="P260" s="13">
        <v>64</v>
      </c>
      <c r="Q260" s="17">
        <v>30</v>
      </c>
      <c r="R260" s="227">
        <f t="shared" si="13"/>
        <v>34</v>
      </c>
      <c r="S260" s="18">
        <v>14.9</v>
      </c>
      <c r="T260" s="18">
        <v>37.200000000000003</v>
      </c>
      <c r="U260" s="18">
        <v>22.94</v>
      </c>
      <c r="V260" s="17">
        <v>140</v>
      </c>
      <c r="X260" s="13" t="s">
        <v>391</v>
      </c>
      <c r="Y260" s="13" t="s">
        <v>253</v>
      </c>
      <c r="Z260" s="13" t="s">
        <v>253</v>
      </c>
      <c r="AA260" s="13" t="s">
        <v>253</v>
      </c>
      <c r="AB260" s="13" t="s">
        <v>253</v>
      </c>
      <c r="AC260" s="13" t="s">
        <v>253</v>
      </c>
      <c r="AD260" s="13" t="s">
        <v>253</v>
      </c>
      <c r="AE260" s="13" t="s">
        <v>253</v>
      </c>
      <c r="AF260" s="13" t="s">
        <v>253</v>
      </c>
      <c r="AG260" s="13" t="s">
        <v>253</v>
      </c>
      <c r="AH260" s="13" t="s">
        <v>253</v>
      </c>
      <c r="AI260" s="13" t="s">
        <v>253</v>
      </c>
      <c r="AJ260" s="13" t="s">
        <v>253</v>
      </c>
      <c r="AK260" s="13" t="s">
        <v>253</v>
      </c>
      <c r="AL260" s="13" t="s">
        <v>253</v>
      </c>
      <c r="AM260" s="13" t="s">
        <v>253</v>
      </c>
      <c r="AN260" s="13" t="s">
        <v>253</v>
      </c>
      <c r="AO260" s="13" t="s">
        <v>551</v>
      </c>
    </row>
    <row r="261" spans="1:41" x14ac:dyDescent="0.25">
      <c r="A261" s="12">
        <v>38189</v>
      </c>
      <c r="B261" s="13" t="s">
        <v>249</v>
      </c>
      <c r="C261" s="13">
        <v>2004</v>
      </c>
      <c r="D261" s="13">
        <v>7</v>
      </c>
      <c r="E261" s="13">
        <v>1</v>
      </c>
      <c r="F261" s="13" t="s">
        <v>248</v>
      </c>
      <c r="G261" s="30">
        <v>0.92152777777777783</v>
      </c>
      <c r="H261" s="30">
        <v>0.92638888888888893</v>
      </c>
      <c r="I261" s="30">
        <v>0.8340277777777777</v>
      </c>
      <c r="J261" s="231">
        <f t="shared" si="11"/>
        <v>2.1000000000000032</v>
      </c>
      <c r="K261" s="13" t="s">
        <v>250</v>
      </c>
      <c r="L261" s="13" t="s">
        <v>552</v>
      </c>
      <c r="M261" s="13" t="s">
        <v>252</v>
      </c>
      <c r="O261" s="16">
        <v>1</v>
      </c>
      <c r="P261" s="13">
        <v>62</v>
      </c>
      <c r="Q261" s="17">
        <v>30</v>
      </c>
      <c r="R261" s="227">
        <f t="shared" si="13"/>
        <v>32</v>
      </c>
      <c r="S261" s="18">
        <v>14.37</v>
      </c>
      <c r="T261" s="18">
        <v>37.39</v>
      </c>
      <c r="U261" s="18">
        <v>22.52</v>
      </c>
      <c r="V261" s="17">
        <v>143</v>
      </c>
      <c r="X261" s="13" t="s">
        <v>391</v>
      </c>
      <c r="Y261" s="13" t="s">
        <v>253</v>
      </c>
      <c r="Z261" s="13" t="s">
        <v>253</v>
      </c>
      <c r="AA261" s="13" t="s">
        <v>253</v>
      </c>
      <c r="AB261" s="13" t="s">
        <v>253</v>
      </c>
      <c r="AC261" s="13" t="s">
        <v>253</v>
      </c>
      <c r="AD261" s="13" t="s">
        <v>253</v>
      </c>
      <c r="AE261" s="13" t="s">
        <v>253</v>
      </c>
      <c r="AF261" s="13" t="s">
        <v>253</v>
      </c>
      <c r="AG261" s="13" t="s">
        <v>253</v>
      </c>
      <c r="AH261" s="13" t="s">
        <v>253</v>
      </c>
      <c r="AI261" s="13" t="s">
        <v>253</v>
      </c>
      <c r="AJ261" s="13" t="s">
        <v>253</v>
      </c>
      <c r="AK261" s="13" t="s">
        <v>253</v>
      </c>
      <c r="AL261" s="13" t="s">
        <v>253</v>
      </c>
      <c r="AM261" s="13" t="s">
        <v>253</v>
      </c>
      <c r="AN261" s="13" t="s">
        <v>253</v>
      </c>
    </row>
    <row r="262" spans="1:41" x14ac:dyDescent="0.25">
      <c r="A262" s="12">
        <v>38189</v>
      </c>
      <c r="B262" s="13" t="s">
        <v>249</v>
      </c>
      <c r="C262" s="13">
        <v>2004</v>
      </c>
      <c r="D262" s="13">
        <v>7</v>
      </c>
      <c r="E262" s="13">
        <v>1</v>
      </c>
      <c r="F262" s="13" t="s">
        <v>248</v>
      </c>
      <c r="G262" s="30">
        <v>0.93541666666666667</v>
      </c>
      <c r="H262" s="30">
        <v>0.94027777777777777</v>
      </c>
      <c r="I262" s="30">
        <v>0.8340277777777777</v>
      </c>
      <c r="J262" s="231">
        <f t="shared" si="11"/>
        <v>2.4333333333333353</v>
      </c>
      <c r="K262" s="13" t="s">
        <v>250</v>
      </c>
      <c r="L262" s="13" t="s">
        <v>553</v>
      </c>
      <c r="M262" s="13" t="s">
        <v>252</v>
      </c>
      <c r="O262" s="16">
        <v>0</v>
      </c>
      <c r="P262" s="13">
        <v>65</v>
      </c>
      <c r="Q262" s="17">
        <v>27</v>
      </c>
      <c r="R262" s="227">
        <f t="shared" si="13"/>
        <v>38</v>
      </c>
      <c r="S262" s="18">
        <v>14.95</v>
      </c>
      <c r="T262" s="18">
        <v>38.78</v>
      </c>
      <c r="U262" s="18">
        <v>23.78</v>
      </c>
      <c r="V262" s="17">
        <v>147</v>
      </c>
      <c r="X262" s="13" t="s">
        <v>391</v>
      </c>
      <c r="Y262" s="13" t="s">
        <v>253</v>
      </c>
      <c r="Z262" s="13" t="s">
        <v>253</v>
      </c>
      <c r="AA262" s="13" t="s">
        <v>253</v>
      </c>
      <c r="AB262" s="13" t="s">
        <v>253</v>
      </c>
      <c r="AC262" s="13" t="s">
        <v>253</v>
      </c>
      <c r="AD262" s="13" t="s">
        <v>253</v>
      </c>
      <c r="AE262" s="13" t="s">
        <v>253</v>
      </c>
      <c r="AF262" s="13" t="s">
        <v>253</v>
      </c>
      <c r="AG262" s="13" t="s">
        <v>253</v>
      </c>
      <c r="AH262" s="13" t="s">
        <v>253</v>
      </c>
      <c r="AI262" s="13" t="s">
        <v>253</v>
      </c>
      <c r="AJ262" s="13" t="s">
        <v>253</v>
      </c>
      <c r="AK262" s="13" t="s">
        <v>253</v>
      </c>
      <c r="AL262" s="13" t="s">
        <v>253</v>
      </c>
      <c r="AM262" s="13" t="s">
        <v>253</v>
      </c>
      <c r="AN262" s="13" t="s">
        <v>253</v>
      </c>
      <c r="AO262" s="13" t="s">
        <v>554</v>
      </c>
    </row>
    <row r="263" spans="1:41" x14ac:dyDescent="0.25">
      <c r="A263" s="12">
        <v>38189</v>
      </c>
      <c r="B263" s="13" t="s">
        <v>249</v>
      </c>
      <c r="C263" s="13">
        <v>2004</v>
      </c>
      <c r="D263" s="13">
        <v>7</v>
      </c>
      <c r="E263" s="13">
        <v>1</v>
      </c>
      <c r="F263" s="13" t="s">
        <v>248</v>
      </c>
      <c r="G263" s="30">
        <v>0.9375</v>
      </c>
      <c r="H263" s="30">
        <v>0.96180555555555547</v>
      </c>
      <c r="I263" s="30">
        <v>0.8340277777777777</v>
      </c>
      <c r="J263" s="231">
        <f t="shared" si="11"/>
        <v>2.4833333333333352</v>
      </c>
      <c r="K263" s="13" t="s">
        <v>250</v>
      </c>
      <c r="L263" s="13" t="s">
        <v>555</v>
      </c>
      <c r="M263" s="13" t="s">
        <v>252</v>
      </c>
      <c r="O263" s="16">
        <v>4</v>
      </c>
      <c r="P263" s="13">
        <v>63</v>
      </c>
      <c r="Q263" s="17">
        <v>24</v>
      </c>
      <c r="R263" s="227">
        <f t="shared" si="13"/>
        <v>39</v>
      </c>
      <c r="S263" s="18">
        <v>14.59</v>
      </c>
      <c r="T263" s="18">
        <v>38.51</v>
      </c>
      <c r="U263" s="18">
        <v>23.13</v>
      </c>
      <c r="V263" s="17">
        <v>141</v>
      </c>
      <c r="X263" s="13" t="s">
        <v>391</v>
      </c>
      <c r="Y263" s="13" t="s">
        <v>253</v>
      </c>
      <c r="Z263" s="13" t="s">
        <v>253</v>
      </c>
      <c r="AA263" s="13" t="s">
        <v>253</v>
      </c>
      <c r="AB263" s="13" t="s">
        <v>253</v>
      </c>
      <c r="AC263" s="13" t="s">
        <v>253</v>
      </c>
      <c r="AD263" s="13" t="s">
        <v>253</v>
      </c>
      <c r="AE263" s="13" t="s">
        <v>253</v>
      </c>
      <c r="AF263" s="13" t="s">
        <v>253</v>
      </c>
      <c r="AG263" s="13" t="s">
        <v>253</v>
      </c>
      <c r="AH263" s="13" t="s">
        <v>253</v>
      </c>
      <c r="AI263" s="13" t="s">
        <v>253</v>
      </c>
      <c r="AJ263" s="13" t="s">
        <v>253</v>
      </c>
      <c r="AK263" s="13" t="s">
        <v>253</v>
      </c>
      <c r="AL263" s="13" t="s">
        <v>253</v>
      </c>
      <c r="AM263" s="13" t="s">
        <v>253</v>
      </c>
      <c r="AN263" s="13" t="s">
        <v>253</v>
      </c>
      <c r="AO263" s="13" t="s">
        <v>556</v>
      </c>
    </row>
    <row r="264" spans="1:41" x14ac:dyDescent="0.25">
      <c r="A264" s="12">
        <v>38189</v>
      </c>
      <c r="B264" s="13" t="s">
        <v>249</v>
      </c>
      <c r="C264" s="13">
        <v>2004</v>
      </c>
      <c r="D264" s="13">
        <v>7</v>
      </c>
      <c r="E264" s="13">
        <v>1</v>
      </c>
      <c r="F264" s="13" t="s">
        <v>248</v>
      </c>
      <c r="G264" s="30">
        <v>0.93819444444444444</v>
      </c>
      <c r="H264" s="30">
        <v>0.9458333333333333</v>
      </c>
      <c r="I264" s="30">
        <v>0.8340277777777777</v>
      </c>
      <c r="J264" s="231">
        <f t="shared" si="11"/>
        <v>2.5000000000000018</v>
      </c>
      <c r="K264" s="13" t="s">
        <v>250</v>
      </c>
      <c r="L264" s="13" t="s">
        <v>557</v>
      </c>
      <c r="M264" s="13" t="s">
        <v>252</v>
      </c>
      <c r="O264" s="16">
        <v>1</v>
      </c>
      <c r="P264" s="13">
        <v>62</v>
      </c>
      <c r="Q264" s="17">
        <v>25</v>
      </c>
      <c r="R264" s="227">
        <f t="shared" si="13"/>
        <v>37</v>
      </c>
      <c r="S264" s="18">
        <v>15.36</v>
      </c>
      <c r="T264" s="18">
        <v>38.72</v>
      </c>
      <c r="U264" s="18">
        <v>23.31</v>
      </c>
      <c r="V264" s="17">
        <v>142</v>
      </c>
      <c r="X264" s="13" t="s">
        <v>391</v>
      </c>
      <c r="Y264" s="13" t="s">
        <v>253</v>
      </c>
      <c r="Z264" s="13" t="s">
        <v>253</v>
      </c>
      <c r="AA264" s="13" t="s">
        <v>253</v>
      </c>
      <c r="AB264" s="13" t="s">
        <v>253</v>
      </c>
      <c r="AC264" s="13" t="s">
        <v>253</v>
      </c>
      <c r="AD264" s="13" t="s">
        <v>253</v>
      </c>
      <c r="AE264" s="13" t="s">
        <v>253</v>
      </c>
      <c r="AF264" s="13" t="s">
        <v>253</v>
      </c>
      <c r="AG264" s="13" t="s">
        <v>253</v>
      </c>
      <c r="AH264" s="13" t="s">
        <v>253</v>
      </c>
      <c r="AI264" s="13" t="s">
        <v>253</v>
      </c>
      <c r="AJ264" s="13" t="s">
        <v>253</v>
      </c>
      <c r="AK264" s="13" t="s">
        <v>253</v>
      </c>
      <c r="AL264" s="13" t="s">
        <v>253</v>
      </c>
      <c r="AM264" s="13" t="s">
        <v>253</v>
      </c>
      <c r="AN264" s="13" t="s">
        <v>253</v>
      </c>
    </row>
    <row r="265" spans="1:41" x14ac:dyDescent="0.25">
      <c r="A265" s="12">
        <v>38189</v>
      </c>
      <c r="B265" s="13" t="s">
        <v>249</v>
      </c>
      <c r="C265" s="13">
        <v>2004</v>
      </c>
      <c r="D265" s="13">
        <v>7</v>
      </c>
      <c r="E265" s="13">
        <v>1</v>
      </c>
      <c r="F265" s="13" t="s">
        <v>248</v>
      </c>
      <c r="G265" s="30">
        <v>0.95763888888888893</v>
      </c>
      <c r="H265" s="30">
        <v>0.96458333333333324</v>
      </c>
      <c r="I265" s="30">
        <v>0.8340277777777777</v>
      </c>
      <c r="J265" s="231">
        <f t="shared" si="11"/>
        <v>2.9666666666666694</v>
      </c>
      <c r="K265" s="13" t="s">
        <v>250</v>
      </c>
      <c r="L265" s="13" t="s">
        <v>558</v>
      </c>
      <c r="M265" s="13" t="s">
        <v>252</v>
      </c>
      <c r="O265" s="16">
        <v>0</v>
      </c>
      <c r="P265" s="13">
        <v>58</v>
      </c>
      <c r="Q265" s="17">
        <v>23</v>
      </c>
      <c r="R265" s="227">
        <f t="shared" si="13"/>
        <v>35</v>
      </c>
      <c r="S265" s="18">
        <v>13.97</v>
      </c>
      <c r="T265" s="18">
        <v>37.64</v>
      </c>
      <c r="U265" s="18">
        <v>22.05</v>
      </c>
      <c r="V265" s="17">
        <v>139</v>
      </c>
      <c r="X265" s="13" t="s">
        <v>391</v>
      </c>
      <c r="Y265" s="13" t="s">
        <v>253</v>
      </c>
      <c r="Z265" s="13" t="s">
        <v>253</v>
      </c>
      <c r="AA265" s="13" t="s">
        <v>253</v>
      </c>
      <c r="AB265" s="13" t="s">
        <v>253</v>
      </c>
      <c r="AC265" s="13" t="s">
        <v>253</v>
      </c>
      <c r="AD265" s="13" t="s">
        <v>253</v>
      </c>
      <c r="AE265" s="13" t="s">
        <v>253</v>
      </c>
      <c r="AF265" s="13" t="s">
        <v>253</v>
      </c>
      <c r="AG265" s="13" t="s">
        <v>253</v>
      </c>
      <c r="AH265" s="13" t="s">
        <v>253</v>
      </c>
      <c r="AI265" s="13" t="s">
        <v>253</v>
      </c>
      <c r="AJ265" s="13" t="s">
        <v>253</v>
      </c>
      <c r="AK265" s="13" t="s">
        <v>253</v>
      </c>
      <c r="AL265" s="13" t="s">
        <v>253</v>
      </c>
      <c r="AM265" s="13" t="s">
        <v>253</v>
      </c>
      <c r="AN265" s="13" t="s">
        <v>253</v>
      </c>
    </row>
    <row r="266" spans="1:41" x14ac:dyDescent="0.25">
      <c r="A266" s="12">
        <v>38189</v>
      </c>
      <c r="B266" s="13" t="s">
        <v>249</v>
      </c>
      <c r="C266" s="13">
        <v>2004</v>
      </c>
      <c r="D266" s="13">
        <v>7</v>
      </c>
      <c r="E266" s="13">
        <v>1</v>
      </c>
      <c r="F266" s="13" t="s">
        <v>248</v>
      </c>
      <c r="G266" s="30">
        <v>0.96736111111111101</v>
      </c>
      <c r="H266" s="30">
        <v>23.18</v>
      </c>
      <c r="I266" s="30">
        <v>0.8340277777777777</v>
      </c>
      <c r="J266" s="231">
        <f t="shared" si="11"/>
        <v>3.1999999999999993</v>
      </c>
      <c r="K266" s="13" t="s">
        <v>250</v>
      </c>
      <c r="L266" s="13" t="s">
        <v>559</v>
      </c>
      <c r="M266" s="13" t="s">
        <v>252</v>
      </c>
      <c r="O266" s="16">
        <v>1</v>
      </c>
      <c r="P266" s="13">
        <v>57</v>
      </c>
      <c r="Q266" s="17">
        <v>24</v>
      </c>
      <c r="R266" s="227">
        <f t="shared" si="13"/>
        <v>33</v>
      </c>
      <c r="S266" s="18">
        <v>14.71</v>
      </c>
      <c r="T266" s="18">
        <v>37.58</v>
      </c>
      <c r="U266" s="18">
        <v>22.57</v>
      </c>
      <c r="V266" s="17">
        <v>139</v>
      </c>
      <c r="X266" s="13" t="s">
        <v>391</v>
      </c>
      <c r="Y266" s="13" t="s">
        <v>253</v>
      </c>
      <c r="Z266" s="13" t="s">
        <v>253</v>
      </c>
      <c r="AA266" s="13" t="s">
        <v>253</v>
      </c>
      <c r="AB266" s="13" t="s">
        <v>253</v>
      </c>
      <c r="AC266" s="13" t="s">
        <v>253</v>
      </c>
      <c r="AD266" s="13" t="s">
        <v>253</v>
      </c>
      <c r="AE266" s="13" t="s">
        <v>253</v>
      </c>
      <c r="AF266" s="13" t="s">
        <v>253</v>
      </c>
      <c r="AG266" s="13" t="s">
        <v>253</v>
      </c>
      <c r="AH266" s="13" t="s">
        <v>253</v>
      </c>
      <c r="AI266" s="13" t="s">
        <v>253</v>
      </c>
      <c r="AJ266" s="13" t="s">
        <v>253</v>
      </c>
      <c r="AK266" s="13" t="s">
        <v>253</v>
      </c>
      <c r="AL266" s="13" t="s">
        <v>253</v>
      </c>
      <c r="AM266" s="13" t="s">
        <v>253</v>
      </c>
      <c r="AN266" s="13" t="s">
        <v>253</v>
      </c>
      <c r="AO266" s="13" t="s">
        <v>471</v>
      </c>
    </row>
    <row r="267" spans="1:41" x14ac:dyDescent="0.25">
      <c r="A267" s="12">
        <v>38189</v>
      </c>
      <c r="B267" s="13" t="s">
        <v>249</v>
      </c>
      <c r="C267" s="13">
        <v>2004</v>
      </c>
      <c r="D267" s="13">
        <v>7</v>
      </c>
      <c r="E267" s="13">
        <v>1</v>
      </c>
      <c r="F267" s="13" t="s">
        <v>248</v>
      </c>
      <c r="G267" s="30">
        <v>0.97777777777777775</v>
      </c>
      <c r="H267" s="30">
        <v>0.97499999999999998</v>
      </c>
      <c r="I267" s="30">
        <v>0.8340277777777777</v>
      </c>
      <c r="J267" s="231">
        <f t="shared" si="11"/>
        <v>3.4500000000000011</v>
      </c>
      <c r="K267" s="13" t="s">
        <v>250</v>
      </c>
      <c r="L267" s="13" t="s">
        <v>560</v>
      </c>
      <c r="M267" s="13" t="s">
        <v>252</v>
      </c>
      <c r="O267" s="16">
        <v>1</v>
      </c>
      <c r="P267" s="13">
        <v>58</v>
      </c>
      <c r="Q267" s="17">
        <v>27</v>
      </c>
      <c r="R267" s="227">
        <f t="shared" si="13"/>
        <v>31</v>
      </c>
      <c r="S267" s="18">
        <v>15.12</v>
      </c>
      <c r="T267" s="18">
        <v>38.65</v>
      </c>
      <c r="U267" s="18">
        <v>22.11</v>
      </c>
      <c r="V267" s="17">
        <v>140</v>
      </c>
      <c r="X267" s="13" t="s">
        <v>391</v>
      </c>
      <c r="Y267" s="13" t="s">
        <v>253</v>
      </c>
      <c r="Z267" s="13" t="s">
        <v>253</v>
      </c>
      <c r="AA267" s="13" t="s">
        <v>253</v>
      </c>
      <c r="AB267" s="13" t="s">
        <v>253</v>
      </c>
      <c r="AC267" s="13" t="s">
        <v>253</v>
      </c>
      <c r="AD267" s="13" t="s">
        <v>253</v>
      </c>
      <c r="AE267" s="13" t="s">
        <v>253</v>
      </c>
      <c r="AF267" s="13" t="s">
        <v>253</v>
      </c>
      <c r="AG267" s="13" t="s">
        <v>253</v>
      </c>
      <c r="AH267" s="13" t="s">
        <v>253</v>
      </c>
      <c r="AI267" s="13" t="s">
        <v>253</v>
      </c>
      <c r="AJ267" s="13" t="s">
        <v>253</v>
      </c>
      <c r="AK267" s="13" t="s">
        <v>253</v>
      </c>
      <c r="AL267" s="13" t="s">
        <v>253</v>
      </c>
      <c r="AM267" s="13" t="s">
        <v>253</v>
      </c>
      <c r="AN267" s="13" t="s">
        <v>253</v>
      </c>
    </row>
    <row r="268" spans="1:41" x14ac:dyDescent="0.25">
      <c r="A268" s="12">
        <v>38189</v>
      </c>
      <c r="B268" s="13" t="s">
        <v>249</v>
      </c>
      <c r="C268" s="13">
        <v>2004</v>
      </c>
      <c r="D268" s="13">
        <v>7</v>
      </c>
      <c r="E268" s="13">
        <v>1</v>
      </c>
      <c r="F268" s="13" t="s">
        <v>248</v>
      </c>
      <c r="G268" s="30">
        <v>0.97569444444444453</v>
      </c>
      <c r="H268" s="30">
        <v>0.97916666666666663</v>
      </c>
      <c r="I268" s="30">
        <v>0.8340277777777777</v>
      </c>
      <c r="J268" s="231">
        <f t="shared" si="11"/>
        <v>3.4000000000000039</v>
      </c>
      <c r="K268" s="13" t="s">
        <v>250</v>
      </c>
      <c r="L268" s="13" t="s">
        <v>561</v>
      </c>
      <c r="M268" s="13" t="s">
        <v>252</v>
      </c>
      <c r="O268" s="16">
        <v>0</v>
      </c>
      <c r="P268" s="13">
        <v>63</v>
      </c>
      <c r="Q268" s="17">
        <v>27</v>
      </c>
      <c r="R268" s="227">
        <f t="shared" si="13"/>
        <v>36</v>
      </c>
      <c r="S268" s="18">
        <v>14.83</v>
      </c>
      <c r="T268" s="18">
        <v>38.15</v>
      </c>
      <c r="U268" s="18">
        <v>22.83</v>
      </c>
      <c r="V268" s="17">
        <v>145</v>
      </c>
      <c r="X268" s="13" t="s">
        <v>391</v>
      </c>
      <c r="Y268" s="13" t="s">
        <v>253</v>
      </c>
      <c r="Z268" s="13" t="s">
        <v>253</v>
      </c>
      <c r="AA268" s="13" t="s">
        <v>253</v>
      </c>
      <c r="AB268" s="13" t="s">
        <v>253</v>
      </c>
      <c r="AC268" s="13" t="s">
        <v>253</v>
      </c>
      <c r="AD268" s="13" t="s">
        <v>253</v>
      </c>
      <c r="AE268" s="13" t="s">
        <v>253</v>
      </c>
      <c r="AF268" s="13" t="s">
        <v>253</v>
      </c>
      <c r="AG268" s="13" t="s">
        <v>253</v>
      </c>
      <c r="AH268" s="13" t="s">
        <v>253</v>
      </c>
      <c r="AI268" s="13" t="s">
        <v>253</v>
      </c>
      <c r="AJ268" s="13" t="s">
        <v>253</v>
      </c>
      <c r="AK268" s="13" t="s">
        <v>253</v>
      </c>
      <c r="AL268" s="13" t="s">
        <v>253</v>
      </c>
      <c r="AM268" s="13" t="s">
        <v>253</v>
      </c>
      <c r="AN268" s="13" t="s">
        <v>253</v>
      </c>
    </row>
    <row r="269" spans="1:41" x14ac:dyDescent="0.25">
      <c r="A269" s="12">
        <v>38189</v>
      </c>
      <c r="B269" s="13" t="s">
        <v>249</v>
      </c>
      <c r="C269" s="13">
        <v>2004</v>
      </c>
      <c r="D269" s="13">
        <v>7</v>
      </c>
      <c r="E269" s="13">
        <v>1</v>
      </c>
      <c r="F269" s="13" t="s">
        <v>248</v>
      </c>
      <c r="G269" s="30">
        <v>0.97569444444444453</v>
      </c>
      <c r="H269" s="30">
        <v>3.472222222222222E-3</v>
      </c>
      <c r="I269" s="30">
        <v>0.8340277777777777</v>
      </c>
      <c r="J269" s="231">
        <f t="shared" si="11"/>
        <v>3.4000000000000039</v>
      </c>
      <c r="K269" s="13" t="s">
        <v>250</v>
      </c>
      <c r="L269" s="13" t="s">
        <v>562</v>
      </c>
      <c r="M269" s="13" t="s">
        <v>252</v>
      </c>
      <c r="O269" s="16">
        <v>4</v>
      </c>
      <c r="P269" s="13">
        <v>64</v>
      </c>
      <c r="Q269" s="17">
        <v>24</v>
      </c>
      <c r="R269" s="227">
        <f t="shared" si="13"/>
        <v>40</v>
      </c>
      <c r="S269" s="18">
        <v>15.06</v>
      </c>
      <c r="T269" s="18">
        <v>38.049999999999997</v>
      </c>
      <c r="U269" s="18">
        <v>22.51</v>
      </c>
      <c r="V269" s="17">
        <v>143</v>
      </c>
      <c r="X269" s="13" t="s">
        <v>1712</v>
      </c>
      <c r="Y269" s="13" t="s">
        <v>253</v>
      </c>
      <c r="Z269" s="13" t="s">
        <v>253</v>
      </c>
      <c r="AA269" s="13" t="s">
        <v>253</v>
      </c>
      <c r="AB269" s="13" t="s">
        <v>253</v>
      </c>
      <c r="AC269" s="13" t="s">
        <v>253</v>
      </c>
      <c r="AD269" s="13" t="s">
        <v>253</v>
      </c>
      <c r="AE269" s="13" t="s">
        <v>253</v>
      </c>
      <c r="AF269" s="13" t="s">
        <v>253</v>
      </c>
      <c r="AG269" s="13" t="s">
        <v>253</v>
      </c>
      <c r="AH269" s="13" t="s">
        <v>253</v>
      </c>
      <c r="AI269" s="13" t="s">
        <v>253</v>
      </c>
      <c r="AJ269" s="13" t="s">
        <v>253</v>
      </c>
      <c r="AK269" s="13" t="s">
        <v>253</v>
      </c>
      <c r="AL269" s="13" t="s">
        <v>253</v>
      </c>
      <c r="AM269" s="13" t="s">
        <v>253</v>
      </c>
      <c r="AN269" s="13" t="s">
        <v>253</v>
      </c>
      <c r="AO269" s="13" t="s">
        <v>563</v>
      </c>
    </row>
    <row r="270" spans="1:41" x14ac:dyDescent="0.25">
      <c r="A270" s="12">
        <v>38189</v>
      </c>
      <c r="B270" s="13" t="s">
        <v>249</v>
      </c>
      <c r="C270" s="13">
        <v>2004</v>
      </c>
      <c r="D270" s="13">
        <v>7</v>
      </c>
      <c r="E270" s="13">
        <v>1</v>
      </c>
      <c r="F270" s="13" t="s">
        <v>248</v>
      </c>
      <c r="G270" s="30">
        <v>0.98055555555555562</v>
      </c>
      <c r="H270" s="30">
        <v>0.98402777777777783</v>
      </c>
      <c r="I270" s="30">
        <v>0.8340277777777777</v>
      </c>
      <c r="J270" s="231">
        <f t="shared" si="11"/>
        <v>3.5166666666666702</v>
      </c>
      <c r="K270" s="13" t="s">
        <v>250</v>
      </c>
      <c r="L270" s="13" t="s">
        <v>564</v>
      </c>
      <c r="M270" s="13" t="s">
        <v>252</v>
      </c>
      <c r="O270" s="16">
        <v>0</v>
      </c>
      <c r="P270" s="13">
        <v>60</v>
      </c>
      <c r="Q270" s="17">
        <v>25</v>
      </c>
      <c r="R270" s="227">
        <f t="shared" si="13"/>
        <v>35</v>
      </c>
      <c r="S270" s="18">
        <v>15.02</v>
      </c>
      <c r="T270" s="18">
        <v>38.78</v>
      </c>
      <c r="U270" s="18">
        <v>23.93</v>
      </c>
      <c r="V270" s="17">
        <v>141</v>
      </c>
      <c r="X270" s="13" t="s">
        <v>391</v>
      </c>
      <c r="Y270" s="13" t="s">
        <v>253</v>
      </c>
      <c r="Z270" s="13" t="s">
        <v>253</v>
      </c>
      <c r="AA270" s="13" t="s">
        <v>253</v>
      </c>
      <c r="AB270" s="13" t="s">
        <v>253</v>
      </c>
      <c r="AC270" s="13" t="s">
        <v>253</v>
      </c>
      <c r="AD270" s="13" t="s">
        <v>253</v>
      </c>
      <c r="AE270" s="13" t="s">
        <v>253</v>
      </c>
      <c r="AF270" s="13" t="s">
        <v>253</v>
      </c>
      <c r="AG270" s="13" t="s">
        <v>253</v>
      </c>
      <c r="AH270" s="13" t="s">
        <v>253</v>
      </c>
      <c r="AI270" s="13" t="s">
        <v>253</v>
      </c>
      <c r="AJ270" s="13" t="s">
        <v>253</v>
      </c>
      <c r="AK270" s="13" t="s">
        <v>253</v>
      </c>
      <c r="AL270" s="13" t="s">
        <v>253</v>
      </c>
      <c r="AM270" s="13" t="s">
        <v>253</v>
      </c>
      <c r="AN270" s="13" t="s">
        <v>253</v>
      </c>
    </row>
    <row r="271" spans="1:41" x14ac:dyDescent="0.25">
      <c r="A271" s="12">
        <v>38189</v>
      </c>
      <c r="B271" s="13" t="s">
        <v>249</v>
      </c>
      <c r="C271" s="13">
        <v>2004</v>
      </c>
      <c r="D271" s="13">
        <v>7</v>
      </c>
      <c r="E271" s="13">
        <v>1</v>
      </c>
      <c r="F271" s="13" t="s">
        <v>248</v>
      </c>
      <c r="G271" s="30">
        <v>0.98263888888888884</v>
      </c>
      <c r="H271" s="30">
        <v>0.9868055555555556</v>
      </c>
      <c r="I271" s="30">
        <v>0.8340277777777777</v>
      </c>
      <c r="J271" s="231">
        <f t="shared" si="11"/>
        <v>3.5666666666666673</v>
      </c>
      <c r="K271" s="13" t="s">
        <v>250</v>
      </c>
      <c r="L271" s="13" t="s">
        <v>565</v>
      </c>
      <c r="M271" s="13" t="s">
        <v>252</v>
      </c>
      <c r="O271" s="16">
        <v>0</v>
      </c>
      <c r="P271" s="13">
        <v>65</v>
      </c>
      <c r="Q271" s="17">
        <v>27</v>
      </c>
      <c r="R271" s="227">
        <f t="shared" si="13"/>
        <v>38</v>
      </c>
      <c r="S271" s="18">
        <v>14.21</v>
      </c>
      <c r="T271" s="18">
        <v>38.44</v>
      </c>
      <c r="U271" s="18">
        <v>22.22</v>
      </c>
      <c r="V271" s="17">
        <v>136</v>
      </c>
      <c r="X271" s="13" t="s">
        <v>391</v>
      </c>
      <c r="Y271" s="13" t="s">
        <v>253</v>
      </c>
      <c r="Z271" s="13" t="s">
        <v>253</v>
      </c>
      <c r="AA271" s="13" t="s">
        <v>253</v>
      </c>
      <c r="AB271" s="13" t="s">
        <v>253</v>
      </c>
      <c r="AC271" s="13" t="s">
        <v>253</v>
      </c>
      <c r="AD271" s="13" t="s">
        <v>253</v>
      </c>
      <c r="AE271" s="13" t="s">
        <v>253</v>
      </c>
      <c r="AF271" s="13" t="s">
        <v>253</v>
      </c>
      <c r="AG271" s="13" t="s">
        <v>253</v>
      </c>
      <c r="AH271" s="13" t="s">
        <v>253</v>
      </c>
      <c r="AI271" s="13" t="s">
        <v>253</v>
      </c>
      <c r="AJ271" s="13" t="s">
        <v>253</v>
      </c>
      <c r="AK271" s="13" t="s">
        <v>253</v>
      </c>
      <c r="AL271" s="13" t="s">
        <v>253</v>
      </c>
      <c r="AM271" s="13" t="s">
        <v>253</v>
      </c>
      <c r="AN271" s="13" t="s">
        <v>253</v>
      </c>
    </row>
    <row r="272" spans="1:41" x14ac:dyDescent="0.25">
      <c r="A272" s="12">
        <v>38189</v>
      </c>
      <c r="B272" s="13" t="s">
        <v>249</v>
      </c>
      <c r="C272" s="13">
        <v>2004</v>
      </c>
      <c r="D272" s="13">
        <v>7</v>
      </c>
      <c r="E272" s="13">
        <v>1</v>
      </c>
      <c r="F272" s="13" t="s">
        <v>248</v>
      </c>
      <c r="G272" s="30">
        <v>0.98472222222222217</v>
      </c>
      <c r="H272" s="30">
        <v>0.98888888888888893</v>
      </c>
      <c r="I272" s="30">
        <v>0.8340277777777777</v>
      </c>
      <c r="J272" s="231">
        <f t="shared" ref="J272:J335" si="14">($G272-$I272)*24+IF($G272&lt;TIME(12,0,0),24,0)</f>
        <v>3.6166666666666671</v>
      </c>
      <c r="K272" s="13" t="s">
        <v>250</v>
      </c>
      <c r="L272" s="13" t="s">
        <v>566</v>
      </c>
      <c r="M272" s="13" t="s">
        <v>252</v>
      </c>
      <c r="O272" s="16">
        <v>0</v>
      </c>
      <c r="P272" s="13">
        <v>63</v>
      </c>
      <c r="Q272" s="17">
        <v>25</v>
      </c>
      <c r="R272" s="227">
        <f t="shared" si="13"/>
        <v>38</v>
      </c>
      <c r="S272" s="18">
        <v>14.34</v>
      </c>
      <c r="T272" s="18">
        <v>37.57</v>
      </c>
      <c r="U272" s="18">
        <v>22.93</v>
      </c>
      <c r="V272" s="17">
        <v>140</v>
      </c>
      <c r="X272" s="13" t="s">
        <v>391</v>
      </c>
      <c r="Y272" s="13" t="s">
        <v>253</v>
      </c>
      <c r="Z272" s="13" t="s">
        <v>253</v>
      </c>
      <c r="AA272" s="13" t="s">
        <v>253</v>
      </c>
      <c r="AB272" s="13" t="s">
        <v>253</v>
      </c>
      <c r="AC272" s="13" t="s">
        <v>253</v>
      </c>
      <c r="AD272" s="13" t="s">
        <v>253</v>
      </c>
      <c r="AE272" s="13" t="s">
        <v>253</v>
      </c>
      <c r="AF272" s="13" t="s">
        <v>253</v>
      </c>
      <c r="AG272" s="13" t="s">
        <v>253</v>
      </c>
      <c r="AH272" s="13" t="s">
        <v>253</v>
      </c>
      <c r="AI272" s="13" t="s">
        <v>253</v>
      </c>
      <c r="AJ272" s="13" t="s">
        <v>253</v>
      </c>
      <c r="AK272" s="13" t="s">
        <v>253</v>
      </c>
      <c r="AL272" s="13" t="s">
        <v>253</v>
      </c>
      <c r="AM272" s="13" t="s">
        <v>253</v>
      </c>
      <c r="AN272" s="13" t="s">
        <v>253</v>
      </c>
    </row>
    <row r="273" spans="1:41" x14ac:dyDescent="0.25">
      <c r="A273" s="12">
        <v>38189</v>
      </c>
      <c r="B273" s="13" t="s">
        <v>249</v>
      </c>
      <c r="C273" s="13">
        <v>2004</v>
      </c>
      <c r="D273" s="13">
        <v>7</v>
      </c>
      <c r="E273" s="13">
        <v>1</v>
      </c>
      <c r="F273" s="13" t="s">
        <v>248</v>
      </c>
      <c r="G273" s="30">
        <v>3.472222222222222E-3</v>
      </c>
      <c r="H273" s="30">
        <v>9.0277777777777787E-3</v>
      </c>
      <c r="I273" s="30">
        <v>0.8340277777777777</v>
      </c>
      <c r="J273" s="231">
        <f t="shared" si="14"/>
        <v>4.06666666666667</v>
      </c>
      <c r="K273" s="13" t="s">
        <v>250</v>
      </c>
      <c r="L273" s="13" t="s">
        <v>567</v>
      </c>
      <c r="M273" s="13" t="s">
        <v>252</v>
      </c>
      <c r="O273" s="16">
        <v>2</v>
      </c>
      <c r="P273" s="13">
        <v>59</v>
      </c>
      <c r="Q273" s="17">
        <v>25</v>
      </c>
      <c r="R273" s="227">
        <f t="shared" si="13"/>
        <v>34</v>
      </c>
      <c r="S273" s="18">
        <v>15.12</v>
      </c>
      <c r="T273" s="18">
        <v>39.020000000000003</v>
      </c>
      <c r="U273" s="18">
        <v>23.53</v>
      </c>
      <c r="V273" s="17">
        <v>140</v>
      </c>
      <c r="X273" s="13" t="s">
        <v>391</v>
      </c>
      <c r="Y273" s="13" t="s">
        <v>253</v>
      </c>
      <c r="Z273" s="13" t="s">
        <v>253</v>
      </c>
      <c r="AA273" s="13" t="s">
        <v>253</v>
      </c>
      <c r="AB273" s="13" t="s">
        <v>253</v>
      </c>
      <c r="AC273" s="13" t="s">
        <v>253</v>
      </c>
      <c r="AD273" s="13" t="s">
        <v>253</v>
      </c>
      <c r="AE273" s="13" t="s">
        <v>253</v>
      </c>
      <c r="AF273" s="13" t="s">
        <v>253</v>
      </c>
      <c r="AG273" s="13" t="s">
        <v>253</v>
      </c>
      <c r="AH273" s="13" t="s">
        <v>253</v>
      </c>
      <c r="AI273" s="13" t="s">
        <v>253</v>
      </c>
      <c r="AJ273" s="13" t="s">
        <v>253</v>
      </c>
      <c r="AK273" s="13" t="s">
        <v>253</v>
      </c>
      <c r="AL273" s="13" t="s">
        <v>253</v>
      </c>
      <c r="AM273" s="13" t="s">
        <v>253</v>
      </c>
      <c r="AN273" s="13" t="s">
        <v>253</v>
      </c>
    </row>
    <row r="274" spans="1:41" x14ac:dyDescent="0.25">
      <c r="A274" s="12">
        <v>38189</v>
      </c>
      <c r="B274" s="13" t="s">
        <v>249</v>
      </c>
      <c r="C274" s="13">
        <v>2004</v>
      </c>
      <c r="D274" s="13">
        <v>7</v>
      </c>
      <c r="E274" s="13">
        <v>1</v>
      </c>
      <c r="F274" s="13" t="s">
        <v>248</v>
      </c>
      <c r="G274" s="30">
        <v>0.99930555555555556</v>
      </c>
      <c r="H274" s="30">
        <v>5.9027777777777783E-2</v>
      </c>
      <c r="I274" s="30">
        <v>0.8340277777777777</v>
      </c>
      <c r="J274" s="231">
        <f t="shared" si="14"/>
        <v>3.9666666666666686</v>
      </c>
      <c r="K274" s="13" t="s">
        <v>250</v>
      </c>
      <c r="L274" s="13" t="s">
        <v>568</v>
      </c>
      <c r="M274" s="13" t="s">
        <v>252</v>
      </c>
      <c r="O274" s="16">
        <v>4</v>
      </c>
      <c r="P274" s="13">
        <v>62</v>
      </c>
      <c r="Q274" s="17">
        <v>27</v>
      </c>
      <c r="R274" s="227">
        <f t="shared" si="13"/>
        <v>35</v>
      </c>
      <c r="S274" s="18">
        <v>14.98</v>
      </c>
      <c r="T274" s="18">
        <v>37.35</v>
      </c>
      <c r="U274" s="18">
        <v>22.13</v>
      </c>
      <c r="V274" s="17">
        <v>138</v>
      </c>
      <c r="X274" s="13" t="s">
        <v>1713</v>
      </c>
      <c r="Y274" s="13" t="s">
        <v>253</v>
      </c>
      <c r="Z274" s="13" t="s">
        <v>253</v>
      </c>
      <c r="AA274" s="13" t="s">
        <v>253</v>
      </c>
      <c r="AB274" s="13" t="s">
        <v>253</v>
      </c>
      <c r="AC274" s="13" t="s">
        <v>253</v>
      </c>
      <c r="AD274" s="13" t="s">
        <v>253</v>
      </c>
      <c r="AE274" s="13" t="s">
        <v>253</v>
      </c>
      <c r="AF274" s="13" t="s">
        <v>253</v>
      </c>
      <c r="AG274" s="13" t="s">
        <v>253</v>
      </c>
      <c r="AH274" s="13" t="s">
        <v>253</v>
      </c>
      <c r="AI274" s="13" t="s">
        <v>253</v>
      </c>
      <c r="AJ274" s="13" t="s">
        <v>253</v>
      </c>
      <c r="AK274" s="13" t="s">
        <v>253</v>
      </c>
      <c r="AL274" s="13" t="s">
        <v>253</v>
      </c>
      <c r="AM274" s="13" t="s">
        <v>253</v>
      </c>
      <c r="AN274" s="13" t="s">
        <v>253</v>
      </c>
      <c r="AO274" s="13" t="s">
        <v>569</v>
      </c>
    </row>
    <row r="275" spans="1:41" x14ac:dyDescent="0.25">
      <c r="A275" s="12">
        <v>38189</v>
      </c>
      <c r="B275" s="13" t="s">
        <v>249</v>
      </c>
      <c r="C275" s="13">
        <v>2004</v>
      </c>
      <c r="D275" s="13">
        <v>7</v>
      </c>
      <c r="E275" s="13">
        <v>1</v>
      </c>
      <c r="F275" s="13" t="s">
        <v>248</v>
      </c>
      <c r="G275" s="30">
        <v>0.99930555555555556</v>
      </c>
      <c r="H275" s="30">
        <v>7.4999999999999997E-2</v>
      </c>
      <c r="I275" s="30">
        <v>0.8340277777777777</v>
      </c>
      <c r="J275" s="231">
        <f t="shared" si="14"/>
        <v>3.9666666666666686</v>
      </c>
      <c r="K275" s="13" t="s">
        <v>250</v>
      </c>
      <c r="L275" s="13" t="s">
        <v>570</v>
      </c>
      <c r="M275" s="13" t="s">
        <v>252</v>
      </c>
      <c r="O275" s="16">
        <v>4</v>
      </c>
      <c r="P275" s="13">
        <v>59</v>
      </c>
      <c r="Q275" s="17">
        <v>24</v>
      </c>
      <c r="R275" s="227">
        <f t="shared" si="13"/>
        <v>35</v>
      </c>
      <c r="S275" s="18">
        <v>14.38</v>
      </c>
      <c r="T275" s="18">
        <v>37.130000000000003</v>
      </c>
      <c r="U275" s="18">
        <v>23.05</v>
      </c>
      <c r="V275" s="17">
        <v>141</v>
      </c>
      <c r="X275" s="13" t="s">
        <v>1712</v>
      </c>
      <c r="Y275" s="13" t="s">
        <v>253</v>
      </c>
      <c r="Z275" s="13" t="s">
        <v>253</v>
      </c>
      <c r="AA275" s="13" t="s">
        <v>253</v>
      </c>
      <c r="AB275" s="13" t="s">
        <v>253</v>
      </c>
      <c r="AC275" s="13" t="s">
        <v>253</v>
      </c>
      <c r="AD275" s="13" t="s">
        <v>253</v>
      </c>
      <c r="AE275" s="13" t="s">
        <v>253</v>
      </c>
      <c r="AF275" s="13" t="s">
        <v>253</v>
      </c>
      <c r="AG275" s="13" t="s">
        <v>253</v>
      </c>
      <c r="AH275" s="13" t="s">
        <v>253</v>
      </c>
      <c r="AI275" s="13" t="s">
        <v>253</v>
      </c>
      <c r="AJ275" s="13" t="s">
        <v>253</v>
      </c>
      <c r="AK275" s="13" t="s">
        <v>253</v>
      </c>
      <c r="AL275" s="13" t="s">
        <v>253</v>
      </c>
      <c r="AM275" s="13" t="s">
        <v>253</v>
      </c>
      <c r="AN275" s="13" t="s">
        <v>253</v>
      </c>
      <c r="AO275" s="13" t="s">
        <v>571</v>
      </c>
    </row>
    <row r="276" spans="1:41" x14ac:dyDescent="0.25">
      <c r="A276" s="12">
        <v>38189</v>
      </c>
      <c r="B276" s="13" t="s">
        <v>249</v>
      </c>
      <c r="C276" s="13">
        <v>2004</v>
      </c>
      <c r="D276" s="13">
        <v>7</v>
      </c>
      <c r="E276" s="13">
        <v>1</v>
      </c>
      <c r="F276" s="13" t="s">
        <v>248</v>
      </c>
      <c r="G276" s="30">
        <v>6.2500000000000003E-3</v>
      </c>
      <c r="H276" s="30">
        <v>1.7361111111111112E-2</v>
      </c>
      <c r="I276" s="30">
        <v>0.8340277777777777</v>
      </c>
      <c r="J276" s="231">
        <f t="shared" si="14"/>
        <v>4.1333333333333329</v>
      </c>
      <c r="K276" s="13" t="s">
        <v>250</v>
      </c>
      <c r="L276" s="13" t="s">
        <v>572</v>
      </c>
      <c r="M276" s="13" t="s">
        <v>252</v>
      </c>
      <c r="O276" s="16">
        <v>1.5</v>
      </c>
      <c r="P276" s="13">
        <v>62</v>
      </c>
      <c r="Q276" s="17">
        <v>25</v>
      </c>
      <c r="R276" s="227">
        <f t="shared" si="13"/>
        <v>37</v>
      </c>
      <c r="S276" s="18">
        <v>15.27</v>
      </c>
      <c r="T276" s="18">
        <v>39.17</v>
      </c>
      <c r="U276" s="18">
        <v>23.03</v>
      </c>
      <c r="V276" s="17">
        <v>141</v>
      </c>
      <c r="X276" s="13" t="s">
        <v>391</v>
      </c>
      <c r="Y276" s="13" t="s">
        <v>253</v>
      </c>
      <c r="Z276" s="13" t="s">
        <v>253</v>
      </c>
      <c r="AA276" s="13" t="s">
        <v>253</v>
      </c>
      <c r="AB276" s="13" t="s">
        <v>253</v>
      </c>
      <c r="AC276" s="13" t="s">
        <v>253</v>
      </c>
      <c r="AD276" s="13" t="s">
        <v>253</v>
      </c>
      <c r="AE276" s="13" t="s">
        <v>253</v>
      </c>
      <c r="AF276" s="13" t="s">
        <v>253</v>
      </c>
      <c r="AG276" s="13" t="s">
        <v>253</v>
      </c>
      <c r="AH276" s="13" t="s">
        <v>253</v>
      </c>
      <c r="AI276" s="13" t="s">
        <v>253</v>
      </c>
      <c r="AJ276" s="13" t="s">
        <v>253</v>
      </c>
      <c r="AK276" s="13" t="s">
        <v>253</v>
      </c>
      <c r="AL276" s="13" t="s">
        <v>253</v>
      </c>
      <c r="AM276" s="13" t="s">
        <v>253</v>
      </c>
      <c r="AN276" s="13" t="s">
        <v>253</v>
      </c>
    </row>
    <row r="277" spans="1:41" x14ac:dyDescent="0.25">
      <c r="A277" s="12">
        <v>38189</v>
      </c>
      <c r="B277" s="13" t="s">
        <v>249</v>
      </c>
      <c r="C277" s="13">
        <v>2004</v>
      </c>
      <c r="D277" s="13">
        <v>7</v>
      </c>
      <c r="E277" s="13">
        <v>1</v>
      </c>
      <c r="F277" s="13" t="s">
        <v>248</v>
      </c>
      <c r="G277" s="30">
        <v>8.3333333333333332E-3</v>
      </c>
      <c r="H277" s="30">
        <v>2.013888888888889E-2</v>
      </c>
      <c r="I277" s="30">
        <v>0.8340277777777777</v>
      </c>
      <c r="J277" s="231">
        <f t="shared" si="14"/>
        <v>4.1833333333333336</v>
      </c>
      <c r="K277" s="13" t="s">
        <v>250</v>
      </c>
      <c r="L277" s="13" t="s">
        <v>573</v>
      </c>
      <c r="M277" s="13" t="s">
        <v>252</v>
      </c>
      <c r="O277" s="16">
        <v>1.5</v>
      </c>
      <c r="P277" s="13">
        <v>59</v>
      </c>
      <c r="Q277" s="17">
        <v>23</v>
      </c>
      <c r="R277" s="227">
        <f t="shared" si="13"/>
        <v>36</v>
      </c>
      <c r="S277" s="18">
        <v>15.33</v>
      </c>
      <c r="T277" s="18">
        <v>38.97</v>
      </c>
      <c r="U277" s="18">
        <v>23.6</v>
      </c>
      <c r="V277" s="17">
        <v>145</v>
      </c>
      <c r="X277" s="13" t="s">
        <v>391</v>
      </c>
      <c r="Y277" s="13" t="s">
        <v>253</v>
      </c>
      <c r="Z277" s="13" t="s">
        <v>253</v>
      </c>
      <c r="AA277" s="13" t="s">
        <v>253</v>
      </c>
      <c r="AB277" s="13" t="s">
        <v>253</v>
      </c>
      <c r="AC277" s="13" t="s">
        <v>253</v>
      </c>
      <c r="AD277" s="13" t="s">
        <v>253</v>
      </c>
      <c r="AE277" s="13" t="s">
        <v>253</v>
      </c>
      <c r="AF277" s="13" t="s">
        <v>253</v>
      </c>
      <c r="AG277" s="13" t="s">
        <v>253</v>
      </c>
      <c r="AH277" s="13" t="s">
        <v>253</v>
      </c>
      <c r="AI277" s="13" t="s">
        <v>253</v>
      </c>
      <c r="AJ277" s="13" t="s">
        <v>253</v>
      </c>
      <c r="AK277" s="13" t="s">
        <v>253</v>
      </c>
      <c r="AL277" s="13" t="s">
        <v>253</v>
      </c>
      <c r="AM277" s="13" t="s">
        <v>253</v>
      </c>
      <c r="AN277" s="13" t="s">
        <v>253</v>
      </c>
    </row>
    <row r="278" spans="1:41" x14ac:dyDescent="0.25">
      <c r="A278" s="12">
        <v>38189</v>
      </c>
      <c r="B278" s="13" t="s">
        <v>249</v>
      </c>
      <c r="C278" s="13">
        <v>2004</v>
      </c>
      <c r="D278" s="13">
        <v>7</v>
      </c>
      <c r="E278" s="13">
        <v>1</v>
      </c>
      <c r="F278" s="13" t="s">
        <v>248</v>
      </c>
      <c r="G278" s="30">
        <v>9.0277777777777787E-3</v>
      </c>
      <c r="H278" s="30">
        <v>2.2222222222222223E-2</v>
      </c>
      <c r="I278" s="30">
        <v>0.8340277777777777</v>
      </c>
      <c r="J278" s="231">
        <f t="shared" si="14"/>
        <v>4.2000000000000028</v>
      </c>
      <c r="K278" s="13" t="s">
        <v>250</v>
      </c>
      <c r="L278" s="13" t="s">
        <v>574</v>
      </c>
      <c r="M278" s="13" t="s">
        <v>252</v>
      </c>
      <c r="O278" s="16">
        <v>0</v>
      </c>
      <c r="P278" s="13">
        <v>58</v>
      </c>
      <c r="Q278" s="17">
        <v>24</v>
      </c>
      <c r="R278" s="227">
        <f t="shared" si="13"/>
        <v>34</v>
      </c>
      <c r="S278" s="18">
        <v>14.62</v>
      </c>
      <c r="T278" s="18">
        <v>37.24</v>
      </c>
      <c r="U278" s="18">
        <v>22.78</v>
      </c>
      <c r="V278" s="17">
        <v>140</v>
      </c>
      <c r="X278" s="13" t="s">
        <v>391</v>
      </c>
      <c r="Y278" s="13" t="s">
        <v>253</v>
      </c>
      <c r="Z278" s="13" t="s">
        <v>253</v>
      </c>
      <c r="AA278" s="13" t="s">
        <v>253</v>
      </c>
      <c r="AB278" s="13" t="s">
        <v>253</v>
      </c>
      <c r="AC278" s="13" t="s">
        <v>253</v>
      </c>
      <c r="AD278" s="13" t="s">
        <v>253</v>
      </c>
      <c r="AE278" s="13" t="s">
        <v>253</v>
      </c>
      <c r="AF278" s="13" t="s">
        <v>253</v>
      </c>
      <c r="AG278" s="13" t="s">
        <v>253</v>
      </c>
      <c r="AH278" s="13" t="s">
        <v>253</v>
      </c>
      <c r="AI278" s="13" t="s">
        <v>253</v>
      </c>
      <c r="AJ278" s="13" t="s">
        <v>253</v>
      </c>
      <c r="AK278" s="13" t="s">
        <v>253</v>
      </c>
      <c r="AL278" s="13" t="s">
        <v>253</v>
      </c>
      <c r="AM278" s="13" t="s">
        <v>253</v>
      </c>
      <c r="AN278" s="13" t="s">
        <v>253</v>
      </c>
    </row>
    <row r="279" spans="1:41" x14ac:dyDescent="0.25">
      <c r="A279" s="12">
        <v>38189</v>
      </c>
      <c r="B279" s="13" t="s">
        <v>249</v>
      </c>
      <c r="C279" s="13">
        <v>2004</v>
      </c>
      <c r="D279" s="13">
        <v>7</v>
      </c>
      <c r="E279" s="13">
        <v>1</v>
      </c>
      <c r="F279" s="13" t="s">
        <v>248</v>
      </c>
      <c r="G279" s="30">
        <v>9.7222222222222224E-3</v>
      </c>
      <c r="H279" s="30">
        <v>0.11041666666666666</v>
      </c>
      <c r="I279" s="30">
        <v>0.8340277777777777</v>
      </c>
      <c r="J279" s="231">
        <f t="shared" si="14"/>
        <v>4.2166666666666686</v>
      </c>
      <c r="K279" s="13" t="s">
        <v>250</v>
      </c>
      <c r="L279" s="13" t="s">
        <v>575</v>
      </c>
      <c r="M279" s="13" t="s">
        <v>252</v>
      </c>
      <c r="O279" s="16">
        <v>4</v>
      </c>
      <c r="P279" s="13">
        <v>69</v>
      </c>
      <c r="Q279" s="17">
        <v>30</v>
      </c>
      <c r="R279" s="227">
        <f t="shared" si="13"/>
        <v>39</v>
      </c>
      <c r="S279" s="18">
        <v>15.09</v>
      </c>
      <c r="T279" s="18">
        <v>38.770000000000003</v>
      </c>
      <c r="U279" s="18">
        <v>24.3</v>
      </c>
      <c r="V279" s="17">
        <v>145</v>
      </c>
      <c r="X279" s="13" t="s">
        <v>391</v>
      </c>
      <c r="Y279" s="13" t="s">
        <v>253</v>
      </c>
      <c r="Z279" s="13" t="s">
        <v>253</v>
      </c>
      <c r="AA279" s="13" t="s">
        <v>253</v>
      </c>
      <c r="AB279" s="13" t="s">
        <v>253</v>
      </c>
      <c r="AC279" s="13" t="s">
        <v>253</v>
      </c>
      <c r="AD279" s="13" t="s">
        <v>253</v>
      </c>
      <c r="AE279" s="13" t="s">
        <v>253</v>
      </c>
      <c r="AF279" s="13" t="s">
        <v>253</v>
      </c>
      <c r="AG279" s="13" t="s">
        <v>253</v>
      </c>
      <c r="AH279" s="13" t="s">
        <v>253</v>
      </c>
      <c r="AI279" s="13" t="s">
        <v>253</v>
      </c>
      <c r="AJ279" s="13" t="s">
        <v>253</v>
      </c>
      <c r="AK279" s="13" t="s">
        <v>253</v>
      </c>
      <c r="AL279" s="13" t="s">
        <v>253</v>
      </c>
      <c r="AM279" s="13" t="s">
        <v>253</v>
      </c>
      <c r="AN279" s="13" t="s">
        <v>253</v>
      </c>
      <c r="AO279" s="13" t="s">
        <v>576</v>
      </c>
    </row>
    <row r="280" spans="1:41" x14ac:dyDescent="0.25">
      <c r="A280" s="12">
        <v>38189</v>
      </c>
      <c r="B280" s="13" t="s">
        <v>249</v>
      </c>
      <c r="C280" s="13">
        <v>2004</v>
      </c>
      <c r="D280" s="13">
        <v>7</v>
      </c>
      <c r="E280" s="13">
        <v>1</v>
      </c>
      <c r="F280" s="13" t="s">
        <v>248</v>
      </c>
      <c r="G280" s="30">
        <v>1.3888888888888888E-2</v>
      </c>
      <c r="H280" s="30">
        <v>0.1</v>
      </c>
      <c r="I280" s="30">
        <v>0.8340277777777777</v>
      </c>
      <c r="J280" s="231">
        <f t="shared" si="14"/>
        <v>4.3166666666666664</v>
      </c>
      <c r="K280" s="13" t="s">
        <v>250</v>
      </c>
      <c r="L280" s="13" t="s">
        <v>577</v>
      </c>
      <c r="M280" s="13" t="s">
        <v>252</v>
      </c>
      <c r="O280" s="16">
        <v>4</v>
      </c>
      <c r="P280" s="13">
        <v>68</v>
      </c>
      <c r="Q280" s="17">
        <v>31</v>
      </c>
      <c r="R280" s="227">
        <f t="shared" si="13"/>
        <v>37</v>
      </c>
      <c r="S280" s="18">
        <v>15.02</v>
      </c>
      <c r="T280" s="18">
        <v>38.36</v>
      </c>
      <c r="U280" s="18">
        <v>22.57</v>
      </c>
      <c r="V280" s="17">
        <v>141</v>
      </c>
      <c r="X280" s="13" t="s">
        <v>1712</v>
      </c>
      <c r="Y280" s="13" t="s">
        <v>253</v>
      </c>
      <c r="Z280" s="13" t="s">
        <v>253</v>
      </c>
      <c r="AA280" s="13" t="s">
        <v>253</v>
      </c>
      <c r="AB280" s="13" t="s">
        <v>253</v>
      </c>
      <c r="AC280" s="13" t="s">
        <v>253</v>
      </c>
      <c r="AD280" s="13" t="s">
        <v>253</v>
      </c>
      <c r="AE280" s="13" t="s">
        <v>253</v>
      </c>
      <c r="AF280" s="13" t="s">
        <v>253</v>
      </c>
      <c r="AG280" s="13" t="s">
        <v>253</v>
      </c>
      <c r="AH280" s="13" t="s">
        <v>253</v>
      </c>
      <c r="AI280" s="13" t="s">
        <v>253</v>
      </c>
      <c r="AJ280" s="13" t="s">
        <v>253</v>
      </c>
      <c r="AK280" s="13" t="s">
        <v>253</v>
      </c>
      <c r="AL280" s="13" t="s">
        <v>253</v>
      </c>
      <c r="AM280" s="13" t="s">
        <v>253</v>
      </c>
      <c r="AN280" s="13" t="s">
        <v>253</v>
      </c>
      <c r="AO280" s="13" t="s">
        <v>578</v>
      </c>
    </row>
    <row r="281" spans="1:41" x14ac:dyDescent="0.25">
      <c r="A281" s="12">
        <v>38189</v>
      </c>
      <c r="B281" s="13" t="s">
        <v>249</v>
      </c>
      <c r="C281" s="13">
        <v>2004</v>
      </c>
      <c r="D281" s="13">
        <v>7</v>
      </c>
      <c r="E281" s="13">
        <v>1</v>
      </c>
      <c r="F281" s="13" t="s">
        <v>248</v>
      </c>
      <c r="G281" s="30">
        <v>1.8055555555555557E-2</v>
      </c>
      <c r="H281" s="30">
        <v>8.819444444444445E-2</v>
      </c>
      <c r="I281" s="30">
        <v>0.8340277777777777</v>
      </c>
      <c r="J281" s="231">
        <f t="shared" si="14"/>
        <v>4.4166666666666714</v>
      </c>
      <c r="K281" s="13" t="s">
        <v>250</v>
      </c>
      <c r="L281" s="13" t="s">
        <v>579</v>
      </c>
      <c r="M281" s="13" t="s">
        <v>252</v>
      </c>
      <c r="O281" s="16">
        <v>3</v>
      </c>
      <c r="P281" s="13">
        <v>64</v>
      </c>
      <c r="Q281" s="17">
        <v>25</v>
      </c>
      <c r="R281" s="227">
        <f t="shared" si="13"/>
        <v>39</v>
      </c>
      <c r="S281" s="18">
        <v>14.9</v>
      </c>
      <c r="T281" s="18">
        <v>37.99</v>
      </c>
      <c r="U281" s="18">
        <v>22.7</v>
      </c>
      <c r="V281" s="17">
        <v>142</v>
      </c>
      <c r="X281" s="13" t="s">
        <v>1712</v>
      </c>
      <c r="Y281" s="13" t="s">
        <v>253</v>
      </c>
      <c r="Z281" s="13" t="s">
        <v>253</v>
      </c>
      <c r="AA281" s="13" t="s">
        <v>253</v>
      </c>
      <c r="AB281" s="13" t="s">
        <v>253</v>
      </c>
      <c r="AC281" s="13" t="s">
        <v>253</v>
      </c>
      <c r="AD281" s="13" t="s">
        <v>253</v>
      </c>
      <c r="AE281" s="13" t="s">
        <v>253</v>
      </c>
      <c r="AF281" s="13" t="s">
        <v>253</v>
      </c>
      <c r="AG281" s="13" t="s">
        <v>253</v>
      </c>
      <c r="AH281" s="13" t="s">
        <v>253</v>
      </c>
      <c r="AI281" s="13" t="s">
        <v>253</v>
      </c>
      <c r="AJ281" s="13" t="s">
        <v>253</v>
      </c>
      <c r="AK281" s="13" t="s">
        <v>253</v>
      </c>
      <c r="AL281" s="13" t="s">
        <v>253</v>
      </c>
      <c r="AM281" s="13" t="s">
        <v>253</v>
      </c>
      <c r="AN281" s="13" t="s">
        <v>253</v>
      </c>
      <c r="AO281" s="13" t="s">
        <v>580</v>
      </c>
    </row>
    <row r="282" spans="1:41" x14ac:dyDescent="0.25">
      <c r="A282" s="12">
        <v>38189</v>
      </c>
      <c r="B282" s="13" t="s">
        <v>249</v>
      </c>
      <c r="C282" s="13">
        <v>2004</v>
      </c>
      <c r="D282" s="13">
        <v>7</v>
      </c>
      <c r="E282" s="13">
        <v>1</v>
      </c>
      <c r="F282" s="13" t="s">
        <v>248</v>
      </c>
      <c r="G282" s="30">
        <v>1.9444444444444445E-2</v>
      </c>
      <c r="H282" s="30">
        <v>3.6111111111111115E-2</v>
      </c>
      <c r="I282" s="30">
        <v>0.8340277777777777</v>
      </c>
      <c r="J282" s="231">
        <f t="shared" si="14"/>
        <v>4.4500000000000028</v>
      </c>
      <c r="K282" s="13" t="s">
        <v>250</v>
      </c>
      <c r="L282" s="13" t="s">
        <v>581</v>
      </c>
      <c r="M282" s="13" t="s">
        <v>252</v>
      </c>
      <c r="O282" s="16">
        <v>2</v>
      </c>
      <c r="P282" s="13">
        <v>62</v>
      </c>
      <c r="Q282" s="17">
        <v>24</v>
      </c>
      <c r="R282" s="227">
        <f t="shared" ref="R282:R313" si="15">P282-Q282</f>
        <v>38</v>
      </c>
      <c r="S282" s="18">
        <v>14.93</v>
      </c>
      <c r="T282" s="18">
        <v>38.74</v>
      </c>
      <c r="U282" s="18">
        <v>24.04</v>
      </c>
      <c r="V282" s="17">
        <v>146</v>
      </c>
      <c r="X282" s="13" t="s">
        <v>391</v>
      </c>
      <c r="Y282" s="13" t="s">
        <v>253</v>
      </c>
      <c r="Z282" s="13" t="s">
        <v>253</v>
      </c>
      <c r="AA282" s="13" t="s">
        <v>253</v>
      </c>
      <c r="AB282" s="13" t="s">
        <v>253</v>
      </c>
      <c r="AC282" s="13" t="s">
        <v>253</v>
      </c>
      <c r="AD282" s="13" t="s">
        <v>253</v>
      </c>
      <c r="AE282" s="13" t="s">
        <v>253</v>
      </c>
      <c r="AF282" s="13" t="s">
        <v>253</v>
      </c>
      <c r="AG282" s="13" t="s">
        <v>253</v>
      </c>
      <c r="AH282" s="13" t="s">
        <v>253</v>
      </c>
      <c r="AI282" s="13" t="s">
        <v>253</v>
      </c>
      <c r="AJ282" s="13" t="s">
        <v>253</v>
      </c>
      <c r="AK282" s="13" t="s">
        <v>253</v>
      </c>
      <c r="AL282" s="13" t="s">
        <v>253</v>
      </c>
      <c r="AM282" s="13" t="s">
        <v>253</v>
      </c>
      <c r="AN282" s="13" t="s">
        <v>253</v>
      </c>
    </row>
    <row r="283" spans="1:41" x14ac:dyDescent="0.25">
      <c r="A283" s="12">
        <v>38189</v>
      </c>
      <c r="B283" s="13" t="s">
        <v>249</v>
      </c>
      <c r="C283" s="13">
        <v>2004</v>
      </c>
      <c r="D283" s="13">
        <v>7</v>
      </c>
      <c r="E283" s="13">
        <v>1</v>
      </c>
      <c r="F283" s="13" t="s">
        <v>248</v>
      </c>
      <c r="G283" s="30">
        <v>1.9444444444444445E-2</v>
      </c>
      <c r="H283" s="30">
        <v>6.0416666666666667E-2</v>
      </c>
      <c r="I283" s="30">
        <v>0.8340277777777777</v>
      </c>
      <c r="J283" s="231">
        <f t="shared" si="14"/>
        <v>4.4500000000000028</v>
      </c>
      <c r="K283" s="13" t="s">
        <v>250</v>
      </c>
      <c r="L283" s="13" t="s">
        <v>582</v>
      </c>
      <c r="M283" s="13" t="s">
        <v>252</v>
      </c>
      <c r="O283" s="16">
        <v>2</v>
      </c>
      <c r="P283" s="13">
        <v>59</v>
      </c>
      <c r="Q283" s="17">
        <v>23</v>
      </c>
      <c r="R283" s="227">
        <f t="shared" si="15"/>
        <v>36</v>
      </c>
      <c r="S283" s="18">
        <v>14.59</v>
      </c>
      <c r="T283" s="18">
        <v>37.86</v>
      </c>
      <c r="U283" s="18">
        <v>22.64</v>
      </c>
      <c r="V283" s="17">
        <v>142</v>
      </c>
      <c r="X283" s="13" t="s">
        <v>391</v>
      </c>
      <c r="Y283" s="13" t="s">
        <v>253</v>
      </c>
      <c r="Z283" s="13" t="s">
        <v>253</v>
      </c>
      <c r="AA283" s="13" t="s">
        <v>253</v>
      </c>
      <c r="AB283" s="13" t="s">
        <v>253</v>
      </c>
      <c r="AC283" s="13" t="s">
        <v>253</v>
      </c>
      <c r="AD283" s="13" t="s">
        <v>253</v>
      </c>
      <c r="AE283" s="13" t="s">
        <v>253</v>
      </c>
      <c r="AF283" s="13" t="s">
        <v>253</v>
      </c>
      <c r="AG283" s="13" t="s">
        <v>253</v>
      </c>
      <c r="AH283" s="13" t="s">
        <v>253</v>
      </c>
      <c r="AI283" s="13" t="s">
        <v>253</v>
      </c>
      <c r="AJ283" s="13" t="s">
        <v>253</v>
      </c>
      <c r="AK283" s="13" t="s">
        <v>253</v>
      </c>
      <c r="AL283" s="13" t="s">
        <v>253</v>
      </c>
      <c r="AM283" s="13" t="s">
        <v>253</v>
      </c>
      <c r="AN283" s="13" t="s">
        <v>253</v>
      </c>
    </row>
    <row r="284" spans="1:41" x14ac:dyDescent="0.25">
      <c r="A284" s="12">
        <v>38189</v>
      </c>
      <c r="B284" s="13" t="s">
        <v>249</v>
      </c>
      <c r="C284" s="13">
        <v>2004</v>
      </c>
      <c r="D284" s="13">
        <v>7</v>
      </c>
      <c r="E284" s="13">
        <v>1</v>
      </c>
      <c r="F284" s="13" t="s">
        <v>248</v>
      </c>
      <c r="G284" s="30">
        <v>2.361111111111111E-2</v>
      </c>
      <c r="H284" s="30">
        <v>4.027777777777778E-2</v>
      </c>
      <c r="I284" s="30">
        <v>0.8340277777777777</v>
      </c>
      <c r="J284" s="231">
        <f t="shared" si="14"/>
        <v>4.5500000000000043</v>
      </c>
      <c r="K284" s="13" t="s">
        <v>250</v>
      </c>
      <c r="L284" s="13" t="s">
        <v>583</v>
      </c>
      <c r="M284" s="13" t="s">
        <v>252</v>
      </c>
      <c r="O284" s="16">
        <v>1</v>
      </c>
      <c r="P284" s="13">
        <v>67</v>
      </c>
      <c r="Q284" s="17">
        <v>30</v>
      </c>
      <c r="R284" s="227">
        <f t="shared" si="15"/>
        <v>37</v>
      </c>
      <c r="S284" s="18">
        <v>15.01</v>
      </c>
      <c r="T284" s="18">
        <v>39.020000000000003</v>
      </c>
      <c r="U284" s="18">
        <v>23.15</v>
      </c>
      <c r="V284" s="17">
        <v>145</v>
      </c>
      <c r="X284" s="13" t="s">
        <v>391</v>
      </c>
      <c r="Y284" s="13" t="s">
        <v>253</v>
      </c>
      <c r="Z284" s="13" t="s">
        <v>253</v>
      </c>
      <c r="AA284" s="13" t="s">
        <v>253</v>
      </c>
      <c r="AB284" s="13" t="s">
        <v>253</v>
      </c>
      <c r="AC284" s="13" t="s">
        <v>253</v>
      </c>
      <c r="AD284" s="13" t="s">
        <v>253</v>
      </c>
      <c r="AE284" s="13" t="s">
        <v>253</v>
      </c>
      <c r="AF284" s="13" t="s">
        <v>253</v>
      </c>
      <c r="AG284" s="13" t="s">
        <v>253</v>
      </c>
      <c r="AH284" s="13" t="s">
        <v>253</v>
      </c>
      <c r="AI284" s="13" t="s">
        <v>253</v>
      </c>
      <c r="AJ284" s="13" t="s">
        <v>253</v>
      </c>
      <c r="AK284" s="13" t="s">
        <v>253</v>
      </c>
      <c r="AL284" s="13" t="s">
        <v>253</v>
      </c>
      <c r="AM284" s="13" t="s">
        <v>253</v>
      </c>
      <c r="AN284" s="13" t="s">
        <v>253</v>
      </c>
    </row>
    <row r="285" spans="1:41" x14ac:dyDescent="0.25">
      <c r="A285" s="12">
        <v>38189</v>
      </c>
      <c r="B285" s="13" t="s">
        <v>249</v>
      </c>
      <c r="C285" s="13">
        <v>2004</v>
      </c>
      <c r="D285" s="13">
        <v>7</v>
      </c>
      <c r="E285" s="13">
        <v>1</v>
      </c>
      <c r="F285" s="13" t="s">
        <v>248</v>
      </c>
      <c r="G285" s="30">
        <v>2.5694444444444447E-2</v>
      </c>
      <c r="H285" s="30">
        <v>4.2361111111111106E-2</v>
      </c>
      <c r="I285" s="30">
        <v>0.8340277777777777</v>
      </c>
      <c r="J285" s="231">
        <f t="shared" si="14"/>
        <v>4.6000000000000014</v>
      </c>
      <c r="K285" s="13" t="s">
        <v>250</v>
      </c>
      <c r="L285" s="13" t="s">
        <v>584</v>
      </c>
      <c r="M285" s="13" t="s">
        <v>252</v>
      </c>
      <c r="O285" s="16">
        <v>0</v>
      </c>
      <c r="P285" s="13">
        <v>53</v>
      </c>
      <c r="Q285" s="17">
        <v>17</v>
      </c>
      <c r="R285" s="227">
        <f t="shared" si="15"/>
        <v>36</v>
      </c>
      <c r="S285" s="18">
        <v>15.31</v>
      </c>
      <c r="T285" s="18">
        <v>39.299999999999997</v>
      </c>
      <c r="U285" s="18">
        <v>24.4</v>
      </c>
      <c r="V285" s="17">
        <v>145</v>
      </c>
      <c r="X285" s="13" t="s">
        <v>391</v>
      </c>
      <c r="Y285" s="13" t="s">
        <v>253</v>
      </c>
      <c r="Z285" s="13" t="s">
        <v>253</v>
      </c>
      <c r="AA285" s="13" t="s">
        <v>253</v>
      </c>
      <c r="AB285" s="13" t="s">
        <v>253</v>
      </c>
      <c r="AC285" s="13" t="s">
        <v>253</v>
      </c>
      <c r="AD285" s="13" t="s">
        <v>253</v>
      </c>
      <c r="AE285" s="13" t="s">
        <v>253</v>
      </c>
      <c r="AF285" s="13" t="s">
        <v>253</v>
      </c>
      <c r="AG285" s="13" t="s">
        <v>253</v>
      </c>
      <c r="AH285" s="13" t="s">
        <v>253</v>
      </c>
      <c r="AI285" s="13" t="s">
        <v>253</v>
      </c>
      <c r="AJ285" s="13" t="s">
        <v>253</v>
      </c>
      <c r="AK285" s="13" t="s">
        <v>253</v>
      </c>
      <c r="AL285" s="13" t="s">
        <v>253</v>
      </c>
      <c r="AM285" s="13" t="s">
        <v>253</v>
      </c>
      <c r="AN285" s="13" t="s">
        <v>253</v>
      </c>
    </row>
    <row r="286" spans="1:41" x14ac:dyDescent="0.25">
      <c r="A286" s="12">
        <v>38189</v>
      </c>
      <c r="B286" s="13" t="s">
        <v>249</v>
      </c>
      <c r="C286" s="13">
        <v>2004</v>
      </c>
      <c r="D286" s="13">
        <v>7</v>
      </c>
      <c r="E286" s="13">
        <v>1</v>
      </c>
      <c r="F286" s="13" t="s">
        <v>248</v>
      </c>
      <c r="G286" s="30">
        <v>2.5694444444444447E-2</v>
      </c>
      <c r="H286" s="30">
        <v>4.4444444444444446E-2</v>
      </c>
      <c r="I286" s="30">
        <v>0.8340277777777777</v>
      </c>
      <c r="J286" s="231">
        <f t="shared" si="14"/>
        <v>4.6000000000000014</v>
      </c>
      <c r="K286" s="13" t="s">
        <v>250</v>
      </c>
      <c r="L286" s="13" t="s">
        <v>585</v>
      </c>
      <c r="M286" s="13" t="s">
        <v>252</v>
      </c>
      <c r="O286" s="16">
        <v>2</v>
      </c>
      <c r="P286" s="13">
        <v>58</v>
      </c>
      <c r="Q286" s="17">
        <v>25</v>
      </c>
      <c r="R286" s="227">
        <f t="shared" si="15"/>
        <v>33</v>
      </c>
      <c r="S286" s="18">
        <v>14.46</v>
      </c>
      <c r="T286" s="18">
        <v>37.08</v>
      </c>
      <c r="U286" s="18">
        <v>21.72</v>
      </c>
      <c r="V286" s="17">
        <v>141</v>
      </c>
      <c r="X286" s="13" t="s">
        <v>391</v>
      </c>
      <c r="Y286" s="13" t="s">
        <v>253</v>
      </c>
      <c r="Z286" s="13" t="s">
        <v>253</v>
      </c>
      <c r="AA286" s="13" t="s">
        <v>253</v>
      </c>
      <c r="AB286" s="13" t="s">
        <v>253</v>
      </c>
      <c r="AC286" s="13" t="s">
        <v>253</v>
      </c>
      <c r="AD286" s="13" t="s">
        <v>253</v>
      </c>
      <c r="AE286" s="13" t="s">
        <v>253</v>
      </c>
      <c r="AF286" s="13" t="s">
        <v>253</v>
      </c>
      <c r="AG286" s="13" t="s">
        <v>253</v>
      </c>
      <c r="AH286" s="13" t="s">
        <v>253</v>
      </c>
      <c r="AI286" s="13" t="s">
        <v>253</v>
      </c>
      <c r="AJ286" s="13" t="s">
        <v>253</v>
      </c>
      <c r="AK286" s="13" t="s">
        <v>253</v>
      </c>
      <c r="AL286" s="13" t="s">
        <v>253</v>
      </c>
      <c r="AM286" s="13" t="s">
        <v>253</v>
      </c>
      <c r="AN286" s="13" t="s">
        <v>253</v>
      </c>
      <c r="AO286" s="13" t="s">
        <v>1714</v>
      </c>
    </row>
    <row r="287" spans="1:41" x14ac:dyDescent="0.25">
      <c r="A287" s="12">
        <v>38189</v>
      </c>
      <c r="B287" s="13" t="s">
        <v>249</v>
      </c>
      <c r="C287" s="13">
        <v>2004</v>
      </c>
      <c r="D287" s="13">
        <v>7</v>
      </c>
      <c r="E287" s="13">
        <v>1</v>
      </c>
      <c r="F287" s="13" t="s">
        <v>248</v>
      </c>
      <c r="G287" s="30">
        <v>0.11041666666666666</v>
      </c>
      <c r="H287" s="30">
        <v>0.11527777777777777</v>
      </c>
      <c r="I287" s="30">
        <v>0.8340277777777777</v>
      </c>
      <c r="J287" s="231">
        <f t="shared" si="14"/>
        <v>6.6333333333333364</v>
      </c>
      <c r="K287" s="13" t="s">
        <v>250</v>
      </c>
      <c r="L287" s="13" t="s">
        <v>586</v>
      </c>
      <c r="M287" s="13" t="s">
        <v>252</v>
      </c>
      <c r="O287" s="16">
        <v>1.5</v>
      </c>
      <c r="P287" s="13">
        <v>60</v>
      </c>
      <c r="Q287" s="17">
        <v>24</v>
      </c>
      <c r="R287" s="227">
        <f t="shared" si="15"/>
        <v>36</v>
      </c>
      <c r="S287" s="18">
        <v>14.9</v>
      </c>
      <c r="T287" s="18">
        <v>38.25</v>
      </c>
      <c r="U287" s="18">
        <v>22.72</v>
      </c>
      <c r="V287" s="17">
        <v>135</v>
      </c>
      <c r="X287" s="13" t="s">
        <v>391</v>
      </c>
      <c r="Y287" s="13" t="s">
        <v>253</v>
      </c>
      <c r="Z287" s="13" t="s">
        <v>253</v>
      </c>
      <c r="AA287" s="13" t="s">
        <v>253</v>
      </c>
      <c r="AB287" s="13" t="s">
        <v>253</v>
      </c>
      <c r="AC287" s="13" t="s">
        <v>253</v>
      </c>
      <c r="AD287" s="13" t="s">
        <v>253</v>
      </c>
      <c r="AE287" s="13" t="s">
        <v>253</v>
      </c>
      <c r="AF287" s="13" t="s">
        <v>253</v>
      </c>
      <c r="AG287" s="13" t="s">
        <v>253</v>
      </c>
      <c r="AH287" s="13" t="s">
        <v>253</v>
      </c>
      <c r="AI287" s="13" t="s">
        <v>253</v>
      </c>
      <c r="AJ287" s="13" t="s">
        <v>253</v>
      </c>
      <c r="AK287" s="13" t="s">
        <v>253</v>
      </c>
      <c r="AL287" s="13" t="s">
        <v>253</v>
      </c>
      <c r="AM287" s="13" t="s">
        <v>253</v>
      </c>
      <c r="AN287" s="13" t="s">
        <v>253</v>
      </c>
    </row>
    <row r="288" spans="1:41" x14ac:dyDescent="0.25">
      <c r="A288" s="12">
        <v>38190</v>
      </c>
      <c r="B288" s="13" t="s">
        <v>249</v>
      </c>
      <c r="C288" s="13">
        <v>2004</v>
      </c>
      <c r="D288" s="13">
        <v>7</v>
      </c>
      <c r="E288" s="13">
        <v>1</v>
      </c>
      <c r="F288" s="13" t="s">
        <v>248</v>
      </c>
      <c r="G288" s="30">
        <v>0.90694444444444444</v>
      </c>
      <c r="H288" s="30">
        <v>0.92361111111111116</v>
      </c>
      <c r="I288" s="30">
        <v>0.8340277777777777</v>
      </c>
      <c r="J288" s="231">
        <f t="shared" si="14"/>
        <v>1.7500000000000018</v>
      </c>
      <c r="K288" s="13" t="s">
        <v>250</v>
      </c>
      <c r="L288" s="13" t="s">
        <v>587</v>
      </c>
      <c r="M288" s="13" t="s">
        <v>252</v>
      </c>
      <c r="O288" s="16">
        <v>2</v>
      </c>
      <c r="P288" s="13">
        <v>61</v>
      </c>
      <c r="Q288" s="17">
        <v>25</v>
      </c>
      <c r="R288" s="227">
        <f t="shared" si="15"/>
        <v>36</v>
      </c>
      <c r="S288" s="18">
        <v>14.91</v>
      </c>
      <c r="T288" s="18">
        <v>37.83</v>
      </c>
      <c r="U288" s="18">
        <v>20.23</v>
      </c>
      <c r="V288" s="17">
        <v>141</v>
      </c>
      <c r="X288" s="13" t="s">
        <v>1712</v>
      </c>
      <c r="Y288" s="13" t="s">
        <v>253</v>
      </c>
      <c r="Z288" s="13" t="s">
        <v>253</v>
      </c>
      <c r="AA288" s="13" t="s">
        <v>253</v>
      </c>
      <c r="AB288" s="13" t="s">
        <v>253</v>
      </c>
      <c r="AC288" s="13" t="s">
        <v>253</v>
      </c>
      <c r="AD288" s="13" t="s">
        <v>253</v>
      </c>
      <c r="AE288" s="13" t="s">
        <v>253</v>
      </c>
      <c r="AF288" s="13" t="s">
        <v>253</v>
      </c>
      <c r="AG288" s="13" t="s">
        <v>253</v>
      </c>
      <c r="AH288" s="13" t="s">
        <v>253</v>
      </c>
      <c r="AI288" s="13" t="s">
        <v>253</v>
      </c>
      <c r="AJ288" s="13" t="s">
        <v>253</v>
      </c>
      <c r="AK288" s="13" t="s">
        <v>253</v>
      </c>
      <c r="AL288" s="13" t="s">
        <v>253</v>
      </c>
      <c r="AM288" s="13" t="s">
        <v>253</v>
      </c>
      <c r="AN288" s="13" t="s">
        <v>253</v>
      </c>
      <c r="AO288" s="13" t="s">
        <v>588</v>
      </c>
    </row>
    <row r="289" spans="1:41" x14ac:dyDescent="0.25">
      <c r="A289" s="12">
        <v>38190</v>
      </c>
      <c r="B289" s="13" t="s">
        <v>249</v>
      </c>
      <c r="C289" s="13">
        <v>2004</v>
      </c>
      <c r="D289" s="13">
        <v>7</v>
      </c>
      <c r="E289" s="13">
        <v>1</v>
      </c>
      <c r="F289" s="13" t="s">
        <v>248</v>
      </c>
      <c r="G289" s="30">
        <v>0.92152777777777783</v>
      </c>
      <c r="H289" s="30">
        <v>0.92847222222222225</v>
      </c>
      <c r="I289" s="30">
        <v>0.8340277777777777</v>
      </c>
      <c r="J289" s="231">
        <f t="shared" si="14"/>
        <v>2.1000000000000032</v>
      </c>
      <c r="K289" s="13" t="s">
        <v>250</v>
      </c>
      <c r="L289" s="13" t="s">
        <v>589</v>
      </c>
      <c r="M289" s="13" t="s">
        <v>252</v>
      </c>
      <c r="O289" s="16">
        <v>0</v>
      </c>
      <c r="P289" s="13">
        <v>62</v>
      </c>
      <c r="Q289" s="17">
        <v>25</v>
      </c>
      <c r="R289" s="227">
        <f t="shared" si="15"/>
        <v>37</v>
      </c>
      <c r="S289" s="18">
        <v>14.43</v>
      </c>
      <c r="T289" s="18">
        <v>37.69</v>
      </c>
      <c r="U289" s="18">
        <v>22.63</v>
      </c>
      <c r="V289" s="17">
        <v>141</v>
      </c>
      <c r="X289" s="13" t="s">
        <v>391</v>
      </c>
      <c r="Y289" s="13" t="s">
        <v>253</v>
      </c>
      <c r="Z289" s="13" t="s">
        <v>253</v>
      </c>
      <c r="AA289" s="13" t="s">
        <v>253</v>
      </c>
      <c r="AB289" s="13" t="s">
        <v>253</v>
      </c>
      <c r="AC289" s="13" t="s">
        <v>253</v>
      </c>
      <c r="AD289" s="13" t="s">
        <v>253</v>
      </c>
      <c r="AE289" s="13" t="s">
        <v>253</v>
      </c>
      <c r="AF289" s="13" t="s">
        <v>253</v>
      </c>
      <c r="AG289" s="13" t="s">
        <v>253</v>
      </c>
      <c r="AH289" s="13" t="s">
        <v>253</v>
      </c>
      <c r="AI289" s="13" t="s">
        <v>253</v>
      </c>
      <c r="AJ289" s="13" t="s">
        <v>253</v>
      </c>
      <c r="AK289" s="13" t="s">
        <v>253</v>
      </c>
      <c r="AL289" s="13" t="s">
        <v>253</v>
      </c>
      <c r="AM289" s="13" t="s">
        <v>253</v>
      </c>
      <c r="AN289" s="13" t="s">
        <v>253</v>
      </c>
      <c r="AO289" s="13" t="s">
        <v>383</v>
      </c>
    </row>
    <row r="290" spans="1:41" x14ac:dyDescent="0.25">
      <c r="A290" s="12">
        <v>38190</v>
      </c>
      <c r="B290" s="13" t="s">
        <v>249</v>
      </c>
      <c r="C290" s="13">
        <v>2004</v>
      </c>
      <c r="D290" s="13">
        <v>7</v>
      </c>
      <c r="E290" s="13">
        <v>1</v>
      </c>
      <c r="F290" s="13" t="s">
        <v>248</v>
      </c>
      <c r="G290" s="30">
        <v>0.9375</v>
      </c>
      <c r="H290" s="30">
        <v>0.94097222222222221</v>
      </c>
      <c r="I290" s="30">
        <v>0.8340277777777777</v>
      </c>
      <c r="J290" s="231">
        <f t="shared" si="14"/>
        <v>2.4833333333333352</v>
      </c>
      <c r="K290" s="13" t="s">
        <v>250</v>
      </c>
      <c r="L290" s="13" t="s">
        <v>590</v>
      </c>
      <c r="M290" s="13" t="s">
        <v>252</v>
      </c>
      <c r="O290" s="16">
        <v>0</v>
      </c>
      <c r="P290" s="13">
        <v>63</v>
      </c>
      <c r="Q290" s="17">
        <v>25</v>
      </c>
      <c r="R290" s="227">
        <f t="shared" si="15"/>
        <v>38</v>
      </c>
      <c r="S290" s="18">
        <v>15.06</v>
      </c>
      <c r="T290" s="18">
        <v>39.4</v>
      </c>
      <c r="U290" s="18">
        <v>23.05</v>
      </c>
      <c r="V290" s="17">
        <v>144</v>
      </c>
      <c r="X290" s="13" t="s">
        <v>391</v>
      </c>
      <c r="Y290" s="13" t="s">
        <v>253</v>
      </c>
      <c r="Z290" s="13" t="s">
        <v>253</v>
      </c>
      <c r="AA290" s="13" t="s">
        <v>253</v>
      </c>
      <c r="AB290" s="13" t="s">
        <v>253</v>
      </c>
      <c r="AC290" s="13" t="s">
        <v>253</v>
      </c>
      <c r="AD290" s="13" t="s">
        <v>253</v>
      </c>
      <c r="AE290" s="13" t="s">
        <v>253</v>
      </c>
      <c r="AF290" s="13" t="s">
        <v>253</v>
      </c>
      <c r="AG290" s="13" t="s">
        <v>253</v>
      </c>
      <c r="AH290" s="13" t="s">
        <v>253</v>
      </c>
      <c r="AI290" s="13" t="s">
        <v>253</v>
      </c>
      <c r="AJ290" s="13" t="s">
        <v>253</v>
      </c>
      <c r="AK290" s="13" t="s">
        <v>253</v>
      </c>
      <c r="AL290" s="13" t="s">
        <v>253</v>
      </c>
      <c r="AM290" s="13" t="s">
        <v>253</v>
      </c>
      <c r="AN290" s="13" t="s">
        <v>253</v>
      </c>
    </row>
    <row r="291" spans="1:41" x14ac:dyDescent="0.25">
      <c r="A291" s="12">
        <v>38190</v>
      </c>
      <c r="B291" s="13" t="s">
        <v>249</v>
      </c>
      <c r="C291" s="13">
        <v>2004</v>
      </c>
      <c r="D291" s="13">
        <v>7</v>
      </c>
      <c r="E291" s="13">
        <v>1</v>
      </c>
      <c r="F291" s="13" t="s">
        <v>248</v>
      </c>
      <c r="G291" s="30">
        <v>0.94027777777777777</v>
      </c>
      <c r="H291" s="30">
        <v>0.94513888888888886</v>
      </c>
      <c r="I291" s="30">
        <v>0.8340277777777777</v>
      </c>
      <c r="J291" s="231">
        <f t="shared" si="14"/>
        <v>2.5500000000000016</v>
      </c>
      <c r="K291" s="13" t="s">
        <v>250</v>
      </c>
      <c r="L291" s="13" t="s">
        <v>591</v>
      </c>
      <c r="M291" s="13" t="s">
        <v>252</v>
      </c>
      <c r="O291" s="16">
        <v>0</v>
      </c>
      <c r="P291" s="13">
        <v>60</v>
      </c>
      <c r="Q291" s="17">
        <v>25</v>
      </c>
      <c r="R291" s="227">
        <f t="shared" si="15"/>
        <v>35</v>
      </c>
      <c r="S291" s="18">
        <v>14.66</v>
      </c>
      <c r="T291" s="18">
        <v>37.770000000000003</v>
      </c>
      <c r="U291" s="18">
        <v>22.72</v>
      </c>
      <c r="V291" s="17">
        <v>143</v>
      </c>
      <c r="X291" s="13" t="s">
        <v>391</v>
      </c>
      <c r="AM291" s="13">
        <v>0</v>
      </c>
      <c r="AN291" s="13" t="s">
        <v>381</v>
      </c>
      <c r="AO291" s="13" t="s">
        <v>592</v>
      </c>
    </row>
    <row r="292" spans="1:41" x14ac:dyDescent="0.25">
      <c r="A292" s="12">
        <v>38190</v>
      </c>
      <c r="B292" s="13" t="s">
        <v>249</v>
      </c>
      <c r="C292" s="13">
        <v>2004</v>
      </c>
      <c r="D292" s="13">
        <v>7</v>
      </c>
      <c r="E292" s="13">
        <v>1</v>
      </c>
      <c r="F292" s="13" t="s">
        <v>248</v>
      </c>
      <c r="G292" s="30">
        <v>0.9590277777777777</v>
      </c>
      <c r="H292" s="30">
        <v>0.98263888888888884</v>
      </c>
      <c r="I292" s="30">
        <v>0.8340277777777777</v>
      </c>
      <c r="J292" s="231">
        <f t="shared" si="14"/>
        <v>3</v>
      </c>
      <c r="K292" s="13" t="s">
        <v>250</v>
      </c>
      <c r="L292" s="13" t="s">
        <v>593</v>
      </c>
      <c r="M292" s="13" t="s">
        <v>252</v>
      </c>
      <c r="O292" s="16">
        <v>2</v>
      </c>
      <c r="P292" s="13">
        <v>62</v>
      </c>
      <c r="Q292" s="17">
        <v>25</v>
      </c>
      <c r="R292" s="227">
        <f t="shared" si="15"/>
        <v>37</v>
      </c>
      <c r="S292" s="18">
        <v>14.99</v>
      </c>
      <c r="T292" s="18">
        <v>39.200000000000003</v>
      </c>
      <c r="U292" s="18">
        <v>23.47</v>
      </c>
      <c r="V292" s="17">
        <v>145</v>
      </c>
      <c r="X292" s="13" t="s">
        <v>1712</v>
      </c>
      <c r="Y292" s="13" t="s">
        <v>253</v>
      </c>
      <c r="Z292" s="13" t="s">
        <v>253</v>
      </c>
      <c r="AA292" s="13" t="s">
        <v>253</v>
      </c>
      <c r="AB292" s="13" t="s">
        <v>253</v>
      </c>
      <c r="AC292" s="13" t="s">
        <v>253</v>
      </c>
      <c r="AD292" s="13" t="s">
        <v>253</v>
      </c>
      <c r="AE292" s="13" t="s">
        <v>253</v>
      </c>
      <c r="AF292" s="13" t="s">
        <v>253</v>
      </c>
      <c r="AG292" s="13" t="s">
        <v>253</v>
      </c>
      <c r="AH292" s="13" t="s">
        <v>253</v>
      </c>
      <c r="AI292" s="13" t="s">
        <v>253</v>
      </c>
      <c r="AJ292" s="13" t="s">
        <v>253</v>
      </c>
      <c r="AK292" s="13" t="s">
        <v>253</v>
      </c>
      <c r="AL292" s="13" t="s">
        <v>253</v>
      </c>
      <c r="AM292" s="13" t="s">
        <v>253</v>
      </c>
      <c r="AN292" s="13" t="s">
        <v>253</v>
      </c>
      <c r="AO292" s="13" t="s">
        <v>594</v>
      </c>
    </row>
    <row r="293" spans="1:41" x14ac:dyDescent="0.25">
      <c r="A293" s="12">
        <v>38190</v>
      </c>
      <c r="B293" s="13" t="s">
        <v>249</v>
      </c>
      <c r="C293" s="13">
        <v>2004</v>
      </c>
      <c r="D293" s="13">
        <v>7</v>
      </c>
      <c r="E293" s="13">
        <v>1</v>
      </c>
      <c r="F293" s="13" t="s">
        <v>248</v>
      </c>
      <c r="G293" s="30">
        <v>0.9590277777777777</v>
      </c>
      <c r="H293" s="30">
        <v>0.96597222222222223</v>
      </c>
      <c r="I293" s="30">
        <v>0.8340277777777777</v>
      </c>
      <c r="J293" s="231">
        <f t="shared" si="14"/>
        <v>3</v>
      </c>
      <c r="K293" s="13" t="s">
        <v>250</v>
      </c>
      <c r="L293" s="13" t="s">
        <v>595</v>
      </c>
      <c r="M293" s="13" t="s">
        <v>252</v>
      </c>
      <c r="O293" s="16">
        <v>2</v>
      </c>
      <c r="P293" s="13">
        <v>60</v>
      </c>
      <c r="Q293" s="17">
        <v>27</v>
      </c>
      <c r="R293" s="227">
        <f t="shared" si="15"/>
        <v>33</v>
      </c>
      <c r="S293" s="18">
        <v>15.5</v>
      </c>
      <c r="T293" s="18">
        <v>39.24</v>
      </c>
      <c r="U293" s="18">
        <v>24.17</v>
      </c>
      <c r="V293" s="17">
        <v>145</v>
      </c>
      <c r="X293" s="13" t="s">
        <v>391</v>
      </c>
      <c r="Y293" s="13" t="s">
        <v>253</v>
      </c>
      <c r="Z293" s="13" t="s">
        <v>253</v>
      </c>
      <c r="AA293" s="13" t="s">
        <v>253</v>
      </c>
      <c r="AB293" s="13" t="s">
        <v>253</v>
      </c>
      <c r="AC293" s="13" t="s">
        <v>253</v>
      </c>
      <c r="AD293" s="13" t="s">
        <v>253</v>
      </c>
      <c r="AE293" s="13" t="s">
        <v>253</v>
      </c>
      <c r="AF293" s="13" t="s">
        <v>253</v>
      </c>
      <c r="AG293" s="13" t="s">
        <v>253</v>
      </c>
      <c r="AH293" s="13" t="s">
        <v>253</v>
      </c>
      <c r="AI293" s="13" t="s">
        <v>253</v>
      </c>
      <c r="AJ293" s="13" t="s">
        <v>253</v>
      </c>
      <c r="AK293" s="13" t="s">
        <v>253</v>
      </c>
      <c r="AL293" s="13" t="s">
        <v>253</v>
      </c>
      <c r="AM293" s="13" t="s">
        <v>253</v>
      </c>
      <c r="AN293" s="13" t="s">
        <v>253</v>
      </c>
    </row>
    <row r="294" spans="1:41" x14ac:dyDescent="0.25">
      <c r="A294" s="12">
        <v>38190</v>
      </c>
      <c r="B294" s="13" t="s">
        <v>249</v>
      </c>
      <c r="C294" s="13">
        <v>2004</v>
      </c>
      <c r="D294" s="13">
        <v>7</v>
      </c>
      <c r="E294" s="13">
        <v>1</v>
      </c>
      <c r="F294" s="13" t="s">
        <v>248</v>
      </c>
      <c r="G294" s="30">
        <v>0.9604166666666667</v>
      </c>
      <c r="H294" s="30">
        <v>0.96875</v>
      </c>
      <c r="I294" s="30">
        <v>0.8340277777777777</v>
      </c>
      <c r="J294" s="231">
        <f t="shared" si="14"/>
        <v>3.0333333333333359</v>
      </c>
      <c r="K294" s="13" t="s">
        <v>250</v>
      </c>
      <c r="L294" s="13" t="s">
        <v>596</v>
      </c>
      <c r="M294" s="13" t="s">
        <v>252</v>
      </c>
      <c r="O294" s="16">
        <v>0</v>
      </c>
      <c r="P294" s="13">
        <v>62</v>
      </c>
      <c r="Q294" s="17">
        <v>25</v>
      </c>
      <c r="R294" s="227">
        <f t="shared" si="15"/>
        <v>37</v>
      </c>
      <c r="S294" s="18">
        <v>15.02</v>
      </c>
      <c r="T294" s="18">
        <v>38.36</v>
      </c>
      <c r="U294" s="18">
        <v>23.13</v>
      </c>
      <c r="V294" s="17">
        <v>145</v>
      </c>
      <c r="X294" s="13" t="s">
        <v>391</v>
      </c>
      <c r="Y294" s="13" t="s">
        <v>253</v>
      </c>
      <c r="Z294" s="13" t="s">
        <v>253</v>
      </c>
      <c r="AA294" s="13" t="s">
        <v>253</v>
      </c>
      <c r="AB294" s="13" t="s">
        <v>253</v>
      </c>
      <c r="AC294" s="13" t="s">
        <v>253</v>
      </c>
      <c r="AD294" s="13" t="s">
        <v>253</v>
      </c>
      <c r="AE294" s="13" t="s">
        <v>253</v>
      </c>
      <c r="AF294" s="13" t="s">
        <v>253</v>
      </c>
      <c r="AG294" s="13" t="s">
        <v>253</v>
      </c>
      <c r="AH294" s="13" t="s">
        <v>253</v>
      </c>
      <c r="AI294" s="13" t="s">
        <v>253</v>
      </c>
      <c r="AJ294" s="13" t="s">
        <v>253</v>
      </c>
      <c r="AK294" s="13" t="s">
        <v>253</v>
      </c>
      <c r="AL294" s="13" t="s">
        <v>253</v>
      </c>
      <c r="AM294" s="13" t="s">
        <v>253</v>
      </c>
      <c r="AN294" s="13" t="s">
        <v>253</v>
      </c>
    </row>
    <row r="295" spans="1:41" x14ac:dyDescent="0.25">
      <c r="A295" s="12">
        <v>38190</v>
      </c>
      <c r="B295" s="13" t="s">
        <v>249</v>
      </c>
      <c r="C295" s="13">
        <v>2004</v>
      </c>
      <c r="D295" s="13">
        <v>7</v>
      </c>
      <c r="E295" s="13">
        <v>1</v>
      </c>
      <c r="F295" s="13" t="s">
        <v>248</v>
      </c>
      <c r="G295" s="30">
        <v>0.96527777777777779</v>
      </c>
      <c r="H295" s="30">
        <v>0.97083333333333333</v>
      </c>
      <c r="I295" s="30">
        <v>0.8340277777777777</v>
      </c>
      <c r="J295" s="231">
        <f t="shared" si="14"/>
        <v>3.1500000000000021</v>
      </c>
      <c r="K295" s="13" t="s">
        <v>250</v>
      </c>
      <c r="L295" s="13" t="s">
        <v>597</v>
      </c>
      <c r="M295" s="13" t="s">
        <v>252</v>
      </c>
      <c r="O295" s="16">
        <v>1.5</v>
      </c>
      <c r="P295" s="13">
        <v>60</v>
      </c>
      <c r="Q295" s="17">
        <v>25</v>
      </c>
      <c r="R295" s="227">
        <f t="shared" si="15"/>
        <v>35</v>
      </c>
      <c r="S295" s="18">
        <v>15.07</v>
      </c>
      <c r="T295" s="18">
        <v>38.64</v>
      </c>
      <c r="U295" s="18">
        <v>23.22</v>
      </c>
      <c r="V295" s="17">
        <v>147</v>
      </c>
      <c r="X295" s="13" t="s">
        <v>391</v>
      </c>
      <c r="Y295" s="13" t="s">
        <v>253</v>
      </c>
      <c r="Z295" s="13" t="s">
        <v>253</v>
      </c>
      <c r="AA295" s="13" t="s">
        <v>253</v>
      </c>
      <c r="AB295" s="13" t="s">
        <v>253</v>
      </c>
      <c r="AC295" s="13" t="s">
        <v>253</v>
      </c>
      <c r="AD295" s="13" t="s">
        <v>253</v>
      </c>
      <c r="AE295" s="13" t="s">
        <v>253</v>
      </c>
      <c r="AF295" s="13" t="s">
        <v>253</v>
      </c>
      <c r="AG295" s="13" t="s">
        <v>253</v>
      </c>
      <c r="AH295" s="13" t="s">
        <v>253</v>
      </c>
      <c r="AI295" s="13" t="s">
        <v>253</v>
      </c>
      <c r="AJ295" s="13" t="s">
        <v>253</v>
      </c>
      <c r="AK295" s="13" t="s">
        <v>253</v>
      </c>
      <c r="AL295" s="13" t="s">
        <v>253</v>
      </c>
      <c r="AM295" s="13" t="s">
        <v>253</v>
      </c>
      <c r="AN295" s="13" t="s">
        <v>253</v>
      </c>
    </row>
    <row r="296" spans="1:41" x14ac:dyDescent="0.25">
      <c r="A296" s="12">
        <v>38190</v>
      </c>
      <c r="B296" s="13" t="s">
        <v>249</v>
      </c>
      <c r="C296" s="13">
        <v>2004</v>
      </c>
      <c r="D296" s="13">
        <v>7</v>
      </c>
      <c r="E296" s="13">
        <v>1</v>
      </c>
      <c r="F296" s="13" t="s">
        <v>248</v>
      </c>
      <c r="G296" s="30">
        <v>0.96736111111111101</v>
      </c>
      <c r="H296" s="30">
        <v>0.97291666666666676</v>
      </c>
      <c r="I296" s="30">
        <v>0.8340277777777777</v>
      </c>
      <c r="J296" s="231">
        <f t="shared" si="14"/>
        <v>3.1999999999999993</v>
      </c>
      <c r="K296" s="13" t="s">
        <v>250</v>
      </c>
      <c r="L296" s="13" t="s">
        <v>598</v>
      </c>
      <c r="M296" s="13" t="s">
        <v>252</v>
      </c>
      <c r="O296" s="16">
        <v>0</v>
      </c>
      <c r="P296" s="13">
        <v>60</v>
      </c>
      <c r="Q296" s="17">
        <v>25</v>
      </c>
      <c r="R296" s="227">
        <f t="shared" si="15"/>
        <v>35</v>
      </c>
      <c r="S296" s="18">
        <v>15.24</v>
      </c>
      <c r="T296" s="18">
        <v>38.22</v>
      </c>
      <c r="U296" s="18">
        <v>22.75</v>
      </c>
      <c r="V296" s="17">
        <v>140</v>
      </c>
      <c r="X296" s="13" t="s">
        <v>391</v>
      </c>
      <c r="Y296" s="13" t="s">
        <v>253</v>
      </c>
      <c r="Z296" s="13" t="s">
        <v>253</v>
      </c>
      <c r="AA296" s="13" t="s">
        <v>253</v>
      </c>
      <c r="AB296" s="13" t="s">
        <v>253</v>
      </c>
      <c r="AC296" s="13" t="s">
        <v>253</v>
      </c>
      <c r="AD296" s="13" t="s">
        <v>253</v>
      </c>
      <c r="AE296" s="13" t="s">
        <v>253</v>
      </c>
      <c r="AF296" s="13" t="s">
        <v>253</v>
      </c>
      <c r="AG296" s="13" t="s">
        <v>253</v>
      </c>
      <c r="AH296" s="13" t="s">
        <v>253</v>
      </c>
      <c r="AI296" s="13" t="s">
        <v>253</v>
      </c>
      <c r="AJ296" s="13" t="s">
        <v>253</v>
      </c>
      <c r="AK296" s="13" t="s">
        <v>253</v>
      </c>
      <c r="AL296" s="13" t="s">
        <v>253</v>
      </c>
      <c r="AM296" s="13" t="s">
        <v>253</v>
      </c>
      <c r="AN296" s="13" t="s">
        <v>253</v>
      </c>
    </row>
    <row r="297" spans="1:41" x14ac:dyDescent="0.25">
      <c r="A297" s="12">
        <v>38190</v>
      </c>
      <c r="B297" s="13" t="s">
        <v>249</v>
      </c>
      <c r="C297" s="13">
        <v>2004</v>
      </c>
      <c r="D297" s="13">
        <v>7</v>
      </c>
      <c r="E297" s="13">
        <v>1</v>
      </c>
      <c r="F297" s="13" t="s">
        <v>248</v>
      </c>
      <c r="G297" s="30">
        <v>0.96805555555555556</v>
      </c>
      <c r="H297" s="30">
        <v>0.97499999999999998</v>
      </c>
      <c r="I297" s="30">
        <v>0.8340277777777777</v>
      </c>
      <c r="J297" s="231">
        <f t="shared" si="14"/>
        <v>3.2166666666666686</v>
      </c>
      <c r="K297" s="13" t="s">
        <v>250</v>
      </c>
      <c r="L297" s="13" t="s">
        <v>599</v>
      </c>
      <c r="M297" s="13" t="s">
        <v>252</v>
      </c>
      <c r="O297" s="16">
        <v>1</v>
      </c>
      <c r="P297" s="13">
        <v>62</v>
      </c>
      <c r="Q297" s="17">
        <v>24</v>
      </c>
      <c r="R297" s="227">
        <f t="shared" si="15"/>
        <v>38</v>
      </c>
      <c r="S297" s="18">
        <v>15.23</v>
      </c>
      <c r="T297" s="18">
        <v>38.5</v>
      </c>
      <c r="U297" s="18">
        <v>22.21</v>
      </c>
      <c r="V297" s="17">
        <v>139</v>
      </c>
      <c r="X297" s="13" t="s">
        <v>391</v>
      </c>
      <c r="Y297" s="13" t="s">
        <v>253</v>
      </c>
      <c r="Z297" s="13" t="s">
        <v>253</v>
      </c>
      <c r="AA297" s="13" t="s">
        <v>253</v>
      </c>
      <c r="AB297" s="13" t="s">
        <v>253</v>
      </c>
      <c r="AC297" s="13" t="s">
        <v>253</v>
      </c>
      <c r="AD297" s="13" t="s">
        <v>253</v>
      </c>
      <c r="AE297" s="13" t="s">
        <v>253</v>
      </c>
      <c r="AF297" s="13" t="s">
        <v>253</v>
      </c>
      <c r="AG297" s="13" t="s">
        <v>253</v>
      </c>
      <c r="AH297" s="13" t="s">
        <v>253</v>
      </c>
      <c r="AI297" s="13" t="s">
        <v>253</v>
      </c>
      <c r="AJ297" s="13" t="s">
        <v>253</v>
      </c>
      <c r="AK297" s="13" t="s">
        <v>253</v>
      </c>
      <c r="AL297" s="13" t="s">
        <v>253</v>
      </c>
      <c r="AM297" s="13" t="s">
        <v>253</v>
      </c>
      <c r="AN297" s="13" t="s">
        <v>253</v>
      </c>
    </row>
    <row r="298" spans="1:41" x14ac:dyDescent="0.25">
      <c r="A298" s="12">
        <v>38190</v>
      </c>
      <c r="B298" s="13" t="s">
        <v>249</v>
      </c>
      <c r="C298" s="13">
        <v>2004</v>
      </c>
      <c r="D298" s="13">
        <v>7</v>
      </c>
      <c r="E298" s="13">
        <v>1</v>
      </c>
      <c r="F298" s="13" t="s">
        <v>248</v>
      </c>
      <c r="G298" s="30">
        <v>0.9819444444444444</v>
      </c>
      <c r="H298" s="30">
        <v>0.98750000000000004</v>
      </c>
      <c r="I298" s="30">
        <v>0.8340277777777777</v>
      </c>
      <c r="J298" s="231">
        <f t="shared" si="14"/>
        <v>3.5500000000000007</v>
      </c>
      <c r="K298" s="13" t="s">
        <v>250</v>
      </c>
      <c r="L298" s="13" t="s">
        <v>600</v>
      </c>
      <c r="M298" s="13" t="s">
        <v>252</v>
      </c>
      <c r="O298" s="16">
        <v>1.5</v>
      </c>
      <c r="P298" s="13">
        <v>63</v>
      </c>
      <c r="Q298" s="17">
        <v>25</v>
      </c>
      <c r="R298" s="227">
        <f t="shared" si="15"/>
        <v>38</v>
      </c>
      <c r="S298" s="18">
        <v>14.41</v>
      </c>
      <c r="T298" s="18">
        <v>38.01</v>
      </c>
      <c r="U298" s="18">
        <v>23.93</v>
      </c>
      <c r="V298" s="17">
        <v>138</v>
      </c>
      <c r="X298" s="13" t="s">
        <v>391</v>
      </c>
      <c r="Y298" s="13" t="s">
        <v>253</v>
      </c>
      <c r="Z298" s="13" t="s">
        <v>253</v>
      </c>
      <c r="AA298" s="13" t="s">
        <v>253</v>
      </c>
      <c r="AB298" s="13" t="s">
        <v>253</v>
      </c>
      <c r="AC298" s="13" t="s">
        <v>253</v>
      </c>
      <c r="AD298" s="13" t="s">
        <v>253</v>
      </c>
      <c r="AE298" s="13" t="s">
        <v>253</v>
      </c>
      <c r="AF298" s="13" t="s">
        <v>253</v>
      </c>
      <c r="AG298" s="13" t="s">
        <v>253</v>
      </c>
      <c r="AH298" s="13" t="s">
        <v>253</v>
      </c>
      <c r="AI298" s="13" t="s">
        <v>253</v>
      </c>
      <c r="AJ298" s="13" t="s">
        <v>253</v>
      </c>
      <c r="AK298" s="13" t="s">
        <v>253</v>
      </c>
      <c r="AL298" s="13" t="s">
        <v>253</v>
      </c>
      <c r="AM298" s="13" t="s">
        <v>253</v>
      </c>
      <c r="AN298" s="13" t="s">
        <v>253</v>
      </c>
    </row>
    <row r="299" spans="1:41" x14ac:dyDescent="0.25">
      <c r="A299" s="12">
        <v>38190</v>
      </c>
      <c r="B299" s="13" t="s">
        <v>249</v>
      </c>
      <c r="C299" s="13">
        <v>2004</v>
      </c>
      <c r="D299" s="13">
        <v>7</v>
      </c>
      <c r="E299" s="13">
        <v>1</v>
      </c>
      <c r="F299" s="13" t="s">
        <v>248</v>
      </c>
      <c r="G299" s="30">
        <v>0.99652777777777779</v>
      </c>
      <c r="H299" s="30">
        <v>2.2222222222222223E-2</v>
      </c>
      <c r="I299" s="30">
        <v>0.8340277777777777</v>
      </c>
      <c r="J299" s="231">
        <f t="shared" si="14"/>
        <v>3.9000000000000021</v>
      </c>
      <c r="K299" s="13" t="s">
        <v>250</v>
      </c>
      <c r="L299" s="13" t="s">
        <v>601</v>
      </c>
      <c r="M299" s="13" t="s">
        <v>252</v>
      </c>
      <c r="O299" s="16">
        <v>2</v>
      </c>
      <c r="P299" s="13">
        <v>65</v>
      </c>
      <c r="Q299" s="17">
        <v>27</v>
      </c>
      <c r="R299" s="227">
        <f t="shared" si="15"/>
        <v>38</v>
      </c>
      <c r="S299" s="18">
        <v>15.37</v>
      </c>
      <c r="T299" s="18">
        <v>39.340000000000003</v>
      </c>
      <c r="U299" s="18">
        <v>23.81</v>
      </c>
      <c r="V299" s="17">
        <v>150</v>
      </c>
      <c r="X299" s="13" t="s">
        <v>1712</v>
      </c>
      <c r="Y299" s="13" t="s">
        <v>253</v>
      </c>
      <c r="Z299" s="13" t="s">
        <v>253</v>
      </c>
      <c r="AA299" s="13" t="s">
        <v>253</v>
      </c>
      <c r="AB299" s="13" t="s">
        <v>253</v>
      </c>
      <c r="AC299" s="13" t="s">
        <v>253</v>
      </c>
      <c r="AD299" s="13" t="s">
        <v>253</v>
      </c>
      <c r="AE299" s="13" t="s">
        <v>253</v>
      </c>
      <c r="AF299" s="13" t="s">
        <v>253</v>
      </c>
      <c r="AG299" s="13" t="s">
        <v>253</v>
      </c>
      <c r="AH299" s="13" t="s">
        <v>253</v>
      </c>
      <c r="AI299" s="13" t="s">
        <v>253</v>
      </c>
      <c r="AJ299" s="13" t="s">
        <v>253</v>
      </c>
      <c r="AK299" s="13" t="s">
        <v>253</v>
      </c>
      <c r="AL299" s="13" t="s">
        <v>253</v>
      </c>
      <c r="AM299" s="13" t="s">
        <v>253</v>
      </c>
      <c r="AN299" s="13" t="s">
        <v>253</v>
      </c>
      <c r="AO299" s="13" t="s">
        <v>602</v>
      </c>
    </row>
    <row r="300" spans="1:41" x14ac:dyDescent="0.25">
      <c r="A300" s="12">
        <v>38190</v>
      </c>
      <c r="B300" s="13" t="s">
        <v>249</v>
      </c>
      <c r="C300" s="13">
        <v>2004</v>
      </c>
      <c r="D300" s="13">
        <v>7</v>
      </c>
      <c r="E300" s="13">
        <v>1</v>
      </c>
      <c r="F300" s="13" t="s">
        <v>248</v>
      </c>
      <c r="G300" s="30">
        <v>0.99652777777777779</v>
      </c>
      <c r="H300" s="30">
        <v>2.0833333333333333E-3</v>
      </c>
      <c r="I300" s="30">
        <v>0.8340277777777777</v>
      </c>
      <c r="J300" s="231">
        <f t="shared" si="14"/>
        <v>3.9000000000000021</v>
      </c>
      <c r="K300" s="13" t="s">
        <v>250</v>
      </c>
      <c r="L300" s="13" t="s">
        <v>603</v>
      </c>
      <c r="M300" s="13" t="s">
        <v>252</v>
      </c>
      <c r="O300" s="16">
        <v>0</v>
      </c>
      <c r="P300" s="13">
        <v>61</v>
      </c>
      <c r="Q300" s="17">
        <v>25</v>
      </c>
      <c r="R300" s="227">
        <f t="shared" si="15"/>
        <v>36</v>
      </c>
      <c r="S300" s="18">
        <v>14.85</v>
      </c>
      <c r="T300" s="18">
        <v>38.14</v>
      </c>
      <c r="U300" s="18">
        <v>22.51</v>
      </c>
      <c r="V300" s="17">
        <v>141</v>
      </c>
      <c r="X300" s="13" t="s">
        <v>391</v>
      </c>
      <c r="Y300" s="13" t="s">
        <v>253</v>
      </c>
      <c r="Z300" s="13" t="s">
        <v>253</v>
      </c>
      <c r="AA300" s="13" t="s">
        <v>253</v>
      </c>
      <c r="AB300" s="13" t="s">
        <v>253</v>
      </c>
      <c r="AC300" s="13" t="s">
        <v>253</v>
      </c>
      <c r="AD300" s="13" t="s">
        <v>253</v>
      </c>
      <c r="AE300" s="13" t="s">
        <v>253</v>
      </c>
      <c r="AF300" s="13" t="s">
        <v>253</v>
      </c>
      <c r="AG300" s="13" t="s">
        <v>253</v>
      </c>
      <c r="AH300" s="13" t="s">
        <v>253</v>
      </c>
      <c r="AI300" s="13" t="s">
        <v>253</v>
      </c>
      <c r="AJ300" s="13" t="s">
        <v>253</v>
      </c>
      <c r="AK300" s="13" t="s">
        <v>253</v>
      </c>
      <c r="AL300" s="13" t="s">
        <v>253</v>
      </c>
      <c r="AM300" s="13" t="s">
        <v>253</v>
      </c>
      <c r="AN300" s="13" t="s">
        <v>253</v>
      </c>
    </row>
    <row r="301" spans="1:41" x14ac:dyDescent="0.25">
      <c r="A301" s="12">
        <v>38190</v>
      </c>
      <c r="B301" s="13" t="s">
        <v>249</v>
      </c>
      <c r="C301" s="13">
        <v>2004</v>
      </c>
      <c r="D301" s="13">
        <v>7</v>
      </c>
      <c r="E301" s="13">
        <v>1</v>
      </c>
      <c r="F301" s="13" t="s">
        <v>248</v>
      </c>
      <c r="G301" s="30">
        <v>0.99791666666666667</v>
      </c>
      <c r="H301" s="30">
        <v>4.1666666666666666E-3</v>
      </c>
      <c r="I301" s="30">
        <v>0.8340277777777777</v>
      </c>
      <c r="J301" s="231">
        <f t="shared" si="14"/>
        <v>3.9333333333333353</v>
      </c>
      <c r="K301" s="13" t="s">
        <v>250</v>
      </c>
      <c r="L301" s="13" t="s">
        <v>604</v>
      </c>
      <c r="M301" s="13" t="s">
        <v>252</v>
      </c>
      <c r="O301" s="16">
        <v>1</v>
      </c>
      <c r="P301" s="13">
        <v>61</v>
      </c>
      <c r="Q301" s="17">
        <v>24</v>
      </c>
      <c r="R301" s="227">
        <f t="shared" si="15"/>
        <v>37</v>
      </c>
      <c r="S301" s="18">
        <v>15.39</v>
      </c>
      <c r="T301" s="18">
        <v>38.22</v>
      </c>
      <c r="U301" s="18">
        <v>23.57</v>
      </c>
      <c r="V301" s="17">
        <v>144</v>
      </c>
      <c r="X301" s="13" t="s">
        <v>391</v>
      </c>
      <c r="Y301" s="13" t="s">
        <v>253</v>
      </c>
      <c r="Z301" s="13" t="s">
        <v>253</v>
      </c>
      <c r="AA301" s="13" t="s">
        <v>253</v>
      </c>
      <c r="AB301" s="13" t="s">
        <v>253</v>
      </c>
      <c r="AC301" s="13" t="s">
        <v>253</v>
      </c>
      <c r="AD301" s="13" t="s">
        <v>253</v>
      </c>
      <c r="AE301" s="13" t="s">
        <v>253</v>
      </c>
      <c r="AF301" s="13" t="s">
        <v>253</v>
      </c>
      <c r="AG301" s="13" t="s">
        <v>253</v>
      </c>
      <c r="AH301" s="13" t="s">
        <v>253</v>
      </c>
      <c r="AI301" s="13" t="s">
        <v>253</v>
      </c>
      <c r="AJ301" s="13" t="s">
        <v>253</v>
      </c>
      <c r="AK301" s="13" t="s">
        <v>253</v>
      </c>
      <c r="AL301" s="13" t="s">
        <v>253</v>
      </c>
      <c r="AM301" s="13" t="s">
        <v>253</v>
      </c>
      <c r="AN301" s="13" t="s">
        <v>253</v>
      </c>
    </row>
    <row r="302" spans="1:41" x14ac:dyDescent="0.25">
      <c r="A302" s="12">
        <v>38190</v>
      </c>
      <c r="B302" s="13" t="s">
        <v>249</v>
      </c>
      <c r="C302" s="13">
        <v>2004</v>
      </c>
      <c r="D302" s="13">
        <v>7</v>
      </c>
      <c r="E302" s="13">
        <v>1</v>
      </c>
      <c r="F302" s="13" t="s">
        <v>248</v>
      </c>
      <c r="G302" s="30">
        <v>1.3888888888888889E-3</v>
      </c>
      <c r="H302" s="30">
        <v>5.5555555555555558E-3</v>
      </c>
      <c r="I302" s="30">
        <v>0.8340277777777777</v>
      </c>
      <c r="J302" s="231">
        <f t="shared" si="14"/>
        <v>4.0166666666666693</v>
      </c>
      <c r="K302" s="13" t="s">
        <v>250</v>
      </c>
      <c r="L302" s="13" t="s">
        <v>605</v>
      </c>
      <c r="M302" s="13" t="s">
        <v>252</v>
      </c>
      <c r="O302" s="16">
        <v>0</v>
      </c>
      <c r="P302" s="13">
        <v>59</v>
      </c>
      <c r="Q302" s="17">
        <v>25</v>
      </c>
      <c r="R302" s="227">
        <f t="shared" si="15"/>
        <v>34</v>
      </c>
      <c r="S302" s="18">
        <v>14.97</v>
      </c>
      <c r="T302" s="18">
        <v>36.57</v>
      </c>
      <c r="U302" s="18">
        <v>22.68</v>
      </c>
      <c r="V302" s="17">
        <v>145</v>
      </c>
      <c r="X302" s="13" t="s">
        <v>391</v>
      </c>
      <c r="Y302" s="13" t="s">
        <v>253</v>
      </c>
      <c r="Z302" s="13" t="s">
        <v>253</v>
      </c>
      <c r="AA302" s="13" t="s">
        <v>253</v>
      </c>
      <c r="AB302" s="13" t="s">
        <v>253</v>
      </c>
      <c r="AC302" s="13" t="s">
        <v>253</v>
      </c>
      <c r="AD302" s="13" t="s">
        <v>253</v>
      </c>
      <c r="AE302" s="13" t="s">
        <v>253</v>
      </c>
      <c r="AF302" s="13" t="s">
        <v>253</v>
      </c>
      <c r="AG302" s="13" t="s">
        <v>253</v>
      </c>
      <c r="AH302" s="13" t="s">
        <v>253</v>
      </c>
      <c r="AI302" s="13" t="s">
        <v>253</v>
      </c>
      <c r="AJ302" s="13" t="s">
        <v>253</v>
      </c>
      <c r="AK302" s="13" t="s">
        <v>253</v>
      </c>
      <c r="AL302" s="13" t="s">
        <v>253</v>
      </c>
      <c r="AM302" s="13" t="s">
        <v>253</v>
      </c>
      <c r="AN302" s="13" t="s">
        <v>253</v>
      </c>
    </row>
    <row r="303" spans="1:41" x14ac:dyDescent="0.25">
      <c r="A303" s="12">
        <v>38190</v>
      </c>
      <c r="B303" s="13" t="s">
        <v>249</v>
      </c>
      <c r="C303" s="13">
        <v>2004</v>
      </c>
      <c r="D303" s="13">
        <v>7</v>
      </c>
      <c r="E303" s="13">
        <v>1</v>
      </c>
      <c r="F303" s="13" t="s">
        <v>248</v>
      </c>
      <c r="G303" s="30">
        <v>6.9444444444444441E-3</v>
      </c>
      <c r="H303" s="30">
        <v>3.8194444444444441E-2</v>
      </c>
      <c r="I303" s="30">
        <v>0.8340277777777777</v>
      </c>
      <c r="J303" s="231">
        <f t="shared" si="14"/>
        <v>4.1500000000000021</v>
      </c>
      <c r="K303" s="13" t="s">
        <v>250</v>
      </c>
      <c r="L303" s="13" t="s">
        <v>606</v>
      </c>
      <c r="M303" s="13" t="s">
        <v>252</v>
      </c>
      <c r="O303" s="16">
        <v>1</v>
      </c>
      <c r="P303" s="13">
        <v>60</v>
      </c>
      <c r="Q303" s="17">
        <v>25</v>
      </c>
      <c r="R303" s="227">
        <f t="shared" si="15"/>
        <v>35</v>
      </c>
      <c r="S303" s="18">
        <v>14.76</v>
      </c>
      <c r="T303" s="18">
        <v>38.19</v>
      </c>
      <c r="U303" s="18">
        <v>22.88</v>
      </c>
      <c r="V303" s="17">
        <v>142</v>
      </c>
      <c r="X303" s="13" t="s">
        <v>1712</v>
      </c>
      <c r="Y303" s="13" t="s">
        <v>253</v>
      </c>
      <c r="Z303" s="13" t="s">
        <v>253</v>
      </c>
      <c r="AA303" s="13" t="s">
        <v>253</v>
      </c>
      <c r="AB303" s="13" t="s">
        <v>253</v>
      </c>
      <c r="AC303" s="13" t="s">
        <v>253</v>
      </c>
      <c r="AD303" s="13" t="s">
        <v>253</v>
      </c>
      <c r="AE303" s="13" t="s">
        <v>253</v>
      </c>
      <c r="AF303" s="13" t="s">
        <v>253</v>
      </c>
      <c r="AG303" s="13" t="s">
        <v>253</v>
      </c>
      <c r="AH303" s="13" t="s">
        <v>253</v>
      </c>
      <c r="AI303" s="13" t="s">
        <v>253</v>
      </c>
      <c r="AJ303" s="13" t="s">
        <v>253</v>
      </c>
      <c r="AK303" s="13" t="s">
        <v>253</v>
      </c>
      <c r="AL303" s="13" t="s">
        <v>253</v>
      </c>
      <c r="AM303" s="13" t="s">
        <v>253</v>
      </c>
      <c r="AN303" s="13" t="s">
        <v>253</v>
      </c>
      <c r="AO303" s="13" t="s">
        <v>607</v>
      </c>
    </row>
    <row r="304" spans="1:41" x14ac:dyDescent="0.25">
      <c r="A304" s="12">
        <v>38190</v>
      </c>
      <c r="B304" s="13" t="s">
        <v>249</v>
      </c>
      <c r="C304" s="13">
        <v>2004</v>
      </c>
      <c r="D304" s="13">
        <v>7</v>
      </c>
      <c r="E304" s="13">
        <v>1</v>
      </c>
      <c r="F304" s="13" t="s">
        <v>248</v>
      </c>
      <c r="G304" s="30">
        <v>1.1111111111111112E-2</v>
      </c>
      <c r="H304" s="30">
        <v>4.0972222222222222E-2</v>
      </c>
      <c r="I304" s="30">
        <v>0.8340277777777777</v>
      </c>
      <c r="J304" s="231">
        <f t="shared" si="14"/>
        <v>4.25</v>
      </c>
      <c r="K304" s="13" t="s">
        <v>250</v>
      </c>
      <c r="L304" s="13" t="s">
        <v>608</v>
      </c>
      <c r="M304" s="13" t="s">
        <v>252</v>
      </c>
      <c r="O304" s="16">
        <v>1.5</v>
      </c>
      <c r="P304" s="13">
        <v>63</v>
      </c>
      <c r="Q304" s="17">
        <v>25</v>
      </c>
      <c r="R304" s="227">
        <f t="shared" si="15"/>
        <v>38</v>
      </c>
      <c r="S304" s="18" t="s">
        <v>382</v>
      </c>
      <c r="T304" s="18" t="s">
        <v>382</v>
      </c>
      <c r="U304" s="18" t="s">
        <v>382</v>
      </c>
      <c r="V304" s="17">
        <v>140</v>
      </c>
      <c r="X304" s="13" t="s">
        <v>391</v>
      </c>
      <c r="Y304" s="13" t="s">
        <v>253</v>
      </c>
      <c r="Z304" s="13" t="s">
        <v>253</v>
      </c>
      <c r="AA304" s="13" t="s">
        <v>253</v>
      </c>
      <c r="AB304" s="13" t="s">
        <v>253</v>
      </c>
      <c r="AC304" s="13" t="s">
        <v>253</v>
      </c>
      <c r="AD304" s="13" t="s">
        <v>253</v>
      </c>
      <c r="AE304" s="13" t="s">
        <v>253</v>
      </c>
      <c r="AF304" s="13" t="s">
        <v>253</v>
      </c>
      <c r="AG304" s="13" t="s">
        <v>253</v>
      </c>
      <c r="AH304" s="13" t="s">
        <v>253</v>
      </c>
      <c r="AI304" s="13" t="s">
        <v>253</v>
      </c>
      <c r="AJ304" s="13" t="s">
        <v>253</v>
      </c>
      <c r="AK304" s="13" t="s">
        <v>253</v>
      </c>
      <c r="AL304" s="13" t="s">
        <v>253</v>
      </c>
      <c r="AM304" s="13" t="s">
        <v>253</v>
      </c>
      <c r="AN304" s="13" t="s">
        <v>253</v>
      </c>
    </row>
    <row r="305" spans="1:41" x14ac:dyDescent="0.25">
      <c r="A305" s="12">
        <v>38190</v>
      </c>
      <c r="B305" s="13" t="s">
        <v>249</v>
      </c>
      <c r="C305" s="13">
        <v>2004</v>
      </c>
      <c r="D305" s="13">
        <v>7</v>
      </c>
      <c r="E305" s="13">
        <v>1</v>
      </c>
      <c r="F305" s="13" t="s">
        <v>248</v>
      </c>
      <c r="G305" s="30">
        <v>1.2500000000000001E-2</v>
      </c>
      <c r="H305" s="30">
        <v>4.3055555555555562E-2</v>
      </c>
      <c r="I305" s="30">
        <v>0.8340277777777777</v>
      </c>
      <c r="J305" s="231">
        <f t="shared" si="14"/>
        <v>4.283333333333335</v>
      </c>
      <c r="K305" s="13" t="s">
        <v>250</v>
      </c>
      <c r="L305" s="13" t="s">
        <v>609</v>
      </c>
      <c r="M305" s="13" t="s">
        <v>252</v>
      </c>
      <c r="O305" s="16">
        <v>0</v>
      </c>
      <c r="P305" s="13">
        <v>66</v>
      </c>
      <c r="Q305" s="17">
        <v>29</v>
      </c>
      <c r="R305" s="227">
        <f t="shared" si="15"/>
        <v>37</v>
      </c>
      <c r="S305" s="18" t="s">
        <v>382</v>
      </c>
      <c r="T305" s="18" t="s">
        <v>382</v>
      </c>
      <c r="U305" s="18" t="s">
        <v>382</v>
      </c>
      <c r="V305" s="17">
        <v>142</v>
      </c>
      <c r="X305" s="13" t="s">
        <v>391</v>
      </c>
      <c r="Y305" s="13" t="s">
        <v>253</v>
      </c>
      <c r="Z305" s="13" t="s">
        <v>253</v>
      </c>
      <c r="AA305" s="13" t="s">
        <v>253</v>
      </c>
      <c r="AB305" s="13" t="s">
        <v>253</v>
      </c>
      <c r="AC305" s="13" t="s">
        <v>253</v>
      </c>
      <c r="AD305" s="13" t="s">
        <v>253</v>
      </c>
      <c r="AE305" s="13" t="s">
        <v>253</v>
      </c>
      <c r="AF305" s="13" t="s">
        <v>253</v>
      </c>
      <c r="AG305" s="13" t="s">
        <v>253</v>
      </c>
      <c r="AH305" s="13" t="s">
        <v>253</v>
      </c>
      <c r="AI305" s="13" t="s">
        <v>253</v>
      </c>
      <c r="AJ305" s="13" t="s">
        <v>253</v>
      </c>
      <c r="AK305" s="13" t="s">
        <v>253</v>
      </c>
      <c r="AL305" s="13" t="s">
        <v>253</v>
      </c>
      <c r="AM305" s="13" t="s">
        <v>253</v>
      </c>
      <c r="AN305" s="13" t="s">
        <v>253</v>
      </c>
    </row>
    <row r="306" spans="1:41" x14ac:dyDescent="0.25">
      <c r="A306" s="12">
        <v>38190</v>
      </c>
      <c r="B306" s="13" t="s">
        <v>249</v>
      </c>
      <c r="C306" s="13">
        <v>2004</v>
      </c>
      <c r="D306" s="13">
        <v>7</v>
      </c>
      <c r="E306" s="13">
        <v>1</v>
      </c>
      <c r="F306" s="13" t="s">
        <v>248</v>
      </c>
      <c r="G306" s="30">
        <v>1.3194444444444444E-2</v>
      </c>
      <c r="H306" s="30">
        <v>6.0416666666666667E-2</v>
      </c>
      <c r="I306" s="30">
        <v>0.8340277777777777</v>
      </c>
      <c r="J306" s="231">
        <f t="shared" si="14"/>
        <v>4.3000000000000007</v>
      </c>
      <c r="K306" s="13" t="s">
        <v>250</v>
      </c>
      <c r="L306" s="13" t="s">
        <v>610</v>
      </c>
      <c r="M306" s="13" t="s">
        <v>252</v>
      </c>
      <c r="O306" s="16">
        <v>3</v>
      </c>
      <c r="P306" s="13">
        <v>48</v>
      </c>
      <c r="Q306" s="17">
        <v>13</v>
      </c>
      <c r="R306" s="227">
        <f t="shared" si="15"/>
        <v>35</v>
      </c>
      <c r="S306" s="18">
        <v>15.21</v>
      </c>
      <c r="T306" s="18">
        <v>38.35</v>
      </c>
      <c r="U306" s="18">
        <v>23.97</v>
      </c>
      <c r="V306" s="17">
        <v>140</v>
      </c>
      <c r="X306" s="13" t="s">
        <v>1712</v>
      </c>
      <c r="Y306" s="13" t="s">
        <v>253</v>
      </c>
      <c r="Z306" s="13" t="s">
        <v>253</v>
      </c>
      <c r="AA306" s="13" t="s">
        <v>253</v>
      </c>
      <c r="AB306" s="13" t="s">
        <v>253</v>
      </c>
      <c r="AC306" s="13" t="s">
        <v>253</v>
      </c>
      <c r="AD306" s="13" t="s">
        <v>253</v>
      </c>
      <c r="AE306" s="13" t="s">
        <v>253</v>
      </c>
      <c r="AF306" s="13" t="s">
        <v>253</v>
      </c>
      <c r="AG306" s="13" t="s">
        <v>253</v>
      </c>
      <c r="AH306" s="13" t="s">
        <v>253</v>
      </c>
      <c r="AI306" s="13" t="s">
        <v>253</v>
      </c>
      <c r="AJ306" s="13" t="s">
        <v>253</v>
      </c>
      <c r="AK306" s="13" t="s">
        <v>253</v>
      </c>
      <c r="AL306" s="13" t="s">
        <v>253</v>
      </c>
      <c r="AM306" s="13" t="s">
        <v>253</v>
      </c>
      <c r="AN306" s="13" t="s">
        <v>253</v>
      </c>
      <c r="AO306" s="13" t="s">
        <v>611</v>
      </c>
    </row>
    <row r="307" spans="1:41" x14ac:dyDescent="0.25">
      <c r="A307" s="12">
        <v>38190</v>
      </c>
      <c r="B307" s="13" t="s">
        <v>249</v>
      </c>
      <c r="C307" s="13">
        <v>2004</v>
      </c>
      <c r="D307" s="13">
        <v>7</v>
      </c>
      <c r="E307" s="13">
        <v>1</v>
      </c>
      <c r="F307" s="13" t="s">
        <v>248</v>
      </c>
      <c r="G307" s="30">
        <v>2.0833333333333332E-2</v>
      </c>
      <c r="H307" s="30">
        <v>4.5138888888888888E-2</v>
      </c>
      <c r="I307" s="30">
        <v>0.8340277777777777</v>
      </c>
      <c r="J307" s="231">
        <f t="shared" si="14"/>
        <v>4.4833333333333343</v>
      </c>
      <c r="K307" s="13" t="s">
        <v>250</v>
      </c>
      <c r="L307" s="13" t="s">
        <v>612</v>
      </c>
      <c r="M307" s="13" t="s">
        <v>252</v>
      </c>
      <c r="O307" s="16">
        <v>4</v>
      </c>
      <c r="P307" s="13">
        <v>61</v>
      </c>
      <c r="Q307" s="17">
        <v>30</v>
      </c>
      <c r="R307" s="227">
        <f t="shared" si="15"/>
        <v>31</v>
      </c>
      <c r="S307" s="18" t="s">
        <v>382</v>
      </c>
      <c r="T307" s="18" t="s">
        <v>382</v>
      </c>
      <c r="U307" s="18" t="s">
        <v>382</v>
      </c>
      <c r="V307" s="17">
        <v>138</v>
      </c>
      <c r="X307" s="13" t="s">
        <v>391</v>
      </c>
      <c r="Y307" s="13" t="s">
        <v>253</v>
      </c>
      <c r="Z307" s="13" t="s">
        <v>253</v>
      </c>
      <c r="AA307" s="13" t="s">
        <v>253</v>
      </c>
      <c r="AB307" s="13" t="s">
        <v>253</v>
      </c>
      <c r="AC307" s="13" t="s">
        <v>253</v>
      </c>
      <c r="AD307" s="13" t="s">
        <v>253</v>
      </c>
      <c r="AE307" s="13" t="s">
        <v>253</v>
      </c>
      <c r="AF307" s="13" t="s">
        <v>253</v>
      </c>
      <c r="AG307" s="13" t="s">
        <v>253</v>
      </c>
      <c r="AH307" s="13" t="s">
        <v>253</v>
      </c>
      <c r="AI307" s="13" t="s">
        <v>253</v>
      </c>
      <c r="AJ307" s="13" t="s">
        <v>253</v>
      </c>
      <c r="AK307" s="13" t="s">
        <v>253</v>
      </c>
      <c r="AL307" s="13" t="s">
        <v>253</v>
      </c>
      <c r="AM307" s="13" t="s">
        <v>253</v>
      </c>
      <c r="AN307" s="13" t="s">
        <v>253</v>
      </c>
    </row>
    <row r="308" spans="1:41" x14ac:dyDescent="0.25">
      <c r="A308" s="12">
        <v>38190</v>
      </c>
      <c r="B308" s="13" t="s">
        <v>249</v>
      </c>
      <c r="C308" s="13">
        <v>2004</v>
      </c>
      <c r="D308" s="13">
        <v>7</v>
      </c>
      <c r="E308" s="13">
        <v>1</v>
      </c>
      <c r="F308" s="13" t="s">
        <v>248</v>
      </c>
      <c r="G308" s="30">
        <v>2.5694444444444447E-2</v>
      </c>
      <c r="H308" s="30">
        <v>5.4166666666666669E-2</v>
      </c>
      <c r="I308" s="30">
        <v>0.8340277777777777</v>
      </c>
      <c r="J308" s="231">
        <f t="shared" si="14"/>
        <v>4.6000000000000014</v>
      </c>
      <c r="K308" s="13" t="s">
        <v>250</v>
      </c>
      <c r="L308" s="13" t="s">
        <v>613</v>
      </c>
      <c r="M308" s="13" t="s">
        <v>252</v>
      </c>
      <c r="O308" s="16">
        <v>1.5</v>
      </c>
      <c r="P308" s="13">
        <v>55</v>
      </c>
      <c r="Q308" s="17">
        <v>17</v>
      </c>
      <c r="R308" s="227">
        <f t="shared" si="15"/>
        <v>38</v>
      </c>
      <c r="S308" s="18" t="s">
        <v>382</v>
      </c>
      <c r="T308" s="18" t="s">
        <v>382</v>
      </c>
      <c r="U308" s="18" t="s">
        <v>382</v>
      </c>
      <c r="V308" s="17">
        <v>141</v>
      </c>
      <c r="X308" s="13" t="s">
        <v>391</v>
      </c>
      <c r="Y308" s="13" t="s">
        <v>253</v>
      </c>
      <c r="Z308" s="13" t="s">
        <v>253</v>
      </c>
      <c r="AA308" s="13" t="s">
        <v>253</v>
      </c>
      <c r="AB308" s="13" t="s">
        <v>253</v>
      </c>
      <c r="AC308" s="13" t="s">
        <v>253</v>
      </c>
      <c r="AD308" s="13" t="s">
        <v>253</v>
      </c>
      <c r="AE308" s="13" t="s">
        <v>253</v>
      </c>
      <c r="AF308" s="13" t="s">
        <v>253</v>
      </c>
      <c r="AG308" s="13" t="s">
        <v>253</v>
      </c>
      <c r="AH308" s="13" t="s">
        <v>253</v>
      </c>
      <c r="AI308" s="13" t="s">
        <v>253</v>
      </c>
      <c r="AJ308" s="13" t="s">
        <v>253</v>
      </c>
      <c r="AK308" s="13" t="s">
        <v>253</v>
      </c>
      <c r="AL308" s="13" t="s">
        <v>253</v>
      </c>
      <c r="AM308" s="13" t="s">
        <v>253</v>
      </c>
      <c r="AN308" s="13" t="s">
        <v>253</v>
      </c>
    </row>
    <row r="309" spans="1:41" x14ac:dyDescent="0.25">
      <c r="A309" s="12">
        <v>38190</v>
      </c>
      <c r="B309" s="13" t="s">
        <v>249</v>
      </c>
      <c r="C309" s="13">
        <v>2004</v>
      </c>
      <c r="D309" s="13">
        <v>7</v>
      </c>
      <c r="E309" s="13">
        <v>1</v>
      </c>
      <c r="F309" s="13" t="s">
        <v>248</v>
      </c>
      <c r="G309" s="30">
        <v>2.7083333333333334E-2</v>
      </c>
      <c r="H309" s="30">
        <v>6.1111111111111116E-2</v>
      </c>
      <c r="I309" s="30">
        <v>0.8340277777777777</v>
      </c>
      <c r="J309" s="231">
        <f t="shared" si="14"/>
        <v>4.6333333333333364</v>
      </c>
      <c r="K309" s="13" t="s">
        <v>250</v>
      </c>
      <c r="L309" s="13" t="s">
        <v>614</v>
      </c>
      <c r="M309" s="13" t="s">
        <v>252</v>
      </c>
      <c r="O309" s="16">
        <v>4</v>
      </c>
      <c r="P309" s="13">
        <v>60</v>
      </c>
      <c r="Q309" s="17">
        <v>27</v>
      </c>
      <c r="R309" s="227">
        <f t="shared" si="15"/>
        <v>33</v>
      </c>
      <c r="S309" s="18" t="s">
        <v>382</v>
      </c>
      <c r="T309" s="18" t="s">
        <v>382</v>
      </c>
      <c r="U309" s="18" t="s">
        <v>382</v>
      </c>
      <c r="V309" s="17">
        <v>142</v>
      </c>
      <c r="X309" s="13" t="s">
        <v>391</v>
      </c>
      <c r="Y309" s="13" t="s">
        <v>253</v>
      </c>
      <c r="Z309" s="13" t="s">
        <v>253</v>
      </c>
      <c r="AA309" s="13" t="s">
        <v>253</v>
      </c>
      <c r="AB309" s="13" t="s">
        <v>253</v>
      </c>
      <c r="AC309" s="13" t="s">
        <v>253</v>
      </c>
      <c r="AD309" s="13" t="s">
        <v>253</v>
      </c>
      <c r="AE309" s="13" t="s">
        <v>253</v>
      </c>
      <c r="AF309" s="13" t="s">
        <v>253</v>
      </c>
      <c r="AG309" s="13" t="s">
        <v>253</v>
      </c>
      <c r="AH309" s="13" t="s">
        <v>253</v>
      </c>
      <c r="AI309" s="13" t="s">
        <v>253</v>
      </c>
      <c r="AJ309" s="13" t="s">
        <v>253</v>
      </c>
      <c r="AK309" s="13" t="s">
        <v>253</v>
      </c>
      <c r="AL309" s="13" t="s">
        <v>253</v>
      </c>
      <c r="AM309" s="13" t="s">
        <v>253</v>
      </c>
      <c r="AN309" s="13" t="s">
        <v>253</v>
      </c>
    </row>
    <row r="310" spans="1:41" x14ac:dyDescent="0.25">
      <c r="A310" s="12">
        <v>38190</v>
      </c>
      <c r="B310" s="13" t="s">
        <v>249</v>
      </c>
      <c r="C310" s="13">
        <v>2004</v>
      </c>
      <c r="D310" s="13">
        <v>7</v>
      </c>
      <c r="E310" s="13">
        <v>1</v>
      </c>
      <c r="F310" s="13" t="s">
        <v>248</v>
      </c>
      <c r="G310" s="30">
        <v>2.8472222222222222E-2</v>
      </c>
      <c r="H310" s="30">
        <v>6.25E-2</v>
      </c>
      <c r="I310" s="30">
        <v>0.8340277777777777</v>
      </c>
      <c r="J310" s="231">
        <f t="shared" si="14"/>
        <v>4.6666666666666679</v>
      </c>
      <c r="K310" s="13" t="s">
        <v>250</v>
      </c>
      <c r="L310" s="13" t="s">
        <v>615</v>
      </c>
      <c r="M310" s="13" t="s">
        <v>252</v>
      </c>
      <c r="O310" s="16">
        <v>0</v>
      </c>
      <c r="P310" s="13">
        <v>60</v>
      </c>
      <c r="Q310" s="17">
        <v>25</v>
      </c>
      <c r="R310" s="227">
        <f t="shared" si="15"/>
        <v>35</v>
      </c>
      <c r="S310" s="18" t="s">
        <v>382</v>
      </c>
      <c r="T310" s="18" t="s">
        <v>382</v>
      </c>
      <c r="U310" s="18" t="s">
        <v>382</v>
      </c>
      <c r="V310" s="17">
        <v>144</v>
      </c>
      <c r="X310" s="13" t="s">
        <v>391</v>
      </c>
      <c r="Y310" s="13" t="s">
        <v>253</v>
      </c>
      <c r="Z310" s="13" t="s">
        <v>253</v>
      </c>
      <c r="AA310" s="13" t="s">
        <v>253</v>
      </c>
      <c r="AB310" s="13" t="s">
        <v>253</v>
      </c>
      <c r="AC310" s="13" t="s">
        <v>253</v>
      </c>
      <c r="AD310" s="13" t="s">
        <v>253</v>
      </c>
      <c r="AE310" s="13" t="s">
        <v>253</v>
      </c>
      <c r="AF310" s="13" t="s">
        <v>253</v>
      </c>
      <c r="AG310" s="13" t="s">
        <v>253</v>
      </c>
      <c r="AH310" s="13" t="s">
        <v>253</v>
      </c>
      <c r="AI310" s="13" t="s">
        <v>253</v>
      </c>
      <c r="AJ310" s="13" t="s">
        <v>253</v>
      </c>
      <c r="AK310" s="13" t="s">
        <v>253</v>
      </c>
      <c r="AL310" s="13" t="s">
        <v>253</v>
      </c>
      <c r="AM310" s="13" t="s">
        <v>253</v>
      </c>
      <c r="AN310" s="13" t="s">
        <v>253</v>
      </c>
    </row>
    <row r="311" spans="1:41" x14ac:dyDescent="0.25">
      <c r="A311" s="12">
        <v>38190</v>
      </c>
      <c r="B311" s="13" t="s">
        <v>249</v>
      </c>
      <c r="C311" s="13">
        <v>2004</v>
      </c>
      <c r="D311" s="13">
        <v>7</v>
      </c>
      <c r="E311" s="13">
        <v>1</v>
      </c>
      <c r="F311" s="13" t="s">
        <v>248</v>
      </c>
      <c r="G311" s="30">
        <v>3.4722222222222224E-2</v>
      </c>
      <c r="H311" s="30">
        <v>6.458333333333334E-2</v>
      </c>
      <c r="I311" s="30">
        <v>0.8340277777777777</v>
      </c>
      <c r="J311" s="231">
        <f t="shared" si="14"/>
        <v>4.81666666666667</v>
      </c>
      <c r="K311" s="13" t="s">
        <v>250</v>
      </c>
      <c r="L311" s="13" t="s">
        <v>616</v>
      </c>
      <c r="M311" s="13" t="s">
        <v>252</v>
      </c>
      <c r="O311" s="16">
        <v>1</v>
      </c>
      <c r="P311" s="13">
        <v>61</v>
      </c>
      <c r="Q311" s="17">
        <v>25</v>
      </c>
      <c r="R311" s="227">
        <f t="shared" si="15"/>
        <v>36</v>
      </c>
      <c r="S311" s="18" t="s">
        <v>382</v>
      </c>
      <c r="T311" s="18" t="s">
        <v>382</v>
      </c>
      <c r="U311" s="18" t="s">
        <v>382</v>
      </c>
      <c r="V311" s="17">
        <v>142</v>
      </c>
      <c r="X311" s="13" t="s">
        <v>391</v>
      </c>
      <c r="Y311" s="13" t="s">
        <v>253</v>
      </c>
      <c r="Z311" s="13" t="s">
        <v>253</v>
      </c>
      <c r="AA311" s="13" t="s">
        <v>253</v>
      </c>
      <c r="AB311" s="13" t="s">
        <v>253</v>
      </c>
      <c r="AC311" s="13" t="s">
        <v>253</v>
      </c>
      <c r="AD311" s="13" t="s">
        <v>253</v>
      </c>
      <c r="AE311" s="13" t="s">
        <v>253</v>
      </c>
      <c r="AF311" s="13" t="s">
        <v>253</v>
      </c>
      <c r="AG311" s="13" t="s">
        <v>253</v>
      </c>
      <c r="AH311" s="13" t="s">
        <v>253</v>
      </c>
      <c r="AI311" s="13" t="s">
        <v>253</v>
      </c>
      <c r="AJ311" s="13" t="s">
        <v>253</v>
      </c>
      <c r="AK311" s="13" t="s">
        <v>253</v>
      </c>
      <c r="AL311" s="13" t="s">
        <v>253</v>
      </c>
      <c r="AM311" s="13" t="s">
        <v>253</v>
      </c>
      <c r="AN311" s="13" t="s">
        <v>253</v>
      </c>
    </row>
    <row r="312" spans="1:41" x14ac:dyDescent="0.25">
      <c r="A312" s="12">
        <v>38190</v>
      </c>
      <c r="B312" s="13" t="s">
        <v>249</v>
      </c>
      <c r="C312" s="13">
        <v>2004</v>
      </c>
      <c r="D312" s="13">
        <v>7</v>
      </c>
      <c r="E312" s="13">
        <v>1</v>
      </c>
      <c r="F312" s="13" t="s">
        <v>248</v>
      </c>
      <c r="G312" s="30">
        <v>3.6111111111111115E-2</v>
      </c>
      <c r="H312" s="30">
        <v>8.8888888888888892E-2</v>
      </c>
      <c r="I312" s="30">
        <v>0.8340277777777777</v>
      </c>
      <c r="J312" s="231">
        <f t="shared" si="14"/>
        <v>4.8500000000000014</v>
      </c>
      <c r="K312" s="13" t="s">
        <v>250</v>
      </c>
      <c r="L312" s="13" t="s">
        <v>617</v>
      </c>
      <c r="M312" s="13" t="s">
        <v>252</v>
      </c>
      <c r="O312" s="16">
        <v>2</v>
      </c>
      <c r="P312" s="13">
        <v>61</v>
      </c>
      <c r="Q312" s="17">
        <v>25</v>
      </c>
      <c r="R312" s="227">
        <f t="shared" si="15"/>
        <v>36</v>
      </c>
      <c r="S312" s="18" t="s">
        <v>382</v>
      </c>
      <c r="T312" s="18" t="s">
        <v>382</v>
      </c>
      <c r="U312" s="18" t="s">
        <v>382</v>
      </c>
      <c r="V312" s="17">
        <v>140</v>
      </c>
      <c r="X312" s="13" t="s">
        <v>1712</v>
      </c>
      <c r="Y312" s="13" t="s">
        <v>253</v>
      </c>
      <c r="Z312" s="13" t="s">
        <v>253</v>
      </c>
      <c r="AA312" s="13" t="s">
        <v>253</v>
      </c>
      <c r="AB312" s="13" t="s">
        <v>253</v>
      </c>
      <c r="AC312" s="13" t="s">
        <v>253</v>
      </c>
      <c r="AD312" s="13" t="s">
        <v>253</v>
      </c>
      <c r="AE312" s="13" t="s">
        <v>253</v>
      </c>
      <c r="AF312" s="13" t="s">
        <v>253</v>
      </c>
      <c r="AG312" s="13" t="s">
        <v>253</v>
      </c>
      <c r="AH312" s="13" t="s">
        <v>253</v>
      </c>
      <c r="AI312" s="13" t="s">
        <v>253</v>
      </c>
      <c r="AJ312" s="13" t="s">
        <v>253</v>
      </c>
      <c r="AK312" s="13" t="s">
        <v>253</v>
      </c>
      <c r="AL312" s="13" t="s">
        <v>253</v>
      </c>
      <c r="AM312" s="13" t="s">
        <v>253</v>
      </c>
      <c r="AN312" s="13" t="s">
        <v>253</v>
      </c>
      <c r="AO312" s="13" t="s">
        <v>618</v>
      </c>
    </row>
    <row r="313" spans="1:41" x14ac:dyDescent="0.25">
      <c r="A313" s="12">
        <v>38190</v>
      </c>
      <c r="B313" s="13" t="s">
        <v>249</v>
      </c>
      <c r="C313" s="13">
        <v>2004</v>
      </c>
      <c r="D313" s="13">
        <v>7</v>
      </c>
      <c r="E313" s="13">
        <v>1</v>
      </c>
      <c r="F313" s="13" t="s">
        <v>248</v>
      </c>
      <c r="G313" s="30">
        <v>4.8611111111111112E-2</v>
      </c>
      <c r="H313" s="30">
        <v>6.5972222222222224E-2</v>
      </c>
      <c r="I313" s="30">
        <v>0.8340277777777777</v>
      </c>
      <c r="J313" s="231">
        <f t="shared" si="14"/>
        <v>5.1500000000000021</v>
      </c>
      <c r="K313" s="13" t="s">
        <v>250</v>
      </c>
      <c r="L313" s="13" t="s">
        <v>619</v>
      </c>
      <c r="M313" s="13" t="s">
        <v>252</v>
      </c>
      <c r="O313" s="16">
        <v>0</v>
      </c>
      <c r="P313" s="13">
        <v>65</v>
      </c>
      <c r="Q313" s="17">
        <v>30</v>
      </c>
      <c r="R313" s="227">
        <f t="shared" si="15"/>
        <v>35</v>
      </c>
      <c r="S313" s="18" t="s">
        <v>382</v>
      </c>
      <c r="T313" s="18" t="s">
        <v>382</v>
      </c>
      <c r="U313" s="18" t="s">
        <v>382</v>
      </c>
      <c r="V313" s="17">
        <v>143</v>
      </c>
      <c r="X313" s="13" t="s">
        <v>391</v>
      </c>
      <c r="Y313" s="13" t="s">
        <v>253</v>
      </c>
      <c r="Z313" s="13" t="s">
        <v>253</v>
      </c>
      <c r="AA313" s="13" t="s">
        <v>253</v>
      </c>
      <c r="AB313" s="13" t="s">
        <v>253</v>
      </c>
      <c r="AC313" s="13" t="s">
        <v>253</v>
      </c>
      <c r="AD313" s="13" t="s">
        <v>253</v>
      </c>
      <c r="AE313" s="13" t="s">
        <v>253</v>
      </c>
      <c r="AF313" s="13" t="s">
        <v>253</v>
      </c>
      <c r="AG313" s="13" t="s">
        <v>253</v>
      </c>
      <c r="AH313" s="13" t="s">
        <v>253</v>
      </c>
      <c r="AI313" s="13" t="s">
        <v>253</v>
      </c>
      <c r="AJ313" s="13" t="s">
        <v>253</v>
      </c>
      <c r="AK313" s="13" t="s">
        <v>253</v>
      </c>
      <c r="AL313" s="13" t="s">
        <v>253</v>
      </c>
      <c r="AM313" s="13" t="s">
        <v>253</v>
      </c>
      <c r="AN313" s="13" t="s">
        <v>253</v>
      </c>
    </row>
    <row r="314" spans="1:41" x14ac:dyDescent="0.25">
      <c r="A314" s="12">
        <v>38190</v>
      </c>
      <c r="B314" s="13" t="s">
        <v>249</v>
      </c>
      <c r="C314" s="13">
        <v>2004</v>
      </c>
      <c r="D314" s="13">
        <v>7</v>
      </c>
      <c r="E314" s="13">
        <v>1</v>
      </c>
      <c r="F314" s="13" t="s">
        <v>248</v>
      </c>
      <c r="G314" s="30">
        <v>5.1388888888888894E-2</v>
      </c>
      <c r="H314" s="30">
        <v>6.7361111111111108E-2</v>
      </c>
      <c r="I314" s="30">
        <v>0.8340277777777777</v>
      </c>
      <c r="J314" s="231">
        <f t="shared" si="14"/>
        <v>5.2166666666666686</v>
      </c>
      <c r="K314" s="13" t="s">
        <v>250</v>
      </c>
      <c r="L314" s="13" t="s">
        <v>620</v>
      </c>
      <c r="M314" s="13" t="s">
        <v>252</v>
      </c>
      <c r="O314" s="16">
        <v>0</v>
      </c>
      <c r="P314" s="13">
        <v>58</v>
      </c>
      <c r="Q314" s="17">
        <v>21</v>
      </c>
      <c r="R314" s="227">
        <f t="shared" ref="R314:R345" si="16">P314-Q314</f>
        <v>37</v>
      </c>
      <c r="S314" s="18" t="s">
        <v>382</v>
      </c>
      <c r="T314" s="18" t="s">
        <v>382</v>
      </c>
      <c r="U314" s="18" t="s">
        <v>382</v>
      </c>
      <c r="V314" s="17">
        <v>145</v>
      </c>
      <c r="X314" s="13" t="s">
        <v>391</v>
      </c>
      <c r="Y314" s="13" t="s">
        <v>253</v>
      </c>
      <c r="Z314" s="13" t="s">
        <v>253</v>
      </c>
      <c r="AA314" s="13" t="s">
        <v>253</v>
      </c>
      <c r="AB314" s="13" t="s">
        <v>253</v>
      </c>
      <c r="AC314" s="13" t="s">
        <v>253</v>
      </c>
      <c r="AD314" s="13" t="s">
        <v>253</v>
      </c>
      <c r="AE314" s="13" t="s">
        <v>253</v>
      </c>
      <c r="AF314" s="13" t="s">
        <v>253</v>
      </c>
      <c r="AG314" s="13" t="s">
        <v>253</v>
      </c>
      <c r="AH314" s="13" t="s">
        <v>253</v>
      </c>
      <c r="AI314" s="13" t="s">
        <v>253</v>
      </c>
      <c r="AJ314" s="13" t="s">
        <v>253</v>
      </c>
      <c r="AK314" s="13" t="s">
        <v>253</v>
      </c>
      <c r="AL314" s="13" t="s">
        <v>253</v>
      </c>
      <c r="AM314" s="13" t="s">
        <v>253</v>
      </c>
      <c r="AN314" s="13" t="s">
        <v>253</v>
      </c>
    </row>
    <row r="315" spans="1:41" x14ac:dyDescent="0.25">
      <c r="A315" s="12">
        <v>38190</v>
      </c>
      <c r="B315" s="13" t="s">
        <v>249</v>
      </c>
      <c r="C315" s="13">
        <v>2004</v>
      </c>
      <c r="D315" s="13">
        <v>7</v>
      </c>
      <c r="E315" s="13">
        <v>1</v>
      </c>
      <c r="F315" s="13" t="s">
        <v>248</v>
      </c>
      <c r="G315" s="30">
        <v>6.458333333333334E-2</v>
      </c>
      <c r="H315" s="30">
        <v>0.14305555555555557</v>
      </c>
      <c r="I315" s="30">
        <v>0.8340277777777777</v>
      </c>
      <c r="J315" s="231">
        <f t="shared" si="14"/>
        <v>5.533333333333335</v>
      </c>
      <c r="K315" s="13" t="s">
        <v>250</v>
      </c>
      <c r="L315" s="13" t="s">
        <v>624</v>
      </c>
      <c r="M315" s="13" t="s">
        <v>252</v>
      </c>
      <c r="O315" s="16">
        <v>4</v>
      </c>
      <c r="P315" s="13">
        <v>57</v>
      </c>
      <c r="Q315" s="17">
        <v>21</v>
      </c>
      <c r="R315" s="227">
        <f t="shared" si="16"/>
        <v>36</v>
      </c>
      <c r="S315" s="18">
        <v>14.91</v>
      </c>
      <c r="T315" s="18">
        <v>39.93</v>
      </c>
      <c r="U315" s="18">
        <v>23.37</v>
      </c>
      <c r="V315" s="17">
        <v>147</v>
      </c>
      <c r="X315" s="13" t="s">
        <v>1712</v>
      </c>
      <c r="Y315" s="13" t="s">
        <v>253</v>
      </c>
      <c r="Z315" s="13" t="s">
        <v>253</v>
      </c>
      <c r="AA315" s="13" t="s">
        <v>253</v>
      </c>
      <c r="AB315" s="13" t="s">
        <v>253</v>
      </c>
      <c r="AC315" s="13" t="s">
        <v>253</v>
      </c>
      <c r="AD315" s="13" t="s">
        <v>253</v>
      </c>
      <c r="AE315" s="13" t="s">
        <v>253</v>
      </c>
      <c r="AF315" s="13" t="s">
        <v>253</v>
      </c>
      <c r="AG315" s="13" t="s">
        <v>253</v>
      </c>
      <c r="AH315" s="13" t="s">
        <v>253</v>
      </c>
      <c r="AI315" s="13" t="s">
        <v>253</v>
      </c>
      <c r="AJ315" s="13" t="s">
        <v>253</v>
      </c>
      <c r="AK315" s="13" t="s">
        <v>253</v>
      </c>
      <c r="AL315" s="13" t="s">
        <v>253</v>
      </c>
      <c r="AM315" s="13" t="s">
        <v>253</v>
      </c>
      <c r="AN315" s="13" t="s">
        <v>253</v>
      </c>
      <c r="AO315" s="13" t="s">
        <v>625</v>
      </c>
    </row>
    <row r="316" spans="1:41" x14ac:dyDescent="0.25">
      <c r="A316" s="12">
        <v>38190</v>
      </c>
      <c r="B316" s="13" t="s">
        <v>249</v>
      </c>
      <c r="C316" s="13">
        <v>2004</v>
      </c>
      <c r="D316" s="13">
        <v>7</v>
      </c>
      <c r="E316" s="13">
        <v>1</v>
      </c>
      <c r="F316" s="13" t="s">
        <v>248</v>
      </c>
      <c r="G316" s="30">
        <v>6.458333333333334E-2</v>
      </c>
      <c r="H316" s="30">
        <v>7.013888888888889E-2</v>
      </c>
      <c r="I316" s="30">
        <v>0.8340277777777777</v>
      </c>
      <c r="J316" s="231">
        <f t="shared" si="14"/>
        <v>5.533333333333335</v>
      </c>
      <c r="K316" s="13" t="s">
        <v>250</v>
      </c>
      <c r="L316" s="13" t="s">
        <v>626</v>
      </c>
      <c r="M316" s="13" t="s">
        <v>252</v>
      </c>
      <c r="O316" s="16">
        <v>0</v>
      </c>
      <c r="P316" s="13">
        <v>70</v>
      </c>
      <c r="Q316" s="17">
        <v>33</v>
      </c>
      <c r="R316" s="227">
        <f t="shared" si="16"/>
        <v>37</v>
      </c>
      <c r="S316" s="18" t="s">
        <v>382</v>
      </c>
      <c r="T316" s="18" t="s">
        <v>382</v>
      </c>
      <c r="U316" s="18" t="s">
        <v>382</v>
      </c>
      <c r="V316" s="17">
        <v>142</v>
      </c>
      <c r="X316" s="13" t="s">
        <v>391</v>
      </c>
      <c r="Y316" s="13" t="s">
        <v>253</v>
      </c>
      <c r="Z316" s="13" t="s">
        <v>253</v>
      </c>
      <c r="AA316" s="13" t="s">
        <v>253</v>
      </c>
      <c r="AB316" s="13" t="s">
        <v>253</v>
      </c>
      <c r="AC316" s="13" t="s">
        <v>253</v>
      </c>
      <c r="AD316" s="13" t="s">
        <v>253</v>
      </c>
      <c r="AE316" s="13" t="s">
        <v>253</v>
      </c>
      <c r="AF316" s="13" t="s">
        <v>253</v>
      </c>
      <c r="AG316" s="13" t="s">
        <v>253</v>
      </c>
      <c r="AH316" s="13" t="s">
        <v>253</v>
      </c>
      <c r="AI316" s="13" t="s">
        <v>253</v>
      </c>
      <c r="AJ316" s="13" t="s">
        <v>253</v>
      </c>
      <c r="AK316" s="13" t="s">
        <v>253</v>
      </c>
      <c r="AL316" s="13" t="s">
        <v>253</v>
      </c>
      <c r="AM316" s="13" t="s">
        <v>253</v>
      </c>
      <c r="AN316" s="13" t="s">
        <v>253</v>
      </c>
    </row>
    <row r="317" spans="1:41" x14ac:dyDescent="0.25">
      <c r="A317" s="12">
        <v>38190</v>
      </c>
      <c r="B317" s="13" t="s">
        <v>249</v>
      </c>
      <c r="C317" s="13">
        <v>2004</v>
      </c>
      <c r="D317" s="13">
        <v>7</v>
      </c>
      <c r="E317" s="13">
        <v>1</v>
      </c>
      <c r="F317" s="13" t="s">
        <v>248</v>
      </c>
      <c r="G317" s="30">
        <v>5.4166666666666669E-2</v>
      </c>
      <c r="H317" s="30">
        <v>7.1527777777777787E-2</v>
      </c>
      <c r="I317" s="30">
        <v>0.8340277777777777</v>
      </c>
      <c r="J317" s="231">
        <f t="shared" si="14"/>
        <v>5.283333333333335</v>
      </c>
      <c r="K317" s="13" t="s">
        <v>250</v>
      </c>
      <c r="L317" s="13" t="s">
        <v>621</v>
      </c>
      <c r="M317" s="13" t="s">
        <v>252</v>
      </c>
      <c r="O317" s="16">
        <v>0</v>
      </c>
      <c r="P317" s="13">
        <v>62</v>
      </c>
      <c r="Q317" s="17">
        <v>27</v>
      </c>
      <c r="R317" s="227">
        <f t="shared" si="16"/>
        <v>35</v>
      </c>
      <c r="S317" s="18" t="s">
        <v>382</v>
      </c>
      <c r="T317" s="18" t="s">
        <v>382</v>
      </c>
      <c r="U317" s="18" t="s">
        <v>382</v>
      </c>
      <c r="V317" s="17">
        <v>143</v>
      </c>
      <c r="X317" s="13" t="s">
        <v>391</v>
      </c>
      <c r="Y317" s="13" t="s">
        <v>253</v>
      </c>
      <c r="Z317" s="13" t="s">
        <v>253</v>
      </c>
      <c r="AA317" s="13" t="s">
        <v>253</v>
      </c>
      <c r="AB317" s="13" t="s">
        <v>253</v>
      </c>
      <c r="AC317" s="13" t="s">
        <v>253</v>
      </c>
      <c r="AD317" s="13" t="s">
        <v>253</v>
      </c>
      <c r="AE317" s="13" t="s">
        <v>253</v>
      </c>
      <c r="AF317" s="13" t="s">
        <v>253</v>
      </c>
      <c r="AG317" s="13" t="s">
        <v>253</v>
      </c>
      <c r="AH317" s="13" t="s">
        <v>253</v>
      </c>
      <c r="AI317" s="13" t="s">
        <v>253</v>
      </c>
      <c r="AJ317" s="13" t="s">
        <v>253</v>
      </c>
      <c r="AK317" s="13" t="s">
        <v>253</v>
      </c>
      <c r="AL317" s="13" t="s">
        <v>253</v>
      </c>
      <c r="AM317" s="13" t="s">
        <v>253</v>
      </c>
      <c r="AN317" s="13" t="s">
        <v>253</v>
      </c>
    </row>
    <row r="318" spans="1:41" ht="12.75" customHeight="1" x14ac:dyDescent="0.25">
      <c r="A318" s="12">
        <v>38190</v>
      </c>
      <c r="B318" s="13" t="s">
        <v>249</v>
      </c>
      <c r="C318" s="13">
        <v>2004</v>
      </c>
      <c r="D318" s="13">
        <v>7</v>
      </c>
      <c r="E318" s="13">
        <v>1</v>
      </c>
      <c r="F318" s="13" t="s">
        <v>248</v>
      </c>
      <c r="G318" s="30">
        <v>5.5555555555555552E-2</v>
      </c>
      <c r="H318" s="30">
        <v>7.2916666666666671E-2</v>
      </c>
      <c r="I318" s="30">
        <v>0.8340277777777777</v>
      </c>
      <c r="J318" s="231">
        <f t="shared" si="14"/>
        <v>5.31666666666667</v>
      </c>
      <c r="K318" s="13" t="s">
        <v>250</v>
      </c>
      <c r="L318" s="13" t="s">
        <v>622</v>
      </c>
      <c r="M318" s="13" t="s">
        <v>252</v>
      </c>
      <c r="O318" s="16">
        <v>0</v>
      </c>
      <c r="P318" s="13">
        <v>63</v>
      </c>
      <c r="Q318" s="17">
        <v>26</v>
      </c>
      <c r="R318" s="227">
        <f t="shared" si="16"/>
        <v>37</v>
      </c>
      <c r="S318" s="18" t="s">
        <v>382</v>
      </c>
      <c r="T318" s="18" t="s">
        <v>382</v>
      </c>
      <c r="U318" s="18" t="s">
        <v>382</v>
      </c>
      <c r="V318" s="17">
        <v>145</v>
      </c>
      <c r="X318" s="13" t="s">
        <v>391</v>
      </c>
      <c r="Y318" s="13" t="s">
        <v>253</v>
      </c>
      <c r="Z318" s="13" t="s">
        <v>253</v>
      </c>
      <c r="AA318" s="13" t="s">
        <v>253</v>
      </c>
      <c r="AB318" s="13" t="s">
        <v>253</v>
      </c>
      <c r="AC318" s="13" t="s">
        <v>253</v>
      </c>
      <c r="AD318" s="13" t="s">
        <v>253</v>
      </c>
      <c r="AE318" s="13" t="s">
        <v>253</v>
      </c>
      <c r="AF318" s="13" t="s">
        <v>253</v>
      </c>
      <c r="AG318" s="13" t="s">
        <v>253</v>
      </c>
      <c r="AH318" s="13" t="s">
        <v>253</v>
      </c>
      <c r="AI318" s="13" t="s">
        <v>253</v>
      </c>
      <c r="AJ318" s="13" t="s">
        <v>253</v>
      </c>
      <c r="AK318" s="13" t="s">
        <v>253</v>
      </c>
      <c r="AL318" s="13" t="s">
        <v>253</v>
      </c>
      <c r="AM318" s="13" t="s">
        <v>253</v>
      </c>
      <c r="AN318" s="13" t="s">
        <v>253</v>
      </c>
    </row>
    <row r="319" spans="1:41" x14ac:dyDescent="0.25">
      <c r="A319" s="12">
        <v>38190</v>
      </c>
      <c r="B319" s="13" t="s">
        <v>249</v>
      </c>
      <c r="C319" s="13">
        <v>2004</v>
      </c>
      <c r="D319" s="13">
        <v>7</v>
      </c>
      <c r="E319" s="13">
        <v>1</v>
      </c>
      <c r="F319" s="13" t="s">
        <v>248</v>
      </c>
      <c r="G319" s="30">
        <v>6.3888888888888884E-2</v>
      </c>
      <c r="H319" s="30">
        <v>7.4305555555555555E-2</v>
      </c>
      <c r="I319" s="30">
        <v>0.8340277777777777</v>
      </c>
      <c r="J319" s="231">
        <f t="shared" si="14"/>
        <v>5.5166666666666693</v>
      </c>
      <c r="K319" s="13" t="s">
        <v>250</v>
      </c>
      <c r="L319" s="13" t="s">
        <v>623</v>
      </c>
      <c r="M319" s="13" t="s">
        <v>252</v>
      </c>
      <c r="O319" s="16">
        <v>0</v>
      </c>
      <c r="P319" s="13">
        <v>65</v>
      </c>
      <c r="Q319" s="17">
        <v>31</v>
      </c>
      <c r="R319" s="227">
        <f t="shared" si="16"/>
        <v>34</v>
      </c>
      <c r="S319" s="18" t="s">
        <v>382</v>
      </c>
      <c r="T319" s="18" t="s">
        <v>382</v>
      </c>
      <c r="U319" s="18" t="s">
        <v>382</v>
      </c>
      <c r="V319" s="17">
        <v>140</v>
      </c>
      <c r="X319" s="13" t="s">
        <v>391</v>
      </c>
      <c r="Y319" s="13" t="s">
        <v>253</v>
      </c>
      <c r="Z319" s="13" t="s">
        <v>253</v>
      </c>
      <c r="AA319" s="13" t="s">
        <v>253</v>
      </c>
      <c r="AB319" s="13" t="s">
        <v>253</v>
      </c>
      <c r="AC319" s="13" t="s">
        <v>253</v>
      </c>
      <c r="AD319" s="13" t="s">
        <v>253</v>
      </c>
      <c r="AE319" s="13" t="s">
        <v>253</v>
      </c>
      <c r="AF319" s="13" t="s">
        <v>253</v>
      </c>
      <c r="AG319" s="13" t="s">
        <v>253</v>
      </c>
      <c r="AH319" s="13" t="s">
        <v>253</v>
      </c>
      <c r="AI319" s="13" t="s">
        <v>253</v>
      </c>
      <c r="AJ319" s="13" t="s">
        <v>253</v>
      </c>
      <c r="AK319" s="13" t="s">
        <v>253</v>
      </c>
      <c r="AL319" s="13" t="s">
        <v>253</v>
      </c>
      <c r="AM319" s="13" t="s">
        <v>253</v>
      </c>
      <c r="AN319" s="13" t="s">
        <v>253</v>
      </c>
    </row>
    <row r="320" spans="1:41" x14ac:dyDescent="0.25">
      <c r="A320" s="12">
        <v>38190</v>
      </c>
      <c r="B320" s="13" t="s">
        <v>249</v>
      </c>
      <c r="C320" s="13">
        <v>2004</v>
      </c>
      <c r="D320" s="13">
        <v>7</v>
      </c>
      <c r="E320" s="13">
        <v>1</v>
      </c>
      <c r="F320" s="13" t="s">
        <v>248</v>
      </c>
      <c r="G320" s="30">
        <v>7.0833333333333331E-2</v>
      </c>
      <c r="H320" s="30">
        <v>0.15625</v>
      </c>
      <c r="I320" s="30">
        <v>0.8340277777777777</v>
      </c>
      <c r="J320" s="231">
        <f t="shared" si="14"/>
        <v>5.6833333333333336</v>
      </c>
      <c r="K320" s="13" t="s">
        <v>250</v>
      </c>
      <c r="L320" s="13" t="s">
        <v>627</v>
      </c>
      <c r="M320" s="13" t="s">
        <v>252</v>
      </c>
      <c r="O320" s="16">
        <v>3</v>
      </c>
      <c r="P320" s="13">
        <v>63</v>
      </c>
      <c r="Q320" s="17">
        <v>27</v>
      </c>
      <c r="R320" s="227">
        <f t="shared" si="16"/>
        <v>36</v>
      </c>
      <c r="S320" s="18">
        <v>14.78</v>
      </c>
      <c r="T320" s="18">
        <v>39.1</v>
      </c>
      <c r="U320" s="18">
        <v>22.62</v>
      </c>
      <c r="V320" s="17">
        <v>147</v>
      </c>
      <c r="X320" s="13" t="s">
        <v>1712</v>
      </c>
      <c r="Y320" s="13" t="s">
        <v>253</v>
      </c>
      <c r="Z320" s="13" t="s">
        <v>253</v>
      </c>
      <c r="AA320" s="13" t="s">
        <v>253</v>
      </c>
      <c r="AB320" s="13" t="s">
        <v>253</v>
      </c>
      <c r="AC320" s="13" t="s">
        <v>253</v>
      </c>
      <c r="AD320" s="13" t="s">
        <v>253</v>
      </c>
      <c r="AE320" s="13" t="s">
        <v>253</v>
      </c>
      <c r="AF320" s="13" t="s">
        <v>253</v>
      </c>
      <c r="AG320" s="13" t="s">
        <v>253</v>
      </c>
      <c r="AH320" s="13" t="s">
        <v>253</v>
      </c>
      <c r="AI320" s="13" t="s">
        <v>253</v>
      </c>
      <c r="AJ320" s="13" t="s">
        <v>253</v>
      </c>
      <c r="AK320" s="13" t="s">
        <v>253</v>
      </c>
      <c r="AL320" s="13" t="s">
        <v>253</v>
      </c>
      <c r="AM320" s="13" t="s">
        <v>253</v>
      </c>
      <c r="AN320" s="13" t="s">
        <v>253</v>
      </c>
      <c r="AO320" s="13" t="s">
        <v>628</v>
      </c>
    </row>
    <row r="321" spans="1:47" x14ac:dyDescent="0.25">
      <c r="A321" s="12">
        <v>38190</v>
      </c>
      <c r="B321" s="13" t="s">
        <v>249</v>
      </c>
      <c r="C321" s="13">
        <v>2004</v>
      </c>
      <c r="D321" s="13">
        <v>7</v>
      </c>
      <c r="E321" s="13">
        <v>1</v>
      </c>
      <c r="F321" s="13" t="s">
        <v>248</v>
      </c>
      <c r="G321" s="30">
        <v>7.0833333333333331E-2</v>
      </c>
      <c r="H321" s="30">
        <v>0.10208333333333335</v>
      </c>
      <c r="I321" s="30">
        <v>0.8340277777777777</v>
      </c>
      <c r="J321" s="231">
        <f t="shared" si="14"/>
        <v>5.6833333333333336</v>
      </c>
      <c r="K321" s="13" t="s">
        <v>250</v>
      </c>
      <c r="L321" s="13" t="s">
        <v>629</v>
      </c>
      <c r="M321" s="13" t="s">
        <v>252</v>
      </c>
      <c r="O321" s="16">
        <v>4</v>
      </c>
      <c r="P321" s="13">
        <v>71</v>
      </c>
      <c r="Q321" s="17">
        <v>32</v>
      </c>
      <c r="R321" s="227">
        <f t="shared" si="16"/>
        <v>39</v>
      </c>
      <c r="S321" s="18">
        <v>15.15</v>
      </c>
      <c r="T321" s="18">
        <v>39.6</v>
      </c>
      <c r="U321" s="18">
        <v>24.63</v>
      </c>
      <c r="V321" s="17">
        <v>142</v>
      </c>
      <c r="X321" s="13" t="s">
        <v>1712</v>
      </c>
      <c r="Y321" s="13" t="s">
        <v>253</v>
      </c>
      <c r="Z321" s="13" t="s">
        <v>253</v>
      </c>
      <c r="AA321" s="13" t="s">
        <v>253</v>
      </c>
      <c r="AB321" s="13" t="s">
        <v>253</v>
      </c>
      <c r="AC321" s="13" t="s">
        <v>253</v>
      </c>
      <c r="AD321" s="13" t="s">
        <v>253</v>
      </c>
      <c r="AE321" s="13" t="s">
        <v>253</v>
      </c>
      <c r="AF321" s="13" t="s">
        <v>253</v>
      </c>
      <c r="AG321" s="13" t="s">
        <v>253</v>
      </c>
      <c r="AH321" s="13" t="s">
        <v>253</v>
      </c>
      <c r="AI321" s="13" t="s">
        <v>253</v>
      </c>
      <c r="AJ321" s="13" t="s">
        <v>253</v>
      </c>
      <c r="AK321" s="13" t="s">
        <v>253</v>
      </c>
      <c r="AL321" s="13" t="s">
        <v>253</v>
      </c>
      <c r="AM321" s="13" t="s">
        <v>253</v>
      </c>
      <c r="AN321" s="13" t="s">
        <v>253</v>
      </c>
      <c r="AO321" s="13" t="s">
        <v>630</v>
      </c>
    </row>
    <row r="322" spans="1:47" x14ac:dyDescent="0.25">
      <c r="A322" s="12">
        <v>38190</v>
      </c>
      <c r="B322" s="13" t="s">
        <v>249</v>
      </c>
      <c r="C322" s="13">
        <v>2004</v>
      </c>
      <c r="D322" s="13">
        <v>7</v>
      </c>
      <c r="E322" s="13">
        <v>1</v>
      </c>
      <c r="F322" s="13" t="s">
        <v>248</v>
      </c>
      <c r="G322" s="30">
        <v>9.0972222222222218E-2</v>
      </c>
      <c r="H322" s="30">
        <v>0.10625</v>
      </c>
      <c r="I322" s="30">
        <v>0.8340277777777777</v>
      </c>
      <c r="J322" s="231">
        <f t="shared" si="14"/>
        <v>6.1666666666666679</v>
      </c>
      <c r="K322" s="13" t="s">
        <v>250</v>
      </c>
      <c r="L322" s="13" t="s">
        <v>631</v>
      </c>
      <c r="M322" s="13" t="s">
        <v>252</v>
      </c>
      <c r="O322" s="16">
        <v>3</v>
      </c>
      <c r="P322" s="13">
        <v>61</v>
      </c>
      <c r="Q322" s="17">
        <v>27</v>
      </c>
      <c r="R322" s="227">
        <f t="shared" si="16"/>
        <v>34</v>
      </c>
      <c r="S322" s="18" t="s">
        <v>382</v>
      </c>
      <c r="T322" s="18" t="s">
        <v>382</v>
      </c>
      <c r="U322" s="18" t="s">
        <v>382</v>
      </c>
      <c r="V322" s="17">
        <v>139</v>
      </c>
      <c r="X322" s="13" t="s">
        <v>391</v>
      </c>
      <c r="Y322" s="13" t="s">
        <v>253</v>
      </c>
      <c r="Z322" s="13" t="s">
        <v>253</v>
      </c>
      <c r="AA322" s="13" t="s">
        <v>253</v>
      </c>
      <c r="AB322" s="13" t="s">
        <v>253</v>
      </c>
      <c r="AC322" s="13" t="s">
        <v>253</v>
      </c>
      <c r="AD322" s="13" t="s">
        <v>253</v>
      </c>
      <c r="AE322" s="13" t="s">
        <v>253</v>
      </c>
      <c r="AF322" s="13" t="s">
        <v>253</v>
      </c>
      <c r="AG322" s="13" t="s">
        <v>253</v>
      </c>
      <c r="AH322" s="13" t="s">
        <v>253</v>
      </c>
      <c r="AI322" s="13" t="s">
        <v>253</v>
      </c>
      <c r="AJ322" s="13" t="s">
        <v>253</v>
      </c>
      <c r="AK322" s="13" t="s">
        <v>253</v>
      </c>
      <c r="AL322" s="13" t="s">
        <v>253</v>
      </c>
      <c r="AM322" s="13" t="s">
        <v>253</v>
      </c>
      <c r="AN322" s="13" t="s">
        <v>253</v>
      </c>
    </row>
    <row r="323" spans="1:47" x14ac:dyDescent="0.25">
      <c r="A323" s="12">
        <v>38190</v>
      </c>
      <c r="B323" s="13" t="s">
        <v>249</v>
      </c>
      <c r="C323" s="13">
        <v>2004</v>
      </c>
      <c r="D323" s="13">
        <v>7</v>
      </c>
      <c r="E323" s="13">
        <v>1</v>
      </c>
      <c r="F323" s="13" t="s">
        <v>248</v>
      </c>
      <c r="G323" s="30">
        <v>9.2361111111111116E-2</v>
      </c>
      <c r="H323" s="30">
        <v>0.1076388888888889</v>
      </c>
      <c r="I323" s="30">
        <v>0.8340277777777777</v>
      </c>
      <c r="J323" s="231">
        <f t="shared" si="14"/>
        <v>6.2000000000000028</v>
      </c>
      <c r="K323" s="13" t="s">
        <v>250</v>
      </c>
      <c r="L323" s="13" t="s">
        <v>632</v>
      </c>
      <c r="M323" s="13" t="s">
        <v>252</v>
      </c>
      <c r="O323" s="16">
        <v>4</v>
      </c>
      <c r="P323" s="13">
        <v>62</v>
      </c>
      <c r="Q323" s="17">
        <v>28</v>
      </c>
      <c r="R323" s="227">
        <f t="shared" si="16"/>
        <v>34</v>
      </c>
      <c r="S323" s="18" t="s">
        <v>382</v>
      </c>
      <c r="T323" s="18" t="s">
        <v>382</v>
      </c>
      <c r="U323" s="18" t="s">
        <v>382</v>
      </c>
      <c r="V323" s="17">
        <v>145</v>
      </c>
      <c r="X323" s="13" t="s">
        <v>391</v>
      </c>
      <c r="Y323" s="13" t="s">
        <v>253</v>
      </c>
      <c r="Z323" s="13" t="s">
        <v>253</v>
      </c>
      <c r="AA323" s="13" t="s">
        <v>253</v>
      </c>
      <c r="AB323" s="13" t="s">
        <v>253</v>
      </c>
      <c r="AC323" s="13" t="s">
        <v>253</v>
      </c>
      <c r="AD323" s="13" t="s">
        <v>253</v>
      </c>
      <c r="AE323" s="13" t="s">
        <v>253</v>
      </c>
      <c r="AF323" s="13" t="s">
        <v>253</v>
      </c>
      <c r="AG323" s="13" t="s">
        <v>253</v>
      </c>
      <c r="AH323" s="13" t="s">
        <v>253</v>
      </c>
      <c r="AI323" s="13" t="s">
        <v>253</v>
      </c>
      <c r="AJ323" s="13" t="s">
        <v>253</v>
      </c>
      <c r="AK323" s="13" t="s">
        <v>253</v>
      </c>
      <c r="AL323" s="13" t="s">
        <v>253</v>
      </c>
      <c r="AM323" s="13" t="s">
        <v>253</v>
      </c>
      <c r="AN323" s="13" t="s">
        <v>253</v>
      </c>
    </row>
    <row r="324" spans="1:47" x14ac:dyDescent="0.25">
      <c r="A324" s="12">
        <v>38190</v>
      </c>
      <c r="B324" s="13" t="s">
        <v>249</v>
      </c>
      <c r="C324" s="13">
        <v>2004</v>
      </c>
      <c r="D324" s="13">
        <v>7</v>
      </c>
      <c r="E324" s="13">
        <v>1</v>
      </c>
      <c r="F324" s="13" t="s">
        <v>248</v>
      </c>
      <c r="G324" s="30">
        <v>9.4444444444444442E-2</v>
      </c>
      <c r="H324" s="30">
        <v>0.10902777777777778</v>
      </c>
      <c r="I324" s="30">
        <v>0.8340277777777777</v>
      </c>
      <c r="J324" s="231">
        <f t="shared" si="14"/>
        <v>6.25</v>
      </c>
      <c r="K324" s="13" t="s">
        <v>250</v>
      </c>
      <c r="L324" s="13" t="s">
        <v>633</v>
      </c>
      <c r="M324" s="13" t="s">
        <v>252</v>
      </c>
      <c r="O324" s="16">
        <v>1</v>
      </c>
      <c r="P324" s="13">
        <v>63</v>
      </c>
      <c r="Q324" s="17">
        <v>28</v>
      </c>
      <c r="R324" s="227">
        <f t="shared" si="16"/>
        <v>35</v>
      </c>
      <c r="S324" s="18" t="s">
        <v>382</v>
      </c>
      <c r="T324" s="18" t="s">
        <v>382</v>
      </c>
      <c r="U324" s="18" t="s">
        <v>382</v>
      </c>
      <c r="V324" s="17">
        <v>143</v>
      </c>
      <c r="X324" s="13" t="s">
        <v>391</v>
      </c>
      <c r="Y324" s="13" t="s">
        <v>253</v>
      </c>
      <c r="Z324" s="13" t="s">
        <v>253</v>
      </c>
      <c r="AA324" s="13" t="s">
        <v>253</v>
      </c>
      <c r="AB324" s="13" t="s">
        <v>253</v>
      </c>
      <c r="AC324" s="13" t="s">
        <v>253</v>
      </c>
      <c r="AD324" s="13" t="s">
        <v>253</v>
      </c>
      <c r="AE324" s="13" t="s">
        <v>253</v>
      </c>
      <c r="AF324" s="13" t="s">
        <v>253</v>
      </c>
      <c r="AG324" s="13" t="s">
        <v>253</v>
      </c>
      <c r="AH324" s="13" t="s">
        <v>253</v>
      </c>
      <c r="AI324" s="13" t="s">
        <v>253</v>
      </c>
      <c r="AJ324" s="13" t="s">
        <v>253</v>
      </c>
      <c r="AK324" s="13" t="s">
        <v>253</v>
      </c>
      <c r="AL324" s="13" t="s">
        <v>253</v>
      </c>
      <c r="AM324" s="13" t="s">
        <v>253</v>
      </c>
      <c r="AN324" s="13" t="s">
        <v>253</v>
      </c>
    </row>
    <row r="325" spans="1:47" x14ac:dyDescent="0.25">
      <c r="A325" s="12">
        <v>38190</v>
      </c>
      <c r="B325" s="13" t="s">
        <v>249</v>
      </c>
      <c r="C325" s="13">
        <v>2004</v>
      </c>
      <c r="D325" s="13">
        <v>7</v>
      </c>
      <c r="E325" s="13">
        <v>1</v>
      </c>
      <c r="F325" s="13" t="s">
        <v>248</v>
      </c>
      <c r="G325" s="30">
        <v>0.1013888888888889</v>
      </c>
      <c r="H325" s="30">
        <v>0.10972222222222222</v>
      </c>
      <c r="I325" s="30">
        <v>0.8340277777777777</v>
      </c>
      <c r="J325" s="231">
        <f t="shared" si="14"/>
        <v>6.4166666666666679</v>
      </c>
      <c r="K325" s="13" t="s">
        <v>250</v>
      </c>
      <c r="L325" s="13" t="s">
        <v>634</v>
      </c>
      <c r="M325" s="13" t="s">
        <v>252</v>
      </c>
      <c r="O325" s="16">
        <v>0</v>
      </c>
      <c r="P325" s="13">
        <v>60</v>
      </c>
      <c r="Q325" s="17">
        <v>21</v>
      </c>
      <c r="R325" s="227">
        <f t="shared" si="16"/>
        <v>39</v>
      </c>
      <c r="S325" s="18" t="s">
        <v>382</v>
      </c>
      <c r="T325" s="18" t="s">
        <v>382</v>
      </c>
      <c r="U325" s="18" t="s">
        <v>382</v>
      </c>
      <c r="V325" s="17">
        <v>141</v>
      </c>
      <c r="X325" s="13" t="s">
        <v>391</v>
      </c>
      <c r="Y325" s="13" t="s">
        <v>253</v>
      </c>
      <c r="Z325" s="13" t="s">
        <v>253</v>
      </c>
      <c r="AA325" s="13" t="s">
        <v>253</v>
      </c>
      <c r="AB325" s="13" t="s">
        <v>253</v>
      </c>
      <c r="AC325" s="13" t="s">
        <v>253</v>
      </c>
      <c r="AD325" s="13" t="s">
        <v>253</v>
      </c>
      <c r="AE325" s="13" t="s">
        <v>253</v>
      </c>
      <c r="AF325" s="13" t="s">
        <v>253</v>
      </c>
      <c r="AG325" s="13" t="s">
        <v>253</v>
      </c>
      <c r="AH325" s="13" t="s">
        <v>253</v>
      </c>
      <c r="AI325" s="13" t="s">
        <v>253</v>
      </c>
      <c r="AJ325" s="13" t="s">
        <v>253</v>
      </c>
      <c r="AK325" s="13" t="s">
        <v>253</v>
      </c>
      <c r="AL325" s="13" t="s">
        <v>253</v>
      </c>
      <c r="AM325" s="13" t="s">
        <v>253</v>
      </c>
      <c r="AN325" s="13" t="s">
        <v>253</v>
      </c>
    </row>
    <row r="326" spans="1:47" x14ac:dyDescent="0.25">
      <c r="A326" s="12">
        <v>38190</v>
      </c>
      <c r="B326" s="13" t="s">
        <v>249</v>
      </c>
      <c r="C326" s="13">
        <v>2004</v>
      </c>
      <c r="D326" s="13">
        <v>7</v>
      </c>
      <c r="E326" s="13">
        <v>1</v>
      </c>
      <c r="F326" s="13" t="s">
        <v>248</v>
      </c>
      <c r="G326" s="30">
        <v>0.1013888888888889</v>
      </c>
      <c r="H326" s="30">
        <v>0.1111111111111111</v>
      </c>
      <c r="I326" s="30">
        <v>0.8340277777777777</v>
      </c>
      <c r="J326" s="231">
        <f t="shared" si="14"/>
        <v>6.4166666666666679</v>
      </c>
      <c r="K326" s="13" t="s">
        <v>250</v>
      </c>
      <c r="L326" s="13" t="s">
        <v>635</v>
      </c>
      <c r="M326" s="13" t="s">
        <v>252</v>
      </c>
      <c r="O326" s="16">
        <v>4</v>
      </c>
      <c r="P326" s="13">
        <v>67</v>
      </c>
      <c r="Q326" s="17">
        <v>33</v>
      </c>
      <c r="R326" s="227">
        <f t="shared" si="16"/>
        <v>34</v>
      </c>
      <c r="S326" s="18" t="s">
        <v>382</v>
      </c>
      <c r="T326" s="18" t="s">
        <v>382</v>
      </c>
      <c r="U326" s="18" t="s">
        <v>382</v>
      </c>
      <c r="V326" s="17">
        <v>142</v>
      </c>
      <c r="X326" s="13" t="s">
        <v>391</v>
      </c>
      <c r="Y326" s="13" t="s">
        <v>253</v>
      </c>
      <c r="Z326" s="13" t="s">
        <v>253</v>
      </c>
      <c r="AA326" s="13" t="s">
        <v>253</v>
      </c>
      <c r="AB326" s="13" t="s">
        <v>253</v>
      </c>
      <c r="AC326" s="13" t="s">
        <v>253</v>
      </c>
      <c r="AD326" s="13" t="s">
        <v>253</v>
      </c>
      <c r="AE326" s="13" t="s">
        <v>253</v>
      </c>
      <c r="AF326" s="13" t="s">
        <v>253</v>
      </c>
      <c r="AG326" s="13" t="s">
        <v>253</v>
      </c>
      <c r="AH326" s="13" t="s">
        <v>253</v>
      </c>
      <c r="AI326" s="13" t="s">
        <v>253</v>
      </c>
      <c r="AJ326" s="13" t="s">
        <v>253</v>
      </c>
      <c r="AK326" s="13" t="s">
        <v>253</v>
      </c>
      <c r="AL326" s="13" t="s">
        <v>253</v>
      </c>
      <c r="AM326" s="13" t="s">
        <v>253</v>
      </c>
      <c r="AN326" s="13" t="s">
        <v>253</v>
      </c>
    </row>
    <row r="327" spans="1:47" x14ac:dyDescent="0.25">
      <c r="A327" s="12">
        <v>38190</v>
      </c>
      <c r="B327" s="13" t="s">
        <v>249</v>
      </c>
      <c r="C327" s="13">
        <v>2004</v>
      </c>
      <c r="D327" s="13">
        <v>7</v>
      </c>
      <c r="E327" s="13">
        <v>1</v>
      </c>
      <c r="F327" s="13" t="s">
        <v>248</v>
      </c>
      <c r="G327" s="30">
        <v>0.10416666666666667</v>
      </c>
      <c r="H327" s="30">
        <v>0.1125</v>
      </c>
      <c r="I327" s="30">
        <v>0.8340277777777777</v>
      </c>
      <c r="J327" s="231">
        <f t="shared" si="14"/>
        <v>6.4833333333333343</v>
      </c>
      <c r="K327" s="13" t="s">
        <v>250</v>
      </c>
      <c r="L327" s="13" t="s">
        <v>636</v>
      </c>
      <c r="M327" s="13" t="s">
        <v>252</v>
      </c>
      <c r="O327" s="16">
        <v>2</v>
      </c>
      <c r="P327" s="13">
        <v>69</v>
      </c>
      <c r="Q327" s="17">
        <v>33</v>
      </c>
      <c r="R327" s="227">
        <f t="shared" si="16"/>
        <v>36</v>
      </c>
      <c r="S327" s="18" t="s">
        <v>382</v>
      </c>
      <c r="T327" s="18" t="s">
        <v>382</v>
      </c>
      <c r="U327" s="18" t="s">
        <v>382</v>
      </c>
      <c r="V327" s="17">
        <v>142</v>
      </c>
      <c r="X327" s="13" t="s">
        <v>391</v>
      </c>
      <c r="Y327" s="13" t="s">
        <v>253</v>
      </c>
      <c r="Z327" s="13" t="s">
        <v>253</v>
      </c>
      <c r="AA327" s="13" t="s">
        <v>253</v>
      </c>
      <c r="AB327" s="13" t="s">
        <v>253</v>
      </c>
      <c r="AC327" s="13" t="s">
        <v>253</v>
      </c>
      <c r="AD327" s="13" t="s">
        <v>253</v>
      </c>
      <c r="AE327" s="13" t="s">
        <v>253</v>
      </c>
      <c r="AF327" s="13" t="s">
        <v>253</v>
      </c>
      <c r="AG327" s="13" t="s">
        <v>253</v>
      </c>
      <c r="AH327" s="13" t="s">
        <v>253</v>
      </c>
      <c r="AI327" s="13" t="s">
        <v>253</v>
      </c>
      <c r="AJ327" s="13" t="s">
        <v>253</v>
      </c>
      <c r="AK327" s="13" t="s">
        <v>253</v>
      </c>
      <c r="AL327" s="13" t="s">
        <v>253</v>
      </c>
      <c r="AM327" s="13" t="s">
        <v>253</v>
      </c>
      <c r="AN327" s="13" t="s">
        <v>253</v>
      </c>
    </row>
    <row r="328" spans="1:47" x14ac:dyDescent="0.25">
      <c r="A328" s="12">
        <v>38190</v>
      </c>
      <c r="B328" s="13" t="s">
        <v>249</v>
      </c>
      <c r="C328" s="13">
        <v>2004</v>
      </c>
      <c r="D328" s="13">
        <v>7</v>
      </c>
      <c r="E328" s="13">
        <v>1</v>
      </c>
      <c r="F328" s="13" t="s">
        <v>248</v>
      </c>
      <c r="G328" s="30">
        <v>0.10416666666666667</v>
      </c>
      <c r="H328" s="30">
        <v>0.11388888888888889</v>
      </c>
      <c r="I328" s="30">
        <v>0.8340277777777777</v>
      </c>
      <c r="J328" s="231">
        <f t="shared" si="14"/>
        <v>6.4833333333333343</v>
      </c>
      <c r="K328" s="13" t="s">
        <v>250</v>
      </c>
      <c r="L328" s="13" t="s">
        <v>637</v>
      </c>
      <c r="M328" s="13" t="s">
        <v>252</v>
      </c>
      <c r="O328" s="16">
        <v>0</v>
      </c>
      <c r="P328" s="13">
        <v>62</v>
      </c>
      <c r="Q328" s="17">
        <v>26</v>
      </c>
      <c r="R328" s="227">
        <f t="shared" si="16"/>
        <v>36</v>
      </c>
      <c r="S328" s="18" t="s">
        <v>382</v>
      </c>
      <c r="T328" s="18" t="s">
        <v>382</v>
      </c>
      <c r="U328" s="18" t="s">
        <v>382</v>
      </c>
      <c r="V328" s="17">
        <v>144</v>
      </c>
      <c r="X328" s="13" t="s">
        <v>391</v>
      </c>
      <c r="Y328" s="13" t="s">
        <v>253</v>
      </c>
      <c r="Z328" s="13" t="s">
        <v>253</v>
      </c>
      <c r="AA328" s="13" t="s">
        <v>253</v>
      </c>
      <c r="AB328" s="13" t="s">
        <v>253</v>
      </c>
      <c r="AC328" s="13" t="s">
        <v>253</v>
      </c>
      <c r="AD328" s="13" t="s">
        <v>253</v>
      </c>
      <c r="AE328" s="13" t="s">
        <v>253</v>
      </c>
      <c r="AF328" s="13" t="s">
        <v>253</v>
      </c>
      <c r="AG328" s="13" t="s">
        <v>253</v>
      </c>
      <c r="AH328" s="13" t="s">
        <v>253</v>
      </c>
      <c r="AI328" s="13" t="s">
        <v>253</v>
      </c>
      <c r="AJ328" s="13" t="s">
        <v>253</v>
      </c>
      <c r="AK328" s="13" t="s">
        <v>253</v>
      </c>
      <c r="AL328" s="13" t="s">
        <v>253</v>
      </c>
      <c r="AM328" s="13" t="s">
        <v>253</v>
      </c>
      <c r="AN328" s="13" t="s">
        <v>253</v>
      </c>
    </row>
    <row r="329" spans="1:47" x14ac:dyDescent="0.25">
      <c r="A329" s="12">
        <v>38190</v>
      </c>
      <c r="B329" s="13" t="s">
        <v>249</v>
      </c>
      <c r="C329" s="13">
        <v>2004</v>
      </c>
      <c r="D329" s="13">
        <v>7</v>
      </c>
      <c r="E329" s="13">
        <v>1</v>
      </c>
      <c r="F329" s="13" t="s">
        <v>248</v>
      </c>
      <c r="G329" s="30">
        <v>0.10625</v>
      </c>
      <c r="H329" s="30">
        <v>0.11597222222222221</v>
      </c>
      <c r="I329" s="30">
        <v>0.8340277777777777</v>
      </c>
      <c r="J329" s="231">
        <f t="shared" si="14"/>
        <v>6.533333333333335</v>
      </c>
      <c r="K329" s="13" t="s">
        <v>250</v>
      </c>
      <c r="L329" s="13" t="s">
        <v>638</v>
      </c>
      <c r="M329" s="13" t="s">
        <v>252</v>
      </c>
      <c r="O329" s="16">
        <v>3</v>
      </c>
      <c r="P329" s="13">
        <v>64</v>
      </c>
      <c r="Q329" s="17">
        <v>27</v>
      </c>
      <c r="R329" s="227">
        <f t="shared" si="16"/>
        <v>37</v>
      </c>
      <c r="S329" s="18" t="s">
        <v>382</v>
      </c>
      <c r="T329" s="18" t="s">
        <v>382</v>
      </c>
      <c r="U329" s="18" t="s">
        <v>382</v>
      </c>
      <c r="V329" s="17">
        <v>142</v>
      </c>
      <c r="X329" s="13" t="s">
        <v>391</v>
      </c>
      <c r="Y329" s="13" t="s">
        <v>253</v>
      </c>
      <c r="Z329" s="13" t="s">
        <v>253</v>
      </c>
      <c r="AA329" s="13" t="s">
        <v>253</v>
      </c>
      <c r="AB329" s="13" t="s">
        <v>253</v>
      </c>
      <c r="AC329" s="13" t="s">
        <v>253</v>
      </c>
      <c r="AD329" s="13" t="s">
        <v>253</v>
      </c>
      <c r="AE329" s="13" t="s">
        <v>253</v>
      </c>
      <c r="AF329" s="13" t="s">
        <v>253</v>
      </c>
      <c r="AG329" s="13" t="s">
        <v>253</v>
      </c>
      <c r="AH329" s="13" t="s">
        <v>253</v>
      </c>
      <c r="AI329" s="13" t="s">
        <v>253</v>
      </c>
      <c r="AJ329" s="13" t="s">
        <v>253</v>
      </c>
      <c r="AK329" s="13" t="s">
        <v>253</v>
      </c>
      <c r="AL329" s="13" t="s">
        <v>253</v>
      </c>
      <c r="AM329" s="13" t="s">
        <v>253</v>
      </c>
      <c r="AN329" s="13" t="s">
        <v>253</v>
      </c>
      <c r="AP329" s="29"/>
      <c r="AQ329" s="29"/>
      <c r="AR329" s="29"/>
      <c r="AS329" s="29"/>
      <c r="AT329" s="29"/>
      <c r="AU329" s="29"/>
    </row>
    <row r="330" spans="1:47" x14ac:dyDescent="0.25">
      <c r="A330" s="12">
        <v>38190</v>
      </c>
      <c r="B330" s="13" t="s">
        <v>249</v>
      </c>
      <c r="C330" s="13">
        <v>2004</v>
      </c>
      <c r="D330" s="13">
        <v>7</v>
      </c>
      <c r="E330" s="13">
        <v>1</v>
      </c>
      <c r="F330" s="13" t="s">
        <v>248</v>
      </c>
      <c r="G330" s="30">
        <v>0.1111111111111111</v>
      </c>
      <c r="H330" s="30">
        <v>0.11805555555555557</v>
      </c>
      <c r="I330" s="30">
        <v>0.8340277777777777</v>
      </c>
      <c r="J330" s="231">
        <f t="shared" si="14"/>
        <v>6.6499999999999986</v>
      </c>
      <c r="K330" s="13" t="s">
        <v>250</v>
      </c>
      <c r="L330" s="13" t="s">
        <v>639</v>
      </c>
      <c r="M330" s="13" t="s">
        <v>252</v>
      </c>
      <c r="O330" s="16">
        <v>3</v>
      </c>
      <c r="P330" s="13">
        <v>69</v>
      </c>
      <c r="Q330" s="17">
        <v>31</v>
      </c>
      <c r="R330" s="227">
        <f t="shared" si="16"/>
        <v>38</v>
      </c>
      <c r="S330" s="18" t="s">
        <v>382</v>
      </c>
      <c r="T330" s="18" t="s">
        <v>382</v>
      </c>
      <c r="U330" s="18" t="s">
        <v>382</v>
      </c>
      <c r="V330" s="17">
        <v>136</v>
      </c>
      <c r="X330" s="13" t="s">
        <v>391</v>
      </c>
      <c r="Y330" s="13" t="s">
        <v>253</v>
      </c>
      <c r="Z330" s="13" t="s">
        <v>253</v>
      </c>
      <c r="AA330" s="13" t="s">
        <v>253</v>
      </c>
      <c r="AB330" s="13" t="s">
        <v>253</v>
      </c>
      <c r="AC330" s="13" t="s">
        <v>253</v>
      </c>
      <c r="AD330" s="13" t="s">
        <v>253</v>
      </c>
      <c r="AE330" s="13" t="s">
        <v>253</v>
      </c>
      <c r="AF330" s="13" t="s">
        <v>253</v>
      </c>
      <c r="AG330" s="13" t="s">
        <v>253</v>
      </c>
      <c r="AH330" s="13" t="s">
        <v>253</v>
      </c>
      <c r="AI330" s="13" t="s">
        <v>253</v>
      </c>
      <c r="AJ330" s="13" t="s">
        <v>253</v>
      </c>
      <c r="AK330" s="13" t="s">
        <v>253</v>
      </c>
      <c r="AL330" s="13" t="s">
        <v>253</v>
      </c>
      <c r="AM330" s="13" t="s">
        <v>253</v>
      </c>
      <c r="AN330" s="13" t="s">
        <v>253</v>
      </c>
      <c r="AO330" s="13" t="s">
        <v>640</v>
      </c>
      <c r="AP330" s="29"/>
      <c r="AQ330" s="29"/>
      <c r="AR330" s="29"/>
      <c r="AS330" s="29"/>
      <c r="AT330" s="29"/>
      <c r="AU330" s="29"/>
    </row>
    <row r="331" spans="1:47" x14ac:dyDescent="0.25">
      <c r="A331" s="12">
        <v>38190</v>
      </c>
      <c r="B331" s="13" t="s">
        <v>249</v>
      </c>
      <c r="C331" s="13">
        <v>2004</v>
      </c>
      <c r="D331" s="13">
        <v>7</v>
      </c>
      <c r="E331" s="13">
        <v>1</v>
      </c>
      <c r="F331" s="13" t="s">
        <v>248</v>
      </c>
      <c r="G331" s="30">
        <v>0.1125</v>
      </c>
      <c r="H331" s="30">
        <v>0.12083333333333333</v>
      </c>
      <c r="I331" s="30">
        <v>0.8340277777777777</v>
      </c>
      <c r="J331" s="231">
        <f t="shared" si="14"/>
        <v>6.6833333333333371</v>
      </c>
      <c r="K331" s="13" t="s">
        <v>250</v>
      </c>
      <c r="L331" s="13" t="s">
        <v>641</v>
      </c>
      <c r="M331" s="13" t="s">
        <v>252</v>
      </c>
      <c r="O331" s="16">
        <v>4</v>
      </c>
      <c r="P331" s="13">
        <v>64</v>
      </c>
      <c r="Q331" s="17">
        <v>25</v>
      </c>
      <c r="R331" s="227">
        <f t="shared" si="16"/>
        <v>39</v>
      </c>
      <c r="S331" s="18" t="s">
        <v>382</v>
      </c>
      <c r="T331" s="18" t="s">
        <v>382</v>
      </c>
      <c r="U331" s="18" t="s">
        <v>382</v>
      </c>
      <c r="V331" s="17">
        <v>142</v>
      </c>
      <c r="X331" s="13" t="s">
        <v>391</v>
      </c>
      <c r="Y331" s="13" t="s">
        <v>253</v>
      </c>
      <c r="Z331" s="13" t="s">
        <v>253</v>
      </c>
      <c r="AA331" s="13" t="s">
        <v>253</v>
      </c>
      <c r="AB331" s="13" t="s">
        <v>253</v>
      </c>
      <c r="AC331" s="13" t="s">
        <v>253</v>
      </c>
      <c r="AD331" s="13" t="s">
        <v>253</v>
      </c>
      <c r="AE331" s="13" t="s">
        <v>253</v>
      </c>
      <c r="AF331" s="13" t="s">
        <v>253</v>
      </c>
      <c r="AG331" s="13" t="s">
        <v>253</v>
      </c>
      <c r="AH331" s="13" t="s">
        <v>253</v>
      </c>
      <c r="AI331" s="13" t="s">
        <v>253</v>
      </c>
      <c r="AJ331" s="13" t="s">
        <v>253</v>
      </c>
      <c r="AK331" s="13" t="s">
        <v>253</v>
      </c>
      <c r="AL331" s="13" t="s">
        <v>253</v>
      </c>
      <c r="AM331" s="13" t="s">
        <v>253</v>
      </c>
      <c r="AN331" s="13" t="s">
        <v>253</v>
      </c>
      <c r="AO331" s="13" t="s">
        <v>642</v>
      </c>
    </row>
    <row r="332" spans="1:47" x14ac:dyDescent="0.25">
      <c r="A332" s="12">
        <v>38190</v>
      </c>
      <c r="B332" s="13" t="s">
        <v>249</v>
      </c>
      <c r="C332" s="13">
        <v>2004</v>
      </c>
      <c r="D332" s="13">
        <v>7</v>
      </c>
      <c r="E332" s="13">
        <v>1</v>
      </c>
      <c r="F332" s="13" t="s">
        <v>248</v>
      </c>
      <c r="G332" s="30">
        <v>0.1125</v>
      </c>
      <c r="H332" s="30">
        <v>0.12083333333333333</v>
      </c>
      <c r="I332" s="30">
        <v>0.8340277777777777</v>
      </c>
      <c r="J332" s="231">
        <f t="shared" si="14"/>
        <v>6.6833333333333371</v>
      </c>
      <c r="K332" s="13" t="s">
        <v>250</v>
      </c>
      <c r="L332" s="13" t="s">
        <v>643</v>
      </c>
      <c r="M332" s="13" t="s">
        <v>252</v>
      </c>
      <c r="O332" s="16">
        <v>2</v>
      </c>
      <c r="P332" s="13">
        <v>71</v>
      </c>
      <c r="Q332" s="17">
        <v>32</v>
      </c>
      <c r="R332" s="227">
        <f t="shared" si="16"/>
        <v>39</v>
      </c>
      <c r="S332" s="18" t="s">
        <v>382</v>
      </c>
      <c r="T332" s="18" t="s">
        <v>382</v>
      </c>
      <c r="U332" s="18" t="s">
        <v>382</v>
      </c>
      <c r="V332" s="17">
        <v>144</v>
      </c>
      <c r="X332" s="13" t="s">
        <v>391</v>
      </c>
      <c r="Y332" s="13" t="s">
        <v>253</v>
      </c>
      <c r="Z332" s="13" t="s">
        <v>253</v>
      </c>
      <c r="AA332" s="13" t="s">
        <v>253</v>
      </c>
      <c r="AB332" s="13" t="s">
        <v>253</v>
      </c>
      <c r="AC332" s="13" t="s">
        <v>253</v>
      </c>
      <c r="AD332" s="13" t="s">
        <v>253</v>
      </c>
      <c r="AE332" s="13" t="s">
        <v>253</v>
      </c>
      <c r="AF332" s="13" t="s">
        <v>253</v>
      </c>
      <c r="AG332" s="13" t="s">
        <v>253</v>
      </c>
      <c r="AH332" s="13" t="s">
        <v>253</v>
      </c>
      <c r="AI332" s="13" t="s">
        <v>253</v>
      </c>
      <c r="AJ332" s="13" t="s">
        <v>253</v>
      </c>
      <c r="AK332" s="13" t="s">
        <v>253</v>
      </c>
      <c r="AL332" s="13" t="s">
        <v>253</v>
      </c>
      <c r="AM332" s="13" t="s">
        <v>253</v>
      </c>
      <c r="AN332" s="13" t="s">
        <v>253</v>
      </c>
    </row>
    <row r="333" spans="1:47" x14ac:dyDescent="0.25">
      <c r="A333" s="12">
        <v>38190</v>
      </c>
      <c r="B333" s="13" t="s">
        <v>249</v>
      </c>
      <c r="C333" s="13">
        <v>2004</v>
      </c>
      <c r="D333" s="13">
        <v>7</v>
      </c>
      <c r="E333" s="13">
        <v>1</v>
      </c>
      <c r="F333" s="13" t="s">
        <v>248</v>
      </c>
      <c r="G333" s="30">
        <v>0.11388888888888889</v>
      </c>
      <c r="H333" s="30">
        <v>0.12222222222222223</v>
      </c>
      <c r="I333" s="30">
        <v>0.8340277777777777</v>
      </c>
      <c r="J333" s="231">
        <f t="shared" si="14"/>
        <v>6.7166666666666686</v>
      </c>
      <c r="K333" s="13" t="s">
        <v>250</v>
      </c>
      <c r="L333" s="13" t="s">
        <v>644</v>
      </c>
      <c r="M333" s="13" t="s">
        <v>252</v>
      </c>
      <c r="O333" s="16">
        <v>2</v>
      </c>
      <c r="P333" s="13">
        <v>63</v>
      </c>
      <c r="Q333" s="17">
        <v>27</v>
      </c>
      <c r="R333" s="227">
        <f t="shared" si="16"/>
        <v>36</v>
      </c>
      <c r="S333" s="18" t="s">
        <v>382</v>
      </c>
      <c r="T333" s="18" t="s">
        <v>382</v>
      </c>
      <c r="U333" s="18" t="s">
        <v>382</v>
      </c>
      <c r="V333" s="17">
        <v>139</v>
      </c>
      <c r="X333" s="13" t="s">
        <v>391</v>
      </c>
      <c r="Y333" s="13" t="s">
        <v>253</v>
      </c>
      <c r="Z333" s="13" t="s">
        <v>253</v>
      </c>
      <c r="AA333" s="13" t="s">
        <v>253</v>
      </c>
      <c r="AB333" s="13" t="s">
        <v>253</v>
      </c>
      <c r="AC333" s="13" t="s">
        <v>253</v>
      </c>
      <c r="AD333" s="13" t="s">
        <v>253</v>
      </c>
      <c r="AE333" s="13" t="s">
        <v>253</v>
      </c>
      <c r="AF333" s="13" t="s">
        <v>253</v>
      </c>
      <c r="AG333" s="13" t="s">
        <v>253</v>
      </c>
      <c r="AH333" s="13" t="s">
        <v>253</v>
      </c>
      <c r="AI333" s="13" t="s">
        <v>253</v>
      </c>
      <c r="AJ333" s="13" t="s">
        <v>253</v>
      </c>
      <c r="AK333" s="13" t="s">
        <v>253</v>
      </c>
      <c r="AL333" s="13" t="s">
        <v>253</v>
      </c>
      <c r="AM333" s="13" t="s">
        <v>253</v>
      </c>
      <c r="AN333" s="13" t="s">
        <v>253</v>
      </c>
    </row>
    <row r="334" spans="1:47" x14ac:dyDescent="0.25">
      <c r="A334" s="12">
        <v>38190</v>
      </c>
      <c r="B334" s="13" t="s">
        <v>249</v>
      </c>
      <c r="C334" s="13">
        <v>2004</v>
      </c>
      <c r="D334" s="13">
        <v>7</v>
      </c>
      <c r="E334" s="13">
        <v>1</v>
      </c>
      <c r="F334" s="13" t="s">
        <v>248</v>
      </c>
      <c r="G334" s="30">
        <v>0.11388888888888889</v>
      </c>
      <c r="H334" s="30">
        <v>0.12430555555555556</v>
      </c>
      <c r="I334" s="30">
        <v>0.8340277777777777</v>
      </c>
      <c r="J334" s="231">
        <f t="shared" si="14"/>
        <v>6.7166666666666686</v>
      </c>
      <c r="K334" s="13" t="s">
        <v>250</v>
      </c>
      <c r="L334" s="13" t="s">
        <v>645</v>
      </c>
      <c r="M334" s="13" t="s">
        <v>252</v>
      </c>
      <c r="O334" s="16">
        <v>3</v>
      </c>
      <c r="P334" s="13">
        <v>67</v>
      </c>
      <c r="Q334" s="17">
        <v>27</v>
      </c>
      <c r="R334" s="227">
        <f t="shared" si="16"/>
        <v>40</v>
      </c>
      <c r="S334" s="18" t="s">
        <v>382</v>
      </c>
      <c r="T334" s="18" t="s">
        <v>382</v>
      </c>
      <c r="U334" s="18" t="s">
        <v>382</v>
      </c>
      <c r="V334" s="17">
        <v>147</v>
      </c>
      <c r="X334" s="13" t="s">
        <v>391</v>
      </c>
      <c r="Y334" s="13" t="s">
        <v>253</v>
      </c>
      <c r="Z334" s="13" t="s">
        <v>253</v>
      </c>
      <c r="AA334" s="13" t="s">
        <v>253</v>
      </c>
      <c r="AB334" s="13" t="s">
        <v>253</v>
      </c>
      <c r="AC334" s="13" t="s">
        <v>253</v>
      </c>
      <c r="AD334" s="13" t="s">
        <v>253</v>
      </c>
      <c r="AE334" s="13" t="s">
        <v>253</v>
      </c>
      <c r="AF334" s="13" t="s">
        <v>253</v>
      </c>
      <c r="AG334" s="13" t="s">
        <v>253</v>
      </c>
      <c r="AH334" s="13" t="s">
        <v>253</v>
      </c>
      <c r="AI334" s="13" t="s">
        <v>253</v>
      </c>
      <c r="AJ334" s="13" t="s">
        <v>253</v>
      </c>
      <c r="AK334" s="13" t="s">
        <v>253</v>
      </c>
      <c r="AL334" s="13" t="s">
        <v>253</v>
      </c>
      <c r="AM334" s="13" t="s">
        <v>253</v>
      </c>
      <c r="AN334" s="13" t="s">
        <v>253</v>
      </c>
    </row>
    <row r="335" spans="1:47" x14ac:dyDescent="0.25">
      <c r="A335" s="12">
        <v>38190</v>
      </c>
      <c r="B335" s="13" t="s">
        <v>249</v>
      </c>
      <c r="C335" s="13">
        <v>2004</v>
      </c>
      <c r="D335" s="13">
        <v>7</v>
      </c>
      <c r="E335" s="13">
        <v>1</v>
      </c>
      <c r="F335" s="13" t="s">
        <v>248</v>
      </c>
      <c r="G335" s="30">
        <v>0.11527777777777777</v>
      </c>
      <c r="H335" s="30">
        <v>0.125</v>
      </c>
      <c r="I335" s="30">
        <v>0.8340277777777777</v>
      </c>
      <c r="J335" s="231">
        <f t="shared" si="14"/>
        <v>6.7500000000000036</v>
      </c>
      <c r="K335" s="13" t="s">
        <v>250</v>
      </c>
      <c r="L335" s="13" t="s">
        <v>646</v>
      </c>
      <c r="M335" s="13" t="s">
        <v>252</v>
      </c>
      <c r="O335" s="16">
        <v>0</v>
      </c>
      <c r="P335" s="13">
        <v>60</v>
      </c>
      <c r="Q335" s="17">
        <v>26</v>
      </c>
      <c r="R335" s="227">
        <f t="shared" si="16"/>
        <v>34</v>
      </c>
      <c r="S335" s="18" t="s">
        <v>382</v>
      </c>
      <c r="T335" s="18" t="s">
        <v>382</v>
      </c>
      <c r="U335" s="18" t="s">
        <v>382</v>
      </c>
      <c r="V335" s="17">
        <v>138</v>
      </c>
      <c r="X335" s="13" t="s">
        <v>391</v>
      </c>
      <c r="Y335" s="13" t="s">
        <v>253</v>
      </c>
      <c r="Z335" s="13" t="s">
        <v>253</v>
      </c>
      <c r="AA335" s="13" t="s">
        <v>253</v>
      </c>
      <c r="AB335" s="13" t="s">
        <v>253</v>
      </c>
      <c r="AC335" s="13" t="s">
        <v>253</v>
      </c>
      <c r="AD335" s="13" t="s">
        <v>253</v>
      </c>
      <c r="AE335" s="13" t="s">
        <v>253</v>
      </c>
      <c r="AF335" s="13" t="s">
        <v>253</v>
      </c>
      <c r="AG335" s="13" t="s">
        <v>253</v>
      </c>
      <c r="AH335" s="13" t="s">
        <v>253</v>
      </c>
      <c r="AI335" s="13" t="s">
        <v>253</v>
      </c>
      <c r="AJ335" s="13" t="s">
        <v>253</v>
      </c>
      <c r="AK335" s="13" t="s">
        <v>253</v>
      </c>
      <c r="AL335" s="13" t="s">
        <v>253</v>
      </c>
      <c r="AM335" s="13" t="s">
        <v>253</v>
      </c>
      <c r="AN335" s="13" t="s">
        <v>253</v>
      </c>
    </row>
    <row r="336" spans="1:47" x14ac:dyDescent="0.25">
      <c r="A336" s="12">
        <v>38190</v>
      </c>
      <c r="B336" s="13" t="s">
        <v>249</v>
      </c>
      <c r="C336" s="13">
        <v>2004</v>
      </c>
      <c r="D336" s="13">
        <v>7</v>
      </c>
      <c r="E336" s="13">
        <v>1</v>
      </c>
      <c r="F336" s="13" t="s">
        <v>248</v>
      </c>
      <c r="G336" s="30">
        <v>0.11527777777777777</v>
      </c>
      <c r="H336" s="30">
        <v>0.12638888888888888</v>
      </c>
      <c r="I336" s="30">
        <v>0.8340277777777777</v>
      </c>
      <c r="J336" s="231">
        <f t="shared" ref="J336:J399" si="17">($G336-$I336)*24+IF($G336&lt;TIME(12,0,0),24,0)</f>
        <v>6.7500000000000036</v>
      </c>
      <c r="K336" s="13" t="s">
        <v>250</v>
      </c>
      <c r="L336" s="13" t="s">
        <v>647</v>
      </c>
      <c r="M336" s="13" t="s">
        <v>252</v>
      </c>
      <c r="O336" s="16">
        <v>0</v>
      </c>
      <c r="P336" s="13">
        <v>67</v>
      </c>
      <c r="Q336" s="17">
        <v>31</v>
      </c>
      <c r="R336" s="227">
        <f t="shared" si="16"/>
        <v>36</v>
      </c>
      <c r="S336" s="18" t="s">
        <v>382</v>
      </c>
      <c r="T336" s="18" t="s">
        <v>382</v>
      </c>
      <c r="U336" s="18" t="s">
        <v>382</v>
      </c>
      <c r="V336" s="17">
        <v>139</v>
      </c>
      <c r="X336" s="13" t="s">
        <v>391</v>
      </c>
      <c r="Y336" s="13" t="s">
        <v>253</v>
      </c>
      <c r="Z336" s="13" t="s">
        <v>253</v>
      </c>
      <c r="AA336" s="13" t="s">
        <v>253</v>
      </c>
      <c r="AB336" s="13" t="s">
        <v>253</v>
      </c>
      <c r="AC336" s="13" t="s">
        <v>253</v>
      </c>
      <c r="AD336" s="13" t="s">
        <v>253</v>
      </c>
      <c r="AE336" s="13" t="s">
        <v>253</v>
      </c>
      <c r="AF336" s="13" t="s">
        <v>253</v>
      </c>
      <c r="AG336" s="13" t="s">
        <v>253</v>
      </c>
      <c r="AH336" s="13" t="s">
        <v>253</v>
      </c>
      <c r="AI336" s="13" t="s">
        <v>253</v>
      </c>
      <c r="AJ336" s="13" t="s">
        <v>253</v>
      </c>
      <c r="AK336" s="13" t="s">
        <v>253</v>
      </c>
      <c r="AL336" s="13" t="s">
        <v>253</v>
      </c>
      <c r="AM336" s="13" t="s">
        <v>253</v>
      </c>
      <c r="AN336" s="13" t="s">
        <v>253</v>
      </c>
    </row>
    <row r="337" spans="1:47" x14ac:dyDescent="0.25">
      <c r="A337" s="12">
        <v>38190</v>
      </c>
      <c r="B337" s="13" t="s">
        <v>249</v>
      </c>
      <c r="C337" s="13">
        <v>2004</v>
      </c>
      <c r="D337" s="13">
        <v>7</v>
      </c>
      <c r="E337" s="13">
        <v>1</v>
      </c>
      <c r="F337" s="13" t="s">
        <v>248</v>
      </c>
      <c r="G337" s="30">
        <v>0.12013888888888889</v>
      </c>
      <c r="H337" s="30">
        <v>0.12708333333333333</v>
      </c>
      <c r="I337" s="30">
        <v>0.8340277777777777</v>
      </c>
      <c r="J337" s="231">
        <f t="shared" si="17"/>
        <v>6.8666666666666671</v>
      </c>
      <c r="K337" s="13" t="s">
        <v>250</v>
      </c>
      <c r="L337" s="13" t="s">
        <v>648</v>
      </c>
      <c r="M337" s="13" t="s">
        <v>252</v>
      </c>
      <c r="O337" s="16">
        <v>0</v>
      </c>
      <c r="P337" s="13">
        <v>69</v>
      </c>
      <c r="Q337" s="17">
        <v>33</v>
      </c>
      <c r="R337" s="227">
        <f t="shared" si="16"/>
        <v>36</v>
      </c>
      <c r="S337" s="18" t="s">
        <v>382</v>
      </c>
      <c r="T337" s="18" t="s">
        <v>382</v>
      </c>
      <c r="U337" s="18" t="s">
        <v>382</v>
      </c>
      <c r="V337" s="17">
        <v>138</v>
      </c>
      <c r="X337" s="13" t="s">
        <v>391</v>
      </c>
      <c r="Y337" s="13" t="s">
        <v>253</v>
      </c>
      <c r="Z337" s="13" t="s">
        <v>253</v>
      </c>
      <c r="AA337" s="13" t="s">
        <v>253</v>
      </c>
      <c r="AB337" s="13" t="s">
        <v>253</v>
      </c>
      <c r="AC337" s="13" t="s">
        <v>253</v>
      </c>
      <c r="AD337" s="13" t="s">
        <v>253</v>
      </c>
      <c r="AE337" s="13" t="s">
        <v>253</v>
      </c>
      <c r="AF337" s="13" t="s">
        <v>253</v>
      </c>
      <c r="AG337" s="13" t="s">
        <v>253</v>
      </c>
      <c r="AH337" s="13" t="s">
        <v>253</v>
      </c>
      <c r="AI337" s="13" t="s">
        <v>253</v>
      </c>
      <c r="AJ337" s="13" t="s">
        <v>253</v>
      </c>
      <c r="AK337" s="13" t="s">
        <v>253</v>
      </c>
      <c r="AL337" s="13" t="s">
        <v>253</v>
      </c>
      <c r="AM337" s="13" t="s">
        <v>253</v>
      </c>
      <c r="AN337" s="13" t="s">
        <v>253</v>
      </c>
    </row>
    <row r="338" spans="1:47" x14ac:dyDescent="0.25">
      <c r="A338" s="12">
        <v>38190</v>
      </c>
      <c r="B338" s="13" t="s">
        <v>249</v>
      </c>
      <c r="C338" s="13">
        <v>2004</v>
      </c>
      <c r="D338" s="13">
        <v>7</v>
      </c>
      <c r="E338" s="13">
        <v>1</v>
      </c>
      <c r="F338" s="13" t="s">
        <v>248</v>
      </c>
      <c r="G338" s="30">
        <v>0.12222222222222223</v>
      </c>
      <c r="H338" s="30">
        <v>0.1277777777777778</v>
      </c>
      <c r="I338" s="30">
        <v>0.8340277777777777</v>
      </c>
      <c r="J338" s="231">
        <f t="shared" si="17"/>
        <v>6.9166666666666679</v>
      </c>
      <c r="K338" s="13" t="s">
        <v>250</v>
      </c>
      <c r="L338" s="13" t="s">
        <v>649</v>
      </c>
      <c r="M338" s="13" t="s">
        <v>252</v>
      </c>
      <c r="O338" s="16">
        <v>0</v>
      </c>
      <c r="P338" s="13">
        <v>63</v>
      </c>
      <c r="Q338" s="17">
        <v>27</v>
      </c>
      <c r="R338" s="227">
        <f t="shared" si="16"/>
        <v>36</v>
      </c>
      <c r="S338" s="18" t="s">
        <v>382</v>
      </c>
      <c r="T338" s="18" t="s">
        <v>382</v>
      </c>
      <c r="U338" s="18" t="s">
        <v>382</v>
      </c>
      <c r="V338" s="17">
        <v>142</v>
      </c>
      <c r="X338" s="13" t="s">
        <v>391</v>
      </c>
      <c r="Y338" s="13" t="s">
        <v>253</v>
      </c>
      <c r="Z338" s="13" t="s">
        <v>253</v>
      </c>
      <c r="AA338" s="13" t="s">
        <v>253</v>
      </c>
      <c r="AB338" s="13" t="s">
        <v>253</v>
      </c>
      <c r="AC338" s="13" t="s">
        <v>253</v>
      </c>
      <c r="AD338" s="13" t="s">
        <v>253</v>
      </c>
      <c r="AE338" s="13" t="s">
        <v>253</v>
      </c>
      <c r="AF338" s="13" t="s">
        <v>253</v>
      </c>
      <c r="AG338" s="13" t="s">
        <v>253</v>
      </c>
      <c r="AH338" s="13" t="s">
        <v>253</v>
      </c>
      <c r="AI338" s="13" t="s">
        <v>253</v>
      </c>
      <c r="AJ338" s="13" t="s">
        <v>253</v>
      </c>
      <c r="AK338" s="13" t="s">
        <v>253</v>
      </c>
      <c r="AL338" s="13" t="s">
        <v>253</v>
      </c>
      <c r="AM338" s="13" t="s">
        <v>253</v>
      </c>
      <c r="AN338" s="13" t="s">
        <v>253</v>
      </c>
    </row>
    <row r="339" spans="1:47" x14ac:dyDescent="0.25">
      <c r="A339" s="12">
        <v>38190</v>
      </c>
      <c r="B339" s="13" t="s">
        <v>249</v>
      </c>
      <c r="C339" s="13">
        <v>2004</v>
      </c>
      <c r="D339" s="13">
        <v>7</v>
      </c>
      <c r="E339" s="13">
        <v>1</v>
      </c>
      <c r="F339" s="13" t="s">
        <v>248</v>
      </c>
      <c r="G339" s="30">
        <v>0.12638888888888888</v>
      </c>
      <c r="H339" s="30">
        <v>0.13125000000000001</v>
      </c>
      <c r="I339" s="30">
        <v>0.8340277777777777</v>
      </c>
      <c r="J339" s="231">
        <f t="shared" si="17"/>
        <v>7.0166666666666693</v>
      </c>
      <c r="K339" s="13" t="s">
        <v>250</v>
      </c>
      <c r="L339" s="13" t="s">
        <v>650</v>
      </c>
      <c r="M339" s="13" t="s">
        <v>252</v>
      </c>
      <c r="O339" s="16">
        <v>1</v>
      </c>
      <c r="P339" s="13">
        <v>60</v>
      </c>
      <c r="Q339" s="17">
        <v>28</v>
      </c>
      <c r="R339" s="227">
        <f t="shared" si="16"/>
        <v>32</v>
      </c>
      <c r="S339" s="18" t="s">
        <v>382</v>
      </c>
      <c r="T339" s="18" t="s">
        <v>382</v>
      </c>
      <c r="U339" s="18" t="s">
        <v>382</v>
      </c>
      <c r="V339" s="17">
        <v>140</v>
      </c>
      <c r="X339" s="13" t="s">
        <v>391</v>
      </c>
      <c r="Y339" s="13" t="s">
        <v>253</v>
      </c>
      <c r="Z339" s="13" t="s">
        <v>253</v>
      </c>
      <c r="AA339" s="13" t="s">
        <v>253</v>
      </c>
      <c r="AB339" s="13" t="s">
        <v>253</v>
      </c>
      <c r="AC339" s="13" t="s">
        <v>253</v>
      </c>
      <c r="AD339" s="13" t="s">
        <v>253</v>
      </c>
      <c r="AE339" s="13" t="s">
        <v>253</v>
      </c>
      <c r="AF339" s="13" t="s">
        <v>253</v>
      </c>
      <c r="AG339" s="13" t="s">
        <v>253</v>
      </c>
      <c r="AH339" s="13" t="s">
        <v>253</v>
      </c>
      <c r="AI339" s="13" t="s">
        <v>253</v>
      </c>
      <c r="AJ339" s="13" t="s">
        <v>253</v>
      </c>
      <c r="AK339" s="13" t="s">
        <v>253</v>
      </c>
      <c r="AL339" s="13" t="s">
        <v>253</v>
      </c>
      <c r="AM339" s="13" t="s">
        <v>253</v>
      </c>
      <c r="AN339" s="13" t="s">
        <v>253</v>
      </c>
    </row>
    <row r="340" spans="1:47" x14ac:dyDescent="0.25">
      <c r="A340" s="12">
        <v>38213</v>
      </c>
      <c r="B340" s="13" t="s">
        <v>378</v>
      </c>
      <c r="C340" s="13">
        <v>2004</v>
      </c>
      <c r="D340" s="13">
        <v>8</v>
      </c>
      <c r="E340" s="13" t="s">
        <v>379</v>
      </c>
      <c r="F340" s="13" t="s">
        <v>248</v>
      </c>
      <c r="G340" s="30">
        <v>4.6527777777777779E-2</v>
      </c>
      <c r="H340" s="30">
        <v>5.2777777777777778E-2</v>
      </c>
      <c r="I340" s="30">
        <v>0.81874999999999998</v>
      </c>
      <c r="J340" s="231">
        <f t="shared" si="17"/>
        <v>5.4666666666666686</v>
      </c>
      <c r="K340" s="13" t="s">
        <v>658</v>
      </c>
      <c r="L340" s="13" t="s">
        <v>659</v>
      </c>
      <c r="M340" s="13" t="s">
        <v>252</v>
      </c>
      <c r="O340" s="16">
        <v>4.5</v>
      </c>
      <c r="P340" s="13">
        <v>90</v>
      </c>
      <c r="Q340" s="17">
        <v>27</v>
      </c>
      <c r="R340" s="227">
        <f t="shared" si="16"/>
        <v>63</v>
      </c>
      <c r="S340" s="13">
        <v>15.37</v>
      </c>
      <c r="T340" s="13">
        <v>41.61</v>
      </c>
      <c r="U340" s="18">
        <v>32.049999999999997</v>
      </c>
      <c r="V340" s="17">
        <v>182</v>
      </c>
      <c r="AO340" s="13" t="s">
        <v>660</v>
      </c>
    </row>
    <row r="341" spans="1:47" x14ac:dyDescent="0.25">
      <c r="A341" s="12">
        <v>38213</v>
      </c>
      <c r="B341" s="13" t="s">
        <v>378</v>
      </c>
      <c r="C341" s="13">
        <v>2004</v>
      </c>
      <c r="D341" s="13">
        <v>8</v>
      </c>
      <c r="E341" s="13" t="s">
        <v>379</v>
      </c>
      <c r="F341" s="13" t="s">
        <v>248</v>
      </c>
      <c r="G341" s="30">
        <v>9.930555555555555E-2</v>
      </c>
      <c r="H341" s="30" t="s">
        <v>382</v>
      </c>
      <c r="I341" s="30">
        <v>0.81874999999999998</v>
      </c>
      <c r="J341" s="231">
        <f t="shared" si="17"/>
        <v>6.7333333333333343</v>
      </c>
      <c r="K341" s="13" t="s">
        <v>658</v>
      </c>
      <c r="L341" s="13" t="s">
        <v>663</v>
      </c>
      <c r="M341" s="13" t="s">
        <v>252</v>
      </c>
      <c r="O341" s="16">
        <v>0</v>
      </c>
      <c r="P341" s="13">
        <v>85</v>
      </c>
      <c r="Q341" s="17">
        <v>27</v>
      </c>
      <c r="R341" s="227">
        <f t="shared" si="16"/>
        <v>58</v>
      </c>
      <c r="S341" s="13">
        <v>15.1</v>
      </c>
      <c r="T341" s="13">
        <v>41.43</v>
      </c>
      <c r="U341" s="18">
        <v>32.29</v>
      </c>
      <c r="V341" s="17">
        <v>183</v>
      </c>
      <c r="W341" s="17">
        <v>84</v>
      </c>
      <c r="AO341" s="13" t="s">
        <v>664</v>
      </c>
    </row>
    <row r="342" spans="1:47" x14ac:dyDescent="0.25">
      <c r="A342" s="12">
        <v>38213</v>
      </c>
      <c r="B342" s="13" t="s">
        <v>378</v>
      </c>
      <c r="C342" s="13">
        <v>2004</v>
      </c>
      <c r="D342" s="13">
        <v>8</v>
      </c>
      <c r="E342" s="13" t="s">
        <v>379</v>
      </c>
      <c r="F342" s="13" t="s">
        <v>248</v>
      </c>
      <c r="G342" s="30">
        <v>0.90555555555555556</v>
      </c>
      <c r="H342" s="30" t="s">
        <v>382</v>
      </c>
      <c r="I342" s="30">
        <v>0.81874999999999998</v>
      </c>
      <c r="J342" s="231">
        <f t="shared" si="17"/>
        <v>2.0833333333333339</v>
      </c>
      <c r="K342" s="13" t="s">
        <v>250</v>
      </c>
      <c r="L342" s="13" t="s">
        <v>651</v>
      </c>
      <c r="M342" s="13" t="s">
        <v>252</v>
      </c>
      <c r="O342" s="16">
        <v>2</v>
      </c>
      <c r="P342" s="13">
        <v>57</v>
      </c>
      <c r="Q342" s="17">
        <v>26</v>
      </c>
      <c r="R342" s="227">
        <f t="shared" si="16"/>
        <v>31</v>
      </c>
      <c r="S342" s="13">
        <v>15.07</v>
      </c>
      <c r="T342" s="13">
        <v>39.33</v>
      </c>
      <c r="U342" s="18">
        <v>22.79</v>
      </c>
      <c r="V342" s="17">
        <v>141</v>
      </c>
      <c r="W342" s="17">
        <v>75</v>
      </c>
      <c r="X342" s="18" t="s">
        <v>391</v>
      </c>
      <c r="Y342" s="13" t="s">
        <v>253</v>
      </c>
    </row>
    <row r="343" spans="1:47" x14ac:dyDescent="0.25">
      <c r="A343" s="12">
        <v>38213</v>
      </c>
      <c r="B343" s="13" t="s">
        <v>378</v>
      </c>
      <c r="C343" s="13">
        <v>2004</v>
      </c>
      <c r="D343" s="13">
        <v>8</v>
      </c>
      <c r="E343" s="13" t="s">
        <v>379</v>
      </c>
      <c r="F343" s="13" t="s">
        <v>248</v>
      </c>
      <c r="G343" s="30">
        <v>0.91180555555555554</v>
      </c>
      <c r="H343" s="30" t="s">
        <v>382</v>
      </c>
      <c r="I343" s="30">
        <v>0.81874999999999998</v>
      </c>
      <c r="J343" s="231">
        <f t="shared" si="17"/>
        <v>2.2333333333333334</v>
      </c>
      <c r="K343" s="13" t="s">
        <v>250</v>
      </c>
      <c r="L343" s="13" t="s">
        <v>652</v>
      </c>
      <c r="M343" s="13" t="s">
        <v>252</v>
      </c>
      <c r="O343" s="16">
        <v>1.5</v>
      </c>
      <c r="P343" s="13">
        <v>63</v>
      </c>
      <c r="Q343" s="17">
        <v>26</v>
      </c>
      <c r="R343" s="227">
        <f t="shared" si="16"/>
        <v>37</v>
      </c>
      <c r="S343" s="13">
        <v>14.26</v>
      </c>
      <c r="T343" s="13">
        <v>37.47</v>
      </c>
      <c r="U343" s="18">
        <v>23.82</v>
      </c>
      <c r="V343" s="17">
        <v>137</v>
      </c>
      <c r="X343" s="18"/>
      <c r="Y343" s="13" t="s">
        <v>253</v>
      </c>
      <c r="AO343" s="13" t="s">
        <v>383</v>
      </c>
    </row>
    <row r="344" spans="1:47" x14ac:dyDescent="0.25">
      <c r="A344" s="12">
        <v>38213</v>
      </c>
      <c r="B344" s="13" t="s">
        <v>378</v>
      </c>
      <c r="C344" s="13">
        <v>2004</v>
      </c>
      <c r="D344" s="13">
        <v>8</v>
      </c>
      <c r="E344" s="13" t="s">
        <v>379</v>
      </c>
      <c r="F344" s="13" t="s">
        <v>248</v>
      </c>
      <c r="G344" s="30">
        <v>0.92708333333333337</v>
      </c>
      <c r="H344" s="30" t="s">
        <v>382</v>
      </c>
      <c r="I344" s="30">
        <v>0.81874999999999998</v>
      </c>
      <c r="J344" s="231">
        <f t="shared" si="17"/>
        <v>2.6000000000000014</v>
      </c>
      <c r="K344" s="13" t="s">
        <v>250</v>
      </c>
      <c r="L344" s="13" t="s">
        <v>653</v>
      </c>
      <c r="M344" s="13" t="s">
        <v>252</v>
      </c>
      <c r="O344" s="16">
        <v>2</v>
      </c>
      <c r="P344" s="13">
        <v>60</v>
      </c>
      <c r="Q344" s="17">
        <v>27</v>
      </c>
      <c r="R344" s="227">
        <f t="shared" si="16"/>
        <v>33</v>
      </c>
      <c r="S344" s="13">
        <v>14.57</v>
      </c>
      <c r="T344" s="13">
        <v>37.4</v>
      </c>
      <c r="U344" s="18">
        <v>23.96</v>
      </c>
      <c r="V344" s="17">
        <v>144</v>
      </c>
      <c r="W344" s="17">
        <v>83</v>
      </c>
      <c r="X344" s="18"/>
    </row>
    <row r="345" spans="1:47" x14ac:dyDescent="0.25">
      <c r="A345" s="12">
        <v>38213</v>
      </c>
      <c r="B345" s="13" t="s">
        <v>378</v>
      </c>
      <c r="C345" s="13">
        <v>2004</v>
      </c>
      <c r="D345" s="13">
        <v>8</v>
      </c>
      <c r="E345" s="13" t="s">
        <v>379</v>
      </c>
      <c r="F345" s="13" t="s">
        <v>248</v>
      </c>
      <c r="G345" s="30">
        <v>0.95138888888888884</v>
      </c>
      <c r="H345" s="30">
        <v>0.9555555555555556</v>
      </c>
      <c r="I345" s="30">
        <v>0.81874999999999998</v>
      </c>
      <c r="J345" s="231">
        <f t="shared" si="17"/>
        <v>3.1833333333333327</v>
      </c>
      <c r="K345" s="13" t="s">
        <v>250</v>
      </c>
      <c r="L345" s="13" t="s">
        <v>654</v>
      </c>
      <c r="M345" s="13" t="s">
        <v>252</v>
      </c>
      <c r="O345" s="16">
        <v>4</v>
      </c>
      <c r="P345" s="13">
        <v>61</v>
      </c>
      <c r="Q345" s="17">
        <v>27</v>
      </c>
      <c r="R345" s="227">
        <f t="shared" si="16"/>
        <v>34</v>
      </c>
      <c r="S345" s="13">
        <v>14.73</v>
      </c>
      <c r="T345" s="13">
        <v>38.1</v>
      </c>
      <c r="U345" s="18">
        <v>22.55</v>
      </c>
      <c r="V345" s="17">
        <v>139</v>
      </c>
      <c r="W345" s="17">
        <v>78</v>
      </c>
      <c r="X345" s="18"/>
    </row>
    <row r="346" spans="1:47" x14ac:dyDescent="0.25">
      <c r="A346" s="12">
        <v>38213</v>
      </c>
      <c r="B346" s="13" t="s">
        <v>378</v>
      </c>
      <c r="C346" s="13">
        <v>2004</v>
      </c>
      <c r="D346" s="13">
        <v>8</v>
      </c>
      <c r="E346" s="13" t="s">
        <v>379</v>
      </c>
      <c r="F346" s="13" t="s">
        <v>248</v>
      </c>
      <c r="G346" s="30">
        <v>0.99722222222222223</v>
      </c>
      <c r="H346" s="30">
        <v>6.9444444444444447E-4</v>
      </c>
      <c r="I346" s="30">
        <v>0.81874999999999998</v>
      </c>
      <c r="J346" s="231">
        <f t="shared" si="17"/>
        <v>4.2833333333333341</v>
      </c>
      <c r="K346" s="13" t="s">
        <v>250</v>
      </c>
      <c r="L346" s="13" t="s">
        <v>655</v>
      </c>
      <c r="M346" s="13" t="s">
        <v>252</v>
      </c>
      <c r="O346" s="16">
        <v>1.5</v>
      </c>
      <c r="P346" s="13">
        <v>58</v>
      </c>
      <c r="Q346" s="17">
        <v>27</v>
      </c>
      <c r="R346" s="227">
        <f t="shared" ref="R346:R370" si="18">P346-Q346</f>
        <v>31</v>
      </c>
      <c r="S346" s="13">
        <v>14.88</v>
      </c>
      <c r="T346" s="13">
        <v>37.880000000000003</v>
      </c>
      <c r="U346" s="18">
        <v>21.51</v>
      </c>
      <c r="V346" s="17">
        <v>138</v>
      </c>
      <c r="W346" s="17">
        <v>78</v>
      </c>
      <c r="X346" s="18"/>
    </row>
    <row r="347" spans="1:47" x14ac:dyDescent="0.25">
      <c r="A347" s="12">
        <v>38213</v>
      </c>
      <c r="B347" s="13" t="s">
        <v>378</v>
      </c>
      <c r="C347" s="13">
        <v>2004</v>
      </c>
      <c r="D347" s="13">
        <v>8</v>
      </c>
      <c r="E347" s="13" t="s">
        <v>379</v>
      </c>
      <c r="F347" s="13" t="s">
        <v>248</v>
      </c>
      <c r="G347" s="30">
        <v>5.5555555555555558E-3</v>
      </c>
      <c r="H347" s="30">
        <v>1.1805555555555555E-2</v>
      </c>
      <c r="I347" s="30">
        <v>0.81874999999999998</v>
      </c>
      <c r="J347" s="231">
        <f t="shared" si="17"/>
        <v>4.4833333333333343</v>
      </c>
      <c r="K347" s="13" t="s">
        <v>250</v>
      </c>
      <c r="L347" s="13" t="s">
        <v>656</v>
      </c>
      <c r="M347" s="13" t="s">
        <v>252</v>
      </c>
      <c r="O347" s="16">
        <v>2</v>
      </c>
      <c r="P347" s="13">
        <v>59</v>
      </c>
      <c r="Q347" s="17">
        <v>27</v>
      </c>
      <c r="R347" s="227">
        <f t="shared" si="18"/>
        <v>32</v>
      </c>
      <c r="S347" s="13">
        <v>15.11</v>
      </c>
      <c r="T347" s="13">
        <v>37.82</v>
      </c>
      <c r="U347" s="18">
        <v>22.54</v>
      </c>
      <c r="V347" s="17">
        <v>137</v>
      </c>
      <c r="W347" s="17">
        <v>76</v>
      </c>
      <c r="X347" s="18"/>
      <c r="AO347" s="13" t="s">
        <v>657</v>
      </c>
    </row>
    <row r="348" spans="1:47" x14ac:dyDescent="0.25">
      <c r="A348" s="12">
        <v>38213</v>
      </c>
      <c r="B348" s="13" t="s">
        <v>378</v>
      </c>
      <c r="C348" s="13">
        <v>2004</v>
      </c>
      <c r="D348" s="13">
        <v>8</v>
      </c>
      <c r="E348" s="13" t="s">
        <v>379</v>
      </c>
      <c r="F348" s="13" t="s">
        <v>248</v>
      </c>
      <c r="G348" s="30">
        <v>5.2777777777777778E-2</v>
      </c>
      <c r="H348" s="30">
        <v>5.7638888888888885E-2</v>
      </c>
      <c r="I348" s="30">
        <v>0.81874999999999998</v>
      </c>
      <c r="J348" s="231">
        <f t="shared" si="17"/>
        <v>5.6166666666666671</v>
      </c>
      <c r="K348" s="13" t="s">
        <v>250</v>
      </c>
      <c r="L348" s="13" t="s">
        <v>661</v>
      </c>
      <c r="M348" s="13" t="s">
        <v>252</v>
      </c>
      <c r="O348" s="16">
        <v>3</v>
      </c>
      <c r="P348" s="13">
        <v>63</v>
      </c>
      <c r="Q348" s="17">
        <v>27</v>
      </c>
      <c r="R348" s="227">
        <f t="shared" si="18"/>
        <v>36</v>
      </c>
      <c r="S348" s="13">
        <v>15.47</v>
      </c>
      <c r="T348" s="13">
        <v>39.49</v>
      </c>
      <c r="U348" s="18">
        <v>21.91</v>
      </c>
      <c r="V348" s="17">
        <v>145</v>
      </c>
      <c r="W348" s="17">
        <v>83</v>
      </c>
      <c r="AO348" s="13" t="s">
        <v>662</v>
      </c>
      <c r="AU348" s="155">
        <v>2</v>
      </c>
    </row>
    <row r="349" spans="1:47" x14ac:dyDescent="0.25">
      <c r="A349" s="12">
        <v>38214</v>
      </c>
      <c r="B349" s="13" t="s">
        <v>378</v>
      </c>
      <c r="C349" s="13">
        <v>2004</v>
      </c>
      <c r="D349" s="13">
        <v>8</v>
      </c>
      <c r="E349" s="13" t="s">
        <v>467</v>
      </c>
      <c r="F349" s="13" t="s">
        <v>248</v>
      </c>
      <c r="G349" s="30">
        <v>0.87708333333333333</v>
      </c>
      <c r="H349" s="30">
        <v>0.88680555555555562</v>
      </c>
      <c r="I349" s="30">
        <v>0.81874999999999998</v>
      </c>
      <c r="J349" s="231">
        <f t="shared" si="17"/>
        <v>1.4000000000000004</v>
      </c>
      <c r="K349" s="13" t="s">
        <v>658</v>
      </c>
      <c r="L349" s="13" t="s">
        <v>667</v>
      </c>
      <c r="M349" s="13" t="s">
        <v>252</v>
      </c>
      <c r="O349" s="16">
        <v>0</v>
      </c>
      <c r="P349" s="13">
        <v>84</v>
      </c>
      <c r="Q349" s="17">
        <v>26</v>
      </c>
      <c r="R349" s="227">
        <f t="shared" si="18"/>
        <v>58</v>
      </c>
      <c r="S349" s="13">
        <v>15.75</v>
      </c>
      <c r="T349" s="13">
        <v>42.01</v>
      </c>
      <c r="U349" s="18">
        <v>33.880000000000003</v>
      </c>
      <c r="V349" s="17">
        <v>185</v>
      </c>
    </row>
    <row r="350" spans="1:47" x14ac:dyDescent="0.25">
      <c r="A350" s="12">
        <v>38214</v>
      </c>
      <c r="B350" s="13" t="s">
        <v>378</v>
      </c>
      <c r="C350" s="13">
        <v>2004</v>
      </c>
      <c r="D350" s="13">
        <v>8</v>
      </c>
      <c r="E350" s="13" t="s">
        <v>379</v>
      </c>
      <c r="F350" s="13" t="s">
        <v>431</v>
      </c>
      <c r="G350" s="30">
        <v>3.6805555555555557E-2</v>
      </c>
      <c r="H350" s="30" t="s">
        <v>382</v>
      </c>
      <c r="I350" s="30">
        <v>0.81874999999999998</v>
      </c>
      <c r="J350" s="231">
        <f t="shared" si="17"/>
        <v>5.2333333333333343</v>
      </c>
      <c r="K350" s="13" t="s">
        <v>658</v>
      </c>
      <c r="L350" s="13" t="s">
        <v>714</v>
      </c>
      <c r="M350" s="13" t="s">
        <v>252</v>
      </c>
      <c r="O350" s="16">
        <v>1.5</v>
      </c>
      <c r="P350" s="13">
        <v>81</v>
      </c>
      <c r="Q350" s="17">
        <v>26</v>
      </c>
      <c r="R350" s="227">
        <f t="shared" si="18"/>
        <v>55</v>
      </c>
      <c r="S350" s="18">
        <v>14.71</v>
      </c>
      <c r="T350" s="18">
        <v>40.69</v>
      </c>
      <c r="U350" s="18">
        <v>32.950000000000003</v>
      </c>
      <c r="V350" s="17">
        <v>177</v>
      </c>
    </row>
    <row r="351" spans="1:47" x14ac:dyDescent="0.25">
      <c r="A351" s="12">
        <v>38214</v>
      </c>
      <c r="B351" s="13" t="s">
        <v>378</v>
      </c>
      <c r="C351" s="13">
        <v>2004</v>
      </c>
      <c r="D351" s="13">
        <v>8</v>
      </c>
      <c r="E351" s="13" t="s">
        <v>467</v>
      </c>
      <c r="F351" s="13" t="s">
        <v>248</v>
      </c>
      <c r="G351" s="30">
        <v>0.95138888888888884</v>
      </c>
      <c r="I351" s="30">
        <v>0.81874999999999998</v>
      </c>
      <c r="J351" s="231">
        <f t="shared" si="17"/>
        <v>3.1833333333333327</v>
      </c>
      <c r="K351" s="13" t="s">
        <v>658</v>
      </c>
      <c r="L351" s="13" t="s">
        <v>676</v>
      </c>
      <c r="M351" s="13" t="s">
        <v>252</v>
      </c>
      <c r="O351" s="16">
        <v>2</v>
      </c>
      <c r="P351" s="13">
        <v>86</v>
      </c>
      <c r="Q351" s="17">
        <v>26</v>
      </c>
      <c r="R351" s="227">
        <f t="shared" si="18"/>
        <v>60</v>
      </c>
      <c r="S351" s="13">
        <v>15.94</v>
      </c>
      <c r="T351" s="13">
        <v>42.35</v>
      </c>
      <c r="U351" s="18">
        <v>32.24</v>
      </c>
      <c r="V351" s="17">
        <v>180</v>
      </c>
      <c r="W351" s="17">
        <v>85</v>
      </c>
      <c r="AO351" s="13" t="s">
        <v>677</v>
      </c>
    </row>
    <row r="352" spans="1:47" x14ac:dyDescent="0.25">
      <c r="A352" s="12">
        <v>38214</v>
      </c>
      <c r="B352" s="13" t="s">
        <v>378</v>
      </c>
      <c r="C352" s="13">
        <v>2004</v>
      </c>
      <c r="D352" s="13">
        <v>8</v>
      </c>
      <c r="E352" s="13" t="s">
        <v>467</v>
      </c>
      <c r="F352" s="13" t="s">
        <v>248</v>
      </c>
      <c r="G352" s="30">
        <v>0.96597222222222223</v>
      </c>
      <c r="H352" s="30">
        <v>0.97430555555555554</v>
      </c>
      <c r="I352" s="30">
        <v>0.81874999999999998</v>
      </c>
      <c r="J352" s="231">
        <f t="shared" si="17"/>
        <v>3.5333333333333341</v>
      </c>
      <c r="K352" s="13" t="s">
        <v>658</v>
      </c>
      <c r="L352" s="13" t="s">
        <v>681</v>
      </c>
      <c r="M352" s="13" t="s">
        <v>252</v>
      </c>
      <c r="O352" s="16">
        <v>2</v>
      </c>
      <c r="P352" s="13">
        <v>86</v>
      </c>
      <c r="Q352" s="17">
        <v>26</v>
      </c>
      <c r="R352" s="227">
        <f t="shared" si="18"/>
        <v>60</v>
      </c>
      <c r="S352" s="13">
        <v>15.33</v>
      </c>
      <c r="T352" s="13">
        <v>41.79</v>
      </c>
      <c r="U352" s="18">
        <v>32.68</v>
      </c>
      <c r="V352" s="17">
        <v>181</v>
      </c>
      <c r="AO352" s="13" t="s">
        <v>682</v>
      </c>
    </row>
    <row r="353" spans="1:41" x14ac:dyDescent="0.25">
      <c r="A353" s="12">
        <v>38214</v>
      </c>
      <c r="B353" s="13" t="s">
        <v>378</v>
      </c>
      <c r="C353" s="13">
        <v>2004</v>
      </c>
      <c r="D353" s="13">
        <v>8</v>
      </c>
      <c r="E353" s="13" t="s">
        <v>467</v>
      </c>
      <c r="F353" s="13" t="s">
        <v>248</v>
      </c>
      <c r="G353" s="30">
        <v>4.0972222222222222E-2</v>
      </c>
      <c r="H353" s="30">
        <v>4.6527777777777779E-2</v>
      </c>
      <c r="I353" s="30">
        <v>0.81874999999999998</v>
      </c>
      <c r="J353" s="231">
        <f t="shared" si="17"/>
        <v>5.3333333333333321</v>
      </c>
      <c r="K353" s="13" t="s">
        <v>658</v>
      </c>
      <c r="L353" s="13" t="s">
        <v>687</v>
      </c>
      <c r="M353" s="13" t="s">
        <v>252</v>
      </c>
      <c r="O353" s="16">
        <v>0</v>
      </c>
      <c r="P353" s="13">
        <v>85</v>
      </c>
      <c r="Q353" s="17">
        <v>26</v>
      </c>
      <c r="R353" s="227">
        <f t="shared" si="18"/>
        <v>59</v>
      </c>
      <c r="S353" s="18">
        <v>16.329999999999998</v>
      </c>
      <c r="T353" s="18">
        <v>42.9</v>
      </c>
      <c r="U353" s="18">
        <v>33.42</v>
      </c>
      <c r="V353" s="17">
        <v>177</v>
      </c>
    </row>
    <row r="354" spans="1:41" x14ac:dyDescent="0.25">
      <c r="A354" s="12">
        <v>38214</v>
      </c>
      <c r="B354" s="13" t="s">
        <v>378</v>
      </c>
      <c r="C354" s="13">
        <v>2004</v>
      </c>
      <c r="D354" s="13">
        <v>8</v>
      </c>
      <c r="E354" s="13" t="s">
        <v>467</v>
      </c>
      <c r="F354" s="13" t="s">
        <v>248</v>
      </c>
      <c r="G354" s="30">
        <v>7.2916666666666671E-2</v>
      </c>
      <c r="H354" s="30">
        <v>9.1666666666666674E-2</v>
      </c>
      <c r="I354" s="30">
        <v>0.81874999999999998</v>
      </c>
      <c r="J354" s="231">
        <f t="shared" si="17"/>
        <v>6.1000000000000014</v>
      </c>
      <c r="K354" s="13" t="s">
        <v>658</v>
      </c>
      <c r="L354" s="13" t="s">
        <v>695</v>
      </c>
      <c r="M354" s="13" t="s">
        <v>252</v>
      </c>
      <c r="O354" s="16">
        <v>3</v>
      </c>
      <c r="P354" s="13">
        <v>83</v>
      </c>
      <c r="Q354" s="17">
        <v>26</v>
      </c>
      <c r="R354" s="227">
        <f t="shared" si="18"/>
        <v>57</v>
      </c>
      <c r="S354" s="18">
        <v>15.45</v>
      </c>
      <c r="T354" s="18">
        <v>41.41</v>
      </c>
      <c r="U354" s="18">
        <v>30.79</v>
      </c>
      <c r="V354" s="17">
        <v>178</v>
      </c>
    </row>
    <row r="355" spans="1:41" x14ac:dyDescent="0.25">
      <c r="A355" s="12">
        <v>38214</v>
      </c>
      <c r="B355" s="13" t="s">
        <v>378</v>
      </c>
      <c r="C355" s="13">
        <v>2004</v>
      </c>
      <c r="D355" s="13">
        <v>8</v>
      </c>
      <c r="E355" s="13" t="s">
        <v>467</v>
      </c>
      <c r="F355" s="13" t="s">
        <v>248</v>
      </c>
      <c r="G355" s="30">
        <v>8.7499999999999994E-2</v>
      </c>
      <c r="H355" s="30">
        <v>0.1</v>
      </c>
      <c r="I355" s="30">
        <v>0.81874999999999998</v>
      </c>
      <c r="J355" s="231">
        <f t="shared" si="17"/>
        <v>6.4500000000000028</v>
      </c>
      <c r="K355" s="13" t="s">
        <v>250</v>
      </c>
      <c r="L355" s="13" t="s">
        <v>434</v>
      </c>
      <c r="M355" s="13" t="s">
        <v>672</v>
      </c>
      <c r="O355" s="16">
        <v>3</v>
      </c>
      <c r="P355" s="13">
        <v>68</v>
      </c>
      <c r="Q355" s="17">
        <v>29</v>
      </c>
      <c r="R355" s="227">
        <f t="shared" si="18"/>
        <v>39</v>
      </c>
      <c r="S355" s="18" t="s">
        <v>318</v>
      </c>
      <c r="T355" s="18" t="s">
        <v>318</v>
      </c>
      <c r="U355" s="18" t="s">
        <v>318</v>
      </c>
      <c r="V355" s="17" t="s">
        <v>318</v>
      </c>
      <c r="AO355" s="13" t="s">
        <v>1588</v>
      </c>
    </row>
    <row r="356" spans="1:41" x14ac:dyDescent="0.25">
      <c r="A356" s="12">
        <v>38214</v>
      </c>
      <c r="B356" s="13" t="s">
        <v>378</v>
      </c>
      <c r="C356" s="13">
        <v>2004</v>
      </c>
      <c r="D356" s="13">
        <v>8</v>
      </c>
      <c r="E356" s="13" t="s">
        <v>379</v>
      </c>
      <c r="F356" s="13" t="s">
        <v>431</v>
      </c>
      <c r="G356" s="30">
        <v>0.98402777777777783</v>
      </c>
      <c r="H356" s="30" t="s">
        <v>382</v>
      </c>
      <c r="I356" s="30">
        <v>0.81874999999999998</v>
      </c>
      <c r="J356" s="231">
        <f t="shared" si="17"/>
        <v>3.9666666666666686</v>
      </c>
      <c r="K356" s="13" t="s">
        <v>250</v>
      </c>
      <c r="L356" s="13" t="s">
        <v>661</v>
      </c>
      <c r="M356" s="13" t="s">
        <v>672</v>
      </c>
      <c r="O356" s="16">
        <v>1.5</v>
      </c>
      <c r="P356" s="13">
        <v>64</v>
      </c>
      <c r="Q356" s="17">
        <v>26</v>
      </c>
      <c r="R356" s="227">
        <f t="shared" si="18"/>
        <v>38</v>
      </c>
      <c r="S356" s="18">
        <v>14.51</v>
      </c>
      <c r="T356" s="18">
        <v>40.130000000000003</v>
      </c>
      <c r="U356" s="18">
        <v>24.89</v>
      </c>
      <c r="V356" s="17">
        <v>145</v>
      </c>
      <c r="AO356" s="13" t="s">
        <v>1589</v>
      </c>
    </row>
    <row r="357" spans="1:41" x14ac:dyDescent="0.25">
      <c r="A357" s="12">
        <v>38214</v>
      </c>
      <c r="B357" s="13" t="s">
        <v>378</v>
      </c>
      <c r="C357" s="13">
        <v>2004</v>
      </c>
      <c r="D357" s="13">
        <v>8</v>
      </c>
      <c r="E357" s="13" t="s">
        <v>379</v>
      </c>
      <c r="F357" s="13" t="s">
        <v>431</v>
      </c>
      <c r="G357" s="30">
        <v>0.90486111111111101</v>
      </c>
      <c r="H357" s="30" t="s">
        <v>382</v>
      </c>
      <c r="I357" s="30">
        <v>0.81874999999999998</v>
      </c>
      <c r="J357" s="231">
        <f t="shared" si="17"/>
        <v>2.0666666666666647</v>
      </c>
      <c r="K357" s="13" t="s">
        <v>250</v>
      </c>
      <c r="L357" s="13" t="s">
        <v>704</v>
      </c>
      <c r="M357" s="13" t="s">
        <v>252</v>
      </c>
      <c r="O357" s="16">
        <v>1.5</v>
      </c>
      <c r="P357" s="13">
        <v>61</v>
      </c>
      <c r="Q357" s="17">
        <v>26</v>
      </c>
      <c r="R357" s="227">
        <f t="shared" si="18"/>
        <v>35</v>
      </c>
      <c r="S357" s="18">
        <v>14.86</v>
      </c>
      <c r="T357" s="18">
        <v>38.619999999999997</v>
      </c>
      <c r="U357" s="18">
        <v>25.94</v>
      </c>
      <c r="V357" s="17">
        <v>135</v>
      </c>
      <c r="AO357" s="13" t="s">
        <v>705</v>
      </c>
    </row>
    <row r="358" spans="1:41" x14ac:dyDescent="0.25">
      <c r="A358" s="12">
        <v>38214</v>
      </c>
      <c r="B358" s="13" t="s">
        <v>378</v>
      </c>
      <c r="C358" s="13">
        <v>2004</v>
      </c>
      <c r="D358" s="13">
        <v>8</v>
      </c>
      <c r="E358" s="13" t="s">
        <v>379</v>
      </c>
      <c r="F358" s="13" t="s">
        <v>431</v>
      </c>
      <c r="G358" s="30">
        <v>0.9194444444444444</v>
      </c>
      <c r="H358" s="30" t="s">
        <v>382</v>
      </c>
      <c r="I358" s="30">
        <v>0.81874999999999998</v>
      </c>
      <c r="J358" s="231">
        <f t="shared" si="17"/>
        <v>2.4166666666666661</v>
      </c>
      <c r="K358" s="13" t="s">
        <v>250</v>
      </c>
      <c r="L358" s="13" t="s">
        <v>706</v>
      </c>
      <c r="M358" s="13" t="s">
        <v>252</v>
      </c>
      <c r="O358" s="16">
        <v>4</v>
      </c>
      <c r="P358" s="13">
        <v>66</v>
      </c>
      <c r="Q358" s="17">
        <v>26</v>
      </c>
      <c r="R358" s="227">
        <f t="shared" si="18"/>
        <v>40</v>
      </c>
      <c r="S358" s="18">
        <v>15.04</v>
      </c>
      <c r="T358" s="18">
        <v>38.24</v>
      </c>
      <c r="U358" s="18">
        <v>26.21</v>
      </c>
      <c r="V358" s="17">
        <v>146</v>
      </c>
    </row>
    <row r="359" spans="1:41" x14ac:dyDescent="0.25">
      <c r="A359" s="12">
        <v>38214</v>
      </c>
      <c r="B359" s="13" t="s">
        <v>378</v>
      </c>
      <c r="C359" s="13">
        <v>2004</v>
      </c>
      <c r="D359" s="13">
        <v>8</v>
      </c>
      <c r="E359" s="13" t="s">
        <v>379</v>
      </c>
      <c r="F359" s="13" t="s">
        <v>431</v>
      </c>
      <c r="G359" s="30">
        <v>0.94791666666666663</v>
      </c>
      <c r="H359" s="30" t="s">
        <v>382</v>
      </c>
      <c r="I359" s="30">
        <v>0.81874999999999998</v>
      </c>
      <c r="J359" s="231">
        <f t="shared" si="17"/>
        <v>3.0999999999999996</v>
      </c>
      <c r="K359" s="13" t="s">
        <v>250</v>
      </c>
      <c r="L359" s="13" t="s">
        <v>708</v>
      </c>
      <c r="M359" s="13" t="s">
        <v>252</v>
      </c>
      <c r="O359" s="16">
        <v>4.5</v>
      </c>
      <c r="P359" s="13">
        <v>62</v>
      </c>
      <c r="Q359" s="17">
        <v>27</v>
      </c>
      <c r="R359" s="227">
        <f t="shared" si="18"/>
        <v>35</v>
      </c>
      <c r="S359" s="18">
        <v>15.59</v>
      </c>
      <c r="T359" s="18">
        <v>38.5</v>
      </c>
      <c r="U359" s="18">
        <v>25.22</v>
      </c>
      <c r="V359" s="17">
        <v>141</v>
      </c>
    </row>
    <row r="360" spans="1:41" x14ac:dyDescent="0.25">
      <c r="A360" s="12">
        <v>38214</v>
      </c>
      <c r="B360" s="13" t="s">
        <v>378</v>
      </c>
      <c r="C360" s="13">
        <v>2004</v>
      </c>
      <c r="D360" s="13">
        <v>8</v>
      </c>
      <c r="E360" s="13" t="s">
        <v>379</v>
      </c>
      <c r="F360" s="13" t="s">
        <v>431</v>
      </c>
      <c r="G360" s="30">
        <v>0.96597222222222223</v>
      </c>
      <c r="H360" s="30" t="s">
        <v>382</v>
      </c>
      <c r="I360" s="30">
        <v>0.81874999999999998</v>
      </c>
      <c r="J360" s="231">
        <f t="shared" si="17"/>
        <v>3.5333333333333341</v>
      </c>
      <c r="K360" s="13" t="s">
        <v>250</v>
      </c>
      <c r="L360" s="13" t="s">
        <v>709</v>
      </c>
      <c r="M360" s="13" t="s">
        <v>252</v>
      </c>
      <c r="O360" s="16">
        <v>1.5</v>
      </c>
      <c r="P360" s="13">
        <v>61</v>
      </c>
      <c r="Q360" s="17">
        <v>26</v>
      </c>
      <c r="R360" s="227">
        <f t="shared" si="18"/>
        <v>35</v>
      </c>
      <c r="S360" s="18">
        <v>14</v>
      </c>
      <c r="T360" s="18">
        <v>38.81</v>
      </c>
      <c r="U360" s="18">
        <v>26.42</v>
      </c>
      <c r="V360" s="17">
        <v>146</v>
      </c>
    </row>
    <row r="361" spans="1:41" x14ac:dyDescent="0.25">
      <c r="A361" s="12">
        <v>38214</v>
      </c>
      <c r="B361" s="13" t="s">
        <v>378</v>
      </c>
      <c r="C361" s="13">
        <v>2004</v>
      </c>
      <c r="D361" s="13">
        <v>8</v>
      </c>
      <c r="E361" s="13" t="s">
        <v>379</v>
      </c>
      <c r="F361" s="13" t="s">
        <v>431</v>
      </c>
      <c r="G361" s="30">
        <v>0.97638888888888886</v>
      </c>
      <c r="H361" s="30" t="s">
        <v>382</v>
      </c>
      <c r="I361" s="30">
        <v>0.81874999999999998</v>
      </c>
      <c r="J361" s="231">
        <f t="shared" si="17"/>
        <v>3.7833333333333332</v>
      </c>
      <c r="K361" s="13" t="s">
        <v>250</v>
      </c>
      <c r="L361" s="13" t="s">
        <v>710</v>
      </c>
      <c r="M361" s="13" t="s">
        <v>252</v>
      </c>
      <c r="O361" s="16">
        <v>4</v>
      </c>
      <c r="P361" s="13">
        <v>60</v>
      </c>
      <c r="Q361" s="17">
        <v>26</v>
      </c>
      <c r="R361" s="227">
        <f t="shared" si="18"/>
        <v>34</v>
      </c>
      <c r="S361" s="18">
        <v>14.37</v>
      </c>
      <c r="T361" s="18">
        <v>38.090000000000003</v>
      </c>
      <c r="U361" s="18">
        <v>24.93</v>
      </c>
      <c r="V361" s="17">
        <v>140</v>
      </c>
    </row>
    <row r="362" spans="1:41" x14ac:dyDescent="0.25">
      <c r="A362" s="12">
        <v>38214</v>
      </c>
      <c r="B362" s="13" t="s">
        <v>378</v>
      </c>
      <c r="C362" s="13">
        <v>2004</v>
      </c>
      <c r="D362" s="13">
        <v>8</v>
      </c>
      <c r="E362" s="13" t="s">
        <v>379</v>
      </c>
      <c r="F362" s="13" t="s">
        <v>431</v>
      </c>
      <c r="G362" s="30">
        <v>0.99652777777777779</v>
      </c>
      <c r="H362" s="30" t="s">
        <v>382</v>
      </c>
      <c r="I362" s="30">
        <v>0.81874999999999998</v>
      </c>
      <c r="J362" s="231">
        <f t="shared" si="17"/>
        <v>4.2666666666666675</v>
      </c>
      <c r="K362" s="13" t="s">
        <v>250</v>
      </c>
      <c r="L362" s="13" t="s">
        <v>711</v>
      </c>
      <c r="M362" s="13" t="s">
        <v>252</v>
      </c>
      <c r="O362" s="16">
        <v>4</v>
      </c>
      <c r="P362" s="13">
        <v>59</v>
      </c>
      <c r="Q362" s="17">
        <v>26</v>
      </c>
      <c r="R362" s="227">
        <f t="shared" si="18"/>
        <v>33</v>
      </c>
      <c r="S362" s="18">
        <v>14.21</v>
      </c>
      <c r="T362" s="18">
        <v>38.5</v>
      </c>
      <c r="U362" s="18">
        <v>24.97</v>
      </c>
      <c r="V362" s="17">
        <v>143</v>
      </c>
    </row>
    <row r="363" spans="1:41" x14ac:dyDescent="0.25">
      <c r="A363" s="12">
        <v>38214</v>
      </c>
      <c r="B363" s="13" t="s">
        <v>378</v>
      </c>
      <c r="C363" s="13">
        <v>2004</v>
      </c>
      <c r="D363" s="13">
        <v>8</v>
      </c>
      <c r="E363" s="13" t="s">
        <v>379</v>
      </c>
      <c r="F363" s="13" t="s">
        <v>431</v>
      </c>
      <c r="G363" s="30">
        <v>1.0416666666666666E-2</v>
      </c>
      <c r="H363" s="30" t="s">
        <v>382</v>
      </c>
      <c r="I363" s="30">
        <v>0.81874999999999998</v>
      </c>
      <c r="J363" s="231">
        <f t="shared" si="17"/>
        <v>4.6000000000000014</v>
      </c>
      <c r="K363" s="13" t="s">
        <v>250</v>
      </c>
      <c r="L363" s="13" t="s">
        <v>712</v>
      </c>
      <c r="M363" s="13" t="s">
        <v>252</v>
      </c>
      <c r="O363" s="16">
        <v>4</v>
      </c>
      <c r="P363" s="13">
        <v>64</v>
      </c>
      <c r="Q363" s="17">
        <v>27</v>
      </c>
      <c r="R363" s="227">
        <f t="shared" si="18"/>
        <v>37</v>
      </c>
      <c r="S363" s="18">
        <v>14.99</v>
      </c>
      <c r="T363" s="18">
        <v>37.799999999999997</v>
      </c>
      <c r="U363" s="18">
        <v>23.4</v>
      </c>
      <c r="V363" s="17">
        <v>137</v>
      </c>
    </row>
    <row r="364" spans="1:41" x14ac:dyDescent="0.25">
      <c r="A364" s="12">
        <v>38214</v>
      </c>
      <c r="B364" s="13" t="s">
        <v>378</v>
      </c>
      <c r="C364" s="13">
        <v>2004</v>
      </c>
      <c r="D364" s="13">
        <v>8</v>
      </c>
      <c r="E364" s="13" t="s">
        <v>379</v>
      </c>
      <c r="F364" s="13" t="s">
        <v>431</v>
      </c>
      <c r="G364" s="30">
        <v>1.4583333333333332E-2</v>
      </c>
      <c r="H364" s="30" t="s">
        <v>382</v>
      </c>
      <c r="I364" s="30">
        <v>0.81874999999999998</v>
      </c>
      <c r="J364" s="231">
        <f t="shared" si="17"/>
        <v>4.6999999999999993</v>
      </c>
      <c r="K364" s="13" t="s">
        <v>250</v>
      </c>
      <c r="L364" s="13" t="s">
        <v>713</v>
      </c>
      <c r="M364" s="13" t="s">
        <v>252</v>
      </c>
      <c r="O364" s="16">
        <v>1</v>
      </c>
      <c r="P364" s="13">
        <v>63</v>
      </c>
      <c r="Q364" s="17">
        <v>27</v>
      </c>
      <c r="R364" s="227">
        <f t="shared" si="18"/>
        <v>36</v>
      </c>
      <c r="S364" s="18">
        <v>14.27</v>
      </c>
      <c r="T364" s="18">
        <v>38.74</v>
      </c>
      <c r="U364" s="18">
        <v>23.52</v>
      </c>
      <c r="V364" s="17">
        <v>143</v>
      </c>
    </row>
    <row r="365" spans="1:41" x14ac:dyDescent="0.25">
      <c r="A365" s="12">
        <v>38214</v>
      </c>
      <c r="B365" s="13" t="s">
        <v>378</v>
      </c>
      <c r="C365" s="13">
        <v>2004</v>
      </c>
      <c r="D365" s="13">
        <v>8</v>
      </c>
      <c r="E365" s="13" t="s">
        <v>379</v>
      </c>
      <c r="F365" s="13" t="s">
        <v>431</v>
      </c>
      <c r="G365" s="30">
        <v>4.3749999999999997E-2</v>
      </c>
      <c r="H365" s="30" t="s">
        <v>382</v>
      </c>
      <c r="I365" s="30">
        <v>0.81874999999999998</v>
      </c>
      <c r="J365" s="231">
        <f t="shared" si="17"/>
        <v>5.3999999999999986</v>
      </c>
      <c r="K365" s="13" t="s">
        <v>250</v>
      </c>
      <c r="L365" s="13" t="s">
        <v>715</v>
      </c>
      <c r="M365" s="13" t="s">
        <v>252</v>
      </c>
      <c r="O365" s="16">
        <v>1.5</v>
      </c>
      <c r="P365" s="13">
        <v>64</v>
      </c>
      <c r="Q365" s="17">
        <v>26</v>
      </c>
      <c r="R365" s="227">
        <f t="shared" si="18"/>
        <v>38</v>
      </c>
      <c r="S365" s="18">
        <v>13.46</v>
      </c>
      <c r="T365" s="18">
        <v>38.36</v>
      </c>
      <c r="U365" s="18">
        <v>24.63</v>
      </c>
      <c r="V365" s="17">
        <v>142</v>
      </c>
    </row>
    <row r="366" spans="1:41" x14ac:dyDescent="0.25">
      <c r="A366" s="12">
        <v>38214</v>
      </c>
      <c r="B366" s="13" t="s">
        <v>378</v>
      </c>
      <c r="C366" s="13">
        <v>2004</v>
      </c>
      <c r="D366" s="13">
        <v>8</v>
      </c>
      <c r="E366" s="13" t="s">
        <v>379</v>
      </c>
      <c r="F366" s="13" t="s">
        <v>431</v>
      </c>
      <c r="G366" s="30">
        <v>6.3194444444444442E-2</v>
      </c>
      <c r="H366" s="30" t="s">
        <v>382</v>
      </c>
      <c r="I366" s="30">
        <v>0.81874999999999998</v>
      </c>
      <c r="J366" s="231">
        <f t="shared" si="17"/>
        <v>5.8666666666666671</v>
      </c>
      <c r="K366" s="13" t="s">
        <v>250</v>
      </c>
      <c r="L366" s="13" t="s">
        <v>716</v>
      </c>
      <c r="M366" s="13" t="s">
        <v>252</v>
      </c>
      <c r="O366" s="16" t="s">
        <v>318</v>
      </c>
      <c r="P366" s="13">
        <v>63</v>
      </c>
      <c r="Q366" s="17">
        <v>26</v>
      </c>
      <c r="R366" s="227">
        <f t="shared" si="18"/>
        <v>37</v>
      </c>
      <c r="S366" s="18">
        <v>14.62</v>
      </c>
      <c r="T366" s="18">
        <v>39.549999999999997</v>
      </c>
      <c r="U366" s="18">
        <v>24.76</v>
      </c>
      <c r="V366" s="17">
        <v>140</v>
      </c>
    </row>
    <row r="367" spans="1:41" x14ac:dyDescent="0.25">
      <c r="A367" s="12">
        <v>38214</v>
      </c>
      <c r="B367" s="13" t="s">
        <v>378</v>
      </c>
      <c r="C367" s="13">
        <v>2004</v>
      </c>
      <c r="D367" s="13">
        <v>8</v>
      </c>
      <c r="E367" s="13" t="s">
        <v>379</v>
      </c>
      <c r="F367" s="13" t="s">
        <v>431</v>
      </c>
      <c r="G367" s="30">
        <v>0.92638888888888893</v>
      </c>
      <c r="H367" s="30" t="s">
        <v>382</v>
      </c>
      <c r="I367" s="30">
        <v>0.81874999999999998</v>
      </c>
      <c r="J367" s="231">
        <f t="shared" si="17"/>
        <v>2.5833333333333348</v>
      </c>
      <c r="K367" s="13" t="s">
        <v>250</v>
      </c>
      <c r="L367" s="13" t="s">
        <v>707</v>
      </c>
      <c r="M367" s="13" t="s">
        <v>252</v>
      </c>
      <c r="O367" s="16">
        <v>4.5</v>
      </c>
      <c r="P367" s="13">
        <v>61</v>
      </c>
      <c r="Q367" s="17">
        <v>26</v>
      </c>
      <c r="R367" s="227">
        <f t="shared" si="18"/>
        <v>35</v>
      </c>
      <c r="S367" s="18">
        <v>14.51</v>
      </c>
      <c r="T367" s="18">
        <v>37.909999999999997</v>
      </c>
      <c r="U367" s="18" t="s">
        <v>318</v>
      </c>
      <c r="V367" s="17">
        <v>139</v>
      </c>
      <c r="AO367" s="13" t="s">
        <v>836</v>
      </c>
    </row>
    <row r="368" spans="1:41" x14ac:dyDescent="0.25">
      <c r="A368" s="12">
        <v>38214</v>
      </c>
      <c r="B368" s="13" t="s">
        <v>378</v>
      </c>
      <c r="C368" s="13">
        <v>2004</v>
      </c>
      <c r="D368" s="13">
        <v>8</v>
      </c>
      <c r="E368" s="13" t="s">
        <v>467</v>
      </c>
      <c r="F368" s="13" t="s">
        <v>248</v>
      </c>
      <c r="G368" s="30">
        <v>2.8472222222222222E-2</v>
      </c>
      <c r="H368" s="30">
        <v>2.9861111111111113E-2</v>
      </c>
      <c r="I368" s="30">
        <v>0.81874999999999998</v>
      </c>
      <c r="J368" s="231">
        <f t="shared" si="17"/>
        <v>5.033333333333335</v>
      </c>
      <c r="K368" s="13" t="s">
        <v>250</v>
      </c>
      <c r="L368" s="13" t="s">
        <v>344</v>
      </c>
      <c r="M368" s="13" t="s">
        <v>672</v>
      </c>
      <c r="O368" s="16">
        <v>2</v>
      </c>
      <c r="P368" s="16">
        <v>60</v>
      </c>
      <c r="Q368" s="17">
        <v>27</v>
      </c>
      <c r="R368" s="227">
        <f t="shared" si="18"/>
        <v>33</v>
      </c>
      <c r="S368" s="13" t="s">
        <v>318</v>
      </c>
      <c r="T368" s="18" t="s">
        <v>318</v>
      </c>
      <c r="U368" s="18" t="s">
        <v>318</v>
      </c>
      <c r="V368" s="17" t="s">
        <v>318</v>
      </c>
      <c r="AO368" s="13" t="s">
        <v>1590</v>
      </c>
    </row>
    <row r="369" spans="1:47" x14ac:dyDescent="0.25">
      <c r="A369" s="12">
        <v>38214</v>
      </c>
      <c r="B369" s="13" t="s">
        <v>378</v>
      </c>
      <c r="C369" s="13">
        <v>2004</v>
      </c>
      <c r="D369" s="13">
        <v>8</v>
      </c>
      <c r="E369" s="13" t="s">
        <v>379</v>
      </c>
      <c r="F369" s="13" t="s">
        <v>431</v>
      </c>
      <c r="G369" s="30">
        <v>0.97499999999999998</v>
      </c>
      <c r="H369" s="30" t="s">
        <v>382</v>
      </c>
      <c r="I369" s="30">
        <v>0.81874999999999998</v>
      </c>
      <c r="J369" s="231">
        <f t="shared" si="17"/>
        <v>3.75</v>
      </c>
      <c r="K369" s="13" t="s">
        <v>250</v>
      </c>
      <c r="L369" s="13" t="s">
        <v>519</v>
      </c>
      <c r="M369" s="13" t="s">
        <v>672</v>
      </c>
      <c r="O369" s="16">
        <v>1.5</v>
      </c>
      <c r="P369" s="13">
        <v>61</v>
      </c>
      <c r="Q369" s="17">
        <v>26</v>
      </c>
      <c r="R369" s="227">
        <f t="shared" si="18"/>
        <v>35</v>
      </c>
      <c r="S369" s="18">
        <v>15.03</v>
      </c>
      <c r="T369" s="18">
        <v>39.14</v>
      </c>
      <c r="U369" s="18">
        <v>24.57</v>
      </c>
      <c r="V369" s="17">
        <v>141</v>
      </c>
      <c r="AO369" s="13" t="s">
        <v>1591</v>
      </c>
    </row>
    <row r="370" spans="1:47" x14ac:dyDescent="0.25">
      <c r="A370" s="12">
        <v>38214</v>
      </c>
      <c r="B370" s="13" t="s">
        <v>378</v>
      </c>
      <c r="C370" s="13">
        <v>2004</v>
      </c>
      <c r="D370" s="13">
        <v>8</v>
      </c>
      <c r="E370" s="13" t="s">
        <v>467</v>
      </c>
      <c r="F370" s="13" t="s">
        <v>248</v>
      </c>
      <c r="G370" s="30">
        <v>0.89513888888888893</v>
      </c>
      <c r="I370" s="30">
        <v>0.81874999999999998</v>
      </c>
      <c r="J370" s="231">
        <f t="shared" si="17"/>
        <v>1.8333333333333348</v>
      </c>
      <c r="K370" s="13" t="s">
        <v>250</v>
      </c>
      <c r="L370" s="13" t="s">
        <v>668</v>
      </c>
      <c r="M370" s="13" t="s">
        <v>252</v>
      </c>
      <c r="O370" s="16">
        <v>0</v>
      </c>
      <c r="P370" s="13">
        <v>59</v>
      </c>
      <c r="Q370" s="17">
        <v>26</v>
      </c>
      <c r="R370" s="227">
        <f t="shared" si="18"/>
        <v>33</v>
      </c>
      <c r="S370" s="13">
        <v>13.76</v>
      </c>
      <c r="T370" s="13">
        <v>37.119999999999997</v>
      </c>
      <c r="U370" s="18">
        <v>23.13</v>
      </c>
      <c r="V370" s="17">
        <v>137</v>
      </c>
      <c r="AO370" s="13" t="s">
        <v>669</v>
      </c>
    </row>
    <row r="371" spans="1:47" x14ac:dyDescent="0.25">
      <c r="A371" s="12">
        <v>38214</v>
      </c>
      <c r="B371" s="13" t="s">
        <v>378</v>
      </c>
      <c r="C371" s="13">
        <v>2004</v>
      </c>
      <c r="D371" s="13">
        <v>8</v>
      </c>
      <c r="E371" s="13" t="s">
        <v>467</v>
      </c>
      <c r="F371" s="13" t="s">
        <v>248</v>
      </c>
      <c r="G371" s="30">
        <v>0.98958333333333337</v>
      </c>
      <c r="I371" s="30">
        <v>0.81874999999999998</v>
      </c>
      <c r="J371" s="231">
        <f t="shared" si="17"/>
        <v>4.1000000000000014</v>
      </c>
      <c r="K371" s="13" t="s">
        <v>250</v>
      </c>
      <c r="L371" s="13" t="s">
        <v>668</v>
      </c>
      <c r="M371" s="13" t="s">
        <v>835</v>
      </c>
      <c r="P371" s="16"/>
      <c r="S371" s="13"/>
      <c r="AO371" s="13" t="s">
        <v>684</v>
      </c>
    </row>
    <row r="372" spans="1:47" x14ac:dyDescent="0.25">
      <c r="A372" s="12">
        <v>38214</v>
      </c>
      <c r="B372" s="13" t="s">
        <v>378</v>
      </c>
      <c r="C372" s="13">
        <v>2004</v>
      </c>
      <c r="D372" s="13">
        <v>8</v>
      </c>
      <c r="E372" s="13" t="s">
        <v>467</v>
      </c>
      <c r="F372" s="13" t="s">
        <v>248</v>
      </c>
      <c r="G372" s="30">
        <v>0.8979166666666667</v>
      </c>
      <c r="H372" s="30">
        <v>0.90138888888888891</v>
      </c>
      <c r="I372" s="30">
        <v>0.81874999999999998</v>
      </c>
      <c r="J372" s="231">
        <f t="shared" si="17"/>
        <v>1.9000000000000012</v>
      </c>
      <c r="K372" s="13" t="s">
        <v>250</v>
      </c>
      <c r="L372" s="13" t="s">
        <v>670</v>
      </c>
      <c r="M372" s="13" t="s">
        <v>252</v>
      </c>
      <c r="O372" s="16">
        <v>2</v>
      </c>
      <c r="P372" s="13">
        <v>59</v>
      </c>
      <c r="Q372" s="17">
        <v>26</v>
      </c>
      <c r="R372" s="227">
        <f t="shared" ref="R372:R385" si="19">P372-Q372</f>
        <v>33</v>
      </c>
      <c r="S372" s="13">
        <v>14.59</v>
      </c>
      <c r="T372" s="13">
        <v>37.130000000000003</v>
      </c>
      <c r="U372" s="18">
        <v>22.94</v>
      </c>
      <c r="V372" s="17">
        <v>141</v>
      </c>
      <c r="W372" s="17">
        <v>78</v>
      </c>
    </row>
    <row r="373" spans="1:47" x14ac:dyDescent="0.25">
      <c r="A373" s="12">
        <v>38214</v>
      </c>
      <c r="B373" s="13" t="s">
        <v>378</v>
      </c>
      <c r="C373" s="13">
        <v>2004</v>
      </c>
      <c r="D373" s="13">
        <v>8</v>
      </c>
      <c r="E373" s="13" t="s">
        <v>467</v>
      </c>
      <c r="F373" s="13" t="s">
        <v>248</v>
      </c>
      <c r="G373" s="30">
        <v>0.9145833333333333</v>
      </c>
      <c r="H373" s="30">
        <v>0.9277777777777777</v>
      </c>
      <c r="I373" s="30">
        <v>0.81874999999999998</v>
      </c>
      <c r="J373" s="231">
        <f t="shared" si="17"/>
        <v>2.2999999999999998</v>
      </c>
      <c r="K373" s="13" t="s">
        <v>250</v>
      </c>
      <c r="L373" s="13" t="s">
        <v>671</v>
      </c>
      <c r="M373" s="13" t="s">
        <v>252</v>
      </c>
      <c r="O373" s="16">
        <v>4.5</v>
      </c>
      <c r="P373" s="13">
        <v>61</v>
      </c>
      <c r="Q373" s="17">
        <v>26</v>
      </c>
      <c r="R373" s="227">
        <f t="shared" si="19"/>
        <v>35</v>
      </c>
      <c r="S373" s="13">
        <v>14.5</v>
      </c>
      <c r="T373" s="13">
        <v>38.49</v>
      </c>
      <c r="U373" s="18">
        <v>23.67</v>
      </c>
      <c r="V373" s="17">
        <v>142</v>
      </c>
      <c r="X373" s="13" t="s">
        <v>1712</v>
      </c>
      <c r="AO373" s="13" t="s">
        <v>673</v>
      </c>
    </row>
    <row r="374" spans="1:47" x14ac:dyDescent="0.25">
      <c r="A374" s="12">
        <v>38214</v>
      </c>
      <c r="B374" s="13" t="s">
        <v>378</v>
      </c>
      <c r="C374" s="13">
        <v>2004</v>
      </c>
      <c r="D374" s="13">
        <v>8</v>
      </c>
      <c r="E374" s="13" t="s">
        <v>467</v>
      </c>
      <c r="F374" s="13" t="s">
        <v>248</v>
      </c>
      <c r="G374" s="30">
        <v>0.93472222222222223</v>
      </c>
      <c r="I374" s="30">
        <v>0.81874999999999998</v>
      </c>
      <c r="J374" s="231">
        <f t="shared" si="17"/>
        <v>2.7833333333333341</v>
      </c>
      <c r="K374" s="13" t="s">
        <v>250</v>
      </c>
      <c r="L374" s="13" t="s">
        <v>674</v>
      </c>
      <c r="M374" s="13" t="s">
        <v>252</v>
      </c>
      <c r="O374" s="16">
        <v>2</v>
      </c>
      <c r="P374" s="13">
        <v>62</v>
      </c>
      <c r="Q374" s="17">
        <v>26</v>
      </c>
      <c r="R374" s="227">
        <f t="shared" si="19"/>
        <v>36</v>
      </c>
      <c r="S374" s="13">
        <v>13.83</v>
      </c>
      <c r="T374" s="13">
        <v>37.14</v>
      </c>
      <c r="U374" s="18">
        <v>22.01</v>
      </c>
      <c r="V374" s="17">
        <v>139</v>
      </c>
      <c r="AO374" s="13" t="s">
        <v>675</v>
      </c>
    </row>
    <row r="375" spans="1:47" x14ac:dyDescent="0.25">
      <c r="A375" s="12">
        <v>38214</v>
      </c>
      <c r="B375" s="13" t="s">
        <v>378</v>
      </c>
      <c r="C375" s="13">
        <v>2004</v>
      </c>
      <c r="D375" s="13">
        <v>8</v>
      </c>
      <c r="E375" s="13" t="s">
        <v>467</v>
      </c>
      <c r="F375" s="13" t="s">
        <v>248</v>
      </c>
      <c r="G375" s="30">
        <v>0.9555555555555556</v>
      </c>
      <c r="H375" s="30">
        <v>0.96666666666666667</v>
      </c>
      <c r="I375" s="30">
        <v>0.81874999999999998</v>
      </c>
      <c r="J375" s="231">
        <f t="shared" si="17"/>
        <v>3.283333333333335</v>
      </c>
      <c r="K375" s="13" t="s">
        <v>250</v>
      </c>
      <c r="L375" s="13" t="s">
        <v>678</v>
      </c>
      <c r="M375" s="13" t="s">
        <v>252</v>
      </c>
      <c r="O375" s="16">
        <v>4</v>
      </c>
      <c r="P375" s="13">
        <v>63</v>
      </c>
      <c r="Q375" s="17">
        <v>26</v>
      </c>
      <c r="R375" s="227">
        <f t="shared" si="19"/>
        <v>37</v>
      </c>
      <c r="S375" s="13">
        <v>15.27</v>
      </c>
      <c r="T375" s="13">
        <v>38.35</v>
      </c>
      <c r="U375" s="18">
        <v>23.06</v>
      </c>
      <c r="V375" s="17">
        <v>141</v>
      </c>
      <c r="X375" s="13" t="s">
        <v>1712</v>
      </c>
      <c r="AO375" s="13" t="s">
        <v>679</v>
      </c>
    </row>
    <row r="376" spans="1:47" x14ac:dyDescent="0.25">
      <c r="A376" s="12">
        <v>38214</v>
      </c>
      <c r="B376" s="13" t="s">
        <v>378</v>
      </c>
      <c r="C376" s="13">
        <v>2004</v>
      </c>
      <c r="D376" s="13">
        <v>8</v>
      </c>
      <c r="E376" s="13" t="s">
        <v>467</v>
      </c>
      <c r="F376" s="13" t="s">
        <v>248</v>
      </c>
      <c r="G376" s="30">
        <v>0.96388888888888891</v>
      </c>
      <c r="H376" s="30">
        <v>0.97152777777777777</v>
      </c>
      <c r="I376" s="30">
        <v>0.81874999999999998</v>
      </c>
      <c r="J376" s="231">
        <f t="shared" si="17"/>
        <v>3.4833333333333343</v>
      </c>
      <c r="K376" s="13" t="s">
        <v>250</v>
      </c>
      <c r="L376" s="13" t="s">
        <v>680</v>
      </c>
      <c r="M376" s="13" t="s">
        <v>252</v>
      </c>
      <c r="O376" s="16">
        <v>4</v>
      </c>
      <c r="P376" s="13">
        <v>57</v>
      </c>
      <c r="Q376" s="17">
        <v>26</v>
      </c>
      <c r="R376" s="227">
        <f t="shared" si="19"/>
        <v>31</v>
      </c>
      <c r="S376" s="13">
        <v>14.74</v>
      </c>
      <c r="T376" s="13">
        <v>38.92</v>
      </c>
      <c r="U376" s="18">
        <v>23.33</v>
      </c>
      <c r="V376" s="17">
        <v>136</v>
      </c>
    </row>
    <row r="377" spans="1:47" x14ac:dyDescent="0.25">
      <c r="A377" s="12">
        <v>38214</v>
      </c>
      <c r="B377" s="13" t="s">
        <v>378</v>
      </c>
      <c r="C377" s="13">
        <v>2004</v>
      </c>
      <c r="D377" s="13">
        <v>8</v>
      </c>
      <c r="E377" s="13" t="s">
        <v>467</v>
      </c>
      <c r="F377" s="13" t="s">
        <v>248</v>
      </c>
      <c r="G377" s="30">
        <v>0.9868055555555556</v>
      </c>
      <c r="H377" s="30">
        <v>0.9902777777777777</v>
      </c>
      <c r="I377" s="30">
        <v>0.81874999999999998</v>
      </c>
      <c r="J377" s="231">
        <f t="shared" si="17"/>
        <v>4.033333333333335</v>
      </c>
      <c r="K377" s="13" t="s">
        <v>250</v>
      </c>
      <c r="L377" s="13" t="s">
        <v>683</v>
      </c>
      <c r="M377" s="13" t="s">
        <v>252</v>
      </c>
      <c r="O377" s="16">
        <v>0</v>
      </c>
      <c r="P377" s="16">
        <v>57</v>
      </c>
      <c r="Q377" s="17">
        <v>25</v>
      </c>
      <c r="R377" s="227">
        <f t="shared" si="19"/>
        <v>32</v>
      </c>
      <c r="S377" s="13">
        <v>14.86</v>
      </c>
      <c r="T377" s="18">
        <v>38.729999999999997</v>
      </c>
      <c r="U377" s="18">
        <v>22.65</v>
      </c>
      <c r="V377" s="17">
        <v>143</v>
      </c>
    </row>
    <row r="378" spans="1:47" x14ac:dyDescent="0.25">
      <c r="A378" s="12">
        <v>38214</v>
      </c>
      <c r="B378" s="13" t="s">
        <v>378</v>
      </c>
      <c r="C378" s="13">
        <v>2004</v>
      </c>
      <c r="D378" s="13">
        <v>8</v>
      </c>
      <c r="E378" s="13" t="s">
        <v>467</v>
      </c>
      <c r="F378" s="13" t="s">
        <v>248</v>
      </c>
      <c r="G378" s="30">
        <v>0.99861111111111101</v>
      </c>
      <c r="H378" s="30">
        <v>1.3194444444444444E-2</v>
      </c>
      <c r="I378" s="30">
        <v>0.81874999999999998</v>
      </c>
      <c r="J378" s="231">
        <f t="shared" si="17"/>
        <v>4.3166666666666647</v>
      </c>
      <c r="K378" s="13" t="s">
        <v>250</v>
      </c>
      <c r="L378" s="13" t="s">
        <v>685</v>
      </c>
      <c r="M378" s="13" t="s">
        <v>252</v>
      </c>
      <c r="O378" s="16">
        <v>0</v>
      </c>
      <c r="P378" s="16">
        <v>62</v>
      </c>
      <c r="Q378" s="17">
        <v>27</v>
      </c>
      <c r="R378" s="227">
        <f t="shared" si="19"/>
        <v>35</v>
      </c>
      <c r="S378" s="13">
        <v>14.03</v>
      </c>
      <c r="T378" s="18">
        <v>37.409999999999997</v>
      </c>
      <c r="U378" s="18">
        <v>23.24</v>
      </c>
      <c r="V378" s="17">
        <v>142</v>
      </c>
      <c r="X378" s="13" t="s">
        <v>1712</v>
      </c>
      <c r="AO378" s="13" t="s">
        <v>686</v>
      </c>
    </row>
    <row r="379" spans="1:47" x14ac:dyDescent="0.25">
      <c r="A379" s="12">
        <v>38214</v>
      </c>
      <c r="B379" s="13" t="s">
        <v>378</v>
      </c>
      <c r="C379" s="13">
        <v>2004</v>
      </c>
      <c r="D379" s="13">
        <v>8</v>
      </c>
      <c r="E379" s="13" t="s">
        <v>467</v>
      </c>
      <c r="F379" s="13" t="s">
        <v>248</v>
      </c>
      <c r="G379" s="30">
        <v>4.0972222222222222E-2</v>
      </c>
      <c r="H379" s="30">
        <v>6.0416666666666667E-2</v>
      </c>
      <c r="I379" s="30">
        <v>0.81874999999999998</v>
      </c>
      <c r="J379" s="231">
        <f t="shared" si="17"/>
        <v>5.3333333333333321</v>
      </c>
      <c r="K379" s="13" t="s">
        <v>250</v>
      </c>
      <c r="L379" s="13" t="s">
        <v>688</v>
      </c>
      <c r="M379" s="13" t="s">
        <v>252</v>
      </c>
      <c r="O379" s="16">
        <v>3</v>
      </c>
      <c r="P379" s="13">
        <v>61</v>
      </c>
      <c r="Q379" s="17">
        <v>25</v>
      </c>
      <c r="R379" s="227">
        <f t="shared" si="19"/>
        <v>36</v>
      </c>
      <c r="S379" s="18">
        <v>15.23</v>
      </c>
      <c r="T379" s="18">
        <v>38.76</v>
      </c>
      <c r="U379" s="18">
        <v>24.23</v>
      </c>
      <c r="V379" s="17">
        <v>144</v>
      </c>
      <c r="X379" s="13" t="s">
        <v>1712</v>
      </c>
      <c r="AO379" s="13" t="s">
        <v>689</v>
      </c>
    </row>
    <row r="380" spans="1:47" x14ac:dyDescent="0.25">
      <c r="A380" s="12">
        <v>38214</v>
      </c>
      <c r="B380" s="13" t="s">
        <v>378</v>
      </c>
      <c r="C380" s="13">
        <v>2004</v>
      </c>
      <c r="D380" s="13">
        <v>8</v>
      </c>
      <c r="E380" s="13" t="s">
        <v>467</v>
      </c>
      <c r="F380" s="13" t="s">
        <v>248</v>
      </c>
      <c r="G380" s="30">
        <v>4.7916666666666663E-2</v>
      </c>
      <c r="H380" s="30">
        <v>7.6388888888888895E-2</v>
      </c>
      <c r="I380" s="30">
        <v>0.81874999999999998</v>
      </c>
      <c r="J380" s="231">
        <f t="shared" si="17"/>
        <v>5.5</v>
      </c>
      <c r="K380" s="13" t="s">
        <v>250</v>
      </c>
      <c r="L380" s="13" t="s">
        <v>690</v>
      </c>
      <c r="M380" s="13" t="s">
        <v>252</v>
      </c>
      <c r="O380" s="16">
        <v>3</v>
      </c>
      <c r="P380" s="13">
        <v>61</v>
      </c>
      <c r="Q380" s="17">
        <v>26</v>
      </c>
      <c r="R380" s="227">
        <f t="shared" si="19"/>
        <v>35</v>
      </c>
      <c r="S380" s="18">
        <v>14.69</v>
      </c>
      <c r="T380" s="18">
        <v>37.17</v>
      </c>
      <c r="U380" s="18">
        <v>22.03</v>
      </c>
      <c r="V380" s="17">
        <v>140</v>
      </c>
      <c r="X380" s="13" t="s">
        <v>1712</v>
      </c>
      <c r="AO380" s="13" t="s">
        <v>691</v>
      </c>
    </row>
    <row r="381" spans="1:47" s="29" customFormat="1" x14ac:dyDescent="0.25">
      <c r="A381" s="12">
        <v>38214</v>
      </c>
      <c r="B381" s="13" t="s">
        <v>378</v>
      </c>
      <c r="C381" s="13">
        <v>2004</v>
      </c>
      <c r="D381" s="13">
        <v>8</v>
      </c>
      <c r="E381" s="13" t="s">
        <v>467</v>
      </c>
      <c r="F381" s="13" t="s">
        <v>248</v>
      </c>
      <c r="G381" s="30">
        <v>0.05</v>
      </c>
      <c r="H381" s="30">
        <v>8.4722222222222213E-2</v>
      </c>
      <c r="I381" s="30">
        <v>0.81874999999999998</v>
      </c>
      <c r="J381" s="231">
        <f t="shared" si="17"/>
        <v>5.5500000000000007</v>
      </c>
      <c r="K381" s="13" t="s">
        <v>250</v>
      </c>
      <c r="L381" s="13" t="s">
        <v>692</v>
      </c>
      <c r="M381" s="13" t="s">
        <v>252</v>
      </c>
      <c r="N381" s="13"/>
      <c r="O381" s="16">
        <v>0</v>
      </c>
      <c r="P381" s="13">
        <v>62</v>
      </c>
      <c r="Q381" s="17">
        <v>30</v>
      </c>
      <c r="R381" s="227">
        <f t="shared" si="19"/>
        <v>32</v>
      </c>
      <c r="S381" s="18"/>
      <c r="T381" s="18"/>
      <c r="U381" s="18"/>
      <c r="V381" s="17">
        <v>139</v>
      </c>
      <c r="W381" s="17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7" x14ac:dyDescent="0.25">
      <c r="A382" s="12">
        <v>38214</v>
      </c>
      <c r="B382" s="13" t="s">
        <v>378</v>
      </c>
      <c r="C382" s="13">
        <v>2004</v>
      </c>
      <c r="D382" s="13">
        <v>8</v>
      </c>
      <c r="E382" s="13" t="s">
        <v>467</v>
      </c>
      <c r="F382" s="13" t="s">
        <v>248</v>
      </c>
      <c r="G382" s="30">
        <v>6.0416666666666667E-2</v>
      </c>
      <c r="H382" s="30">
        <v>0.11805555555555557</v>
      </c>
      <c r="I382" s="30">
        <v>0.81874999999999998</v>
      </c>
      <c r="J382" s="231">
        <f t="shared" si="17"/>
        <v>5.8000000000000007</v>
      </c>
      <c r="K382" s="13" t="s">
        <v>250</v>
      </c>
      <c r="L382" s="13" t="s">
        <v>693</v>
      </c>
      <c r="M382" s="13" t="s">
        <v>252</v>
      </c>
      <c r="O382" s="16">
        <v>4</v>
      </c>
      <c r="P382" s="13">
        <v>65</v>
      </c>
      <c r="Q382" s="17">
        <v>26</v>
      </c>
      <c r="R382" s="227">
        <f t="shared" si="19"/>
        <v>39</v>
      </c>
      <c r="S382" s="18">
        <v>14.26</v>
      </c>
      <c r="T382" s="18">
        <v>38.25</v>
      </c>
      <c r="U382" s="18">
        <v>22.81</v>
      </c>
      <c r="V382" s="17">
        <v>141</v>
      </c>
      <c r="X382" s="13" t="s">
        <v>672</v>
      </c>
      <c r="AO382" s="13" t="s">
        <v>1718</v>
      </c>
    </row>
    <row r="383" spans="1:47" x14ac:dyDescent="0.25">
      <c r="A383" s="12">
        <v>38214</v>
      </c>
      <c r="B383" s="13" t="s">
        <v>378</v>
      </c>
      <c r="C383" s="13">
        <v>2004</v>
      </c>
      <c r="D383" s="13">
        <v>8</v>
      </c>
      <c r="E383" s="13" t="s">
        <v>467</v>
      </c>
      <c r="F383" s="13" t="s">
        <v>248</v>
      </c>
      <c r="G383" s="30">
        <v>7.2916666666666671E-2</v>
      </c>
      <c r="H383" s="30">
        <v>0.12916666666666668</v>
      </c>
      <c r="I383" s="30">
        <v>0.81874999999999998</v>
      </c>
      <c r="J383" s="231">
        <f t="shared" si="17"/>
        <v>6.1000000000000014</v>
      </c>
      <c r="K383" s="13" t="s">
        <v>250</v>
      </c>
      <c r="L383" s="13" t="s">
        <v>696</v>
      </c>
      <c r="M383" s="13" t="s">
        <v>252</v>
      </c>
      <c r="O383" s="16">
        <v>4.5</v>
      </c>
      <c r="P383" s="13">
        <v>67</v>
      </c>
      <c r="Q383" s="17">
        <v>30</v>
      </c>
      <c r="R383" s="227">
        <f t="shared" si="19"/>
        <v>37</v>
      </c>
      <c r="S383" s="18">
        <v>14.54</v>
      </c>
      <c r="T383" s="18">
        <v>38.21</v>
      </c>
      <c r="U383" s="18">
        <v>23.64</v>
      </c>
      <c r="V383" s="17">
        <v>141</v>
      </c>
      <c r="X383" s="13" t="s">
        <v>1713</v>
      </c>
      <c r="AO383" s="13" t="s">
        <v>697</v>
      </c>
    </row>
    <row r="384" spans="1:47" x14ac:dyDescent="0.25">
      <c r="A384" s="12">
        <v>38214</v>
      </c>
      <c r="B384" s="13" t="s">
        <v>378</v>
      </c>
      <c r="C384" s="13">
        <v>2004</v>
      </c>
      <c r="D384" s="13">
        <v>8</v>
      </c>
      <c r="E384" s="13" t="s">
        <v>467</v>
      </c>
      <c r="F384" s="13" t="s">
        <v>248</v>
      </c>
      <c r="G384" s="30">
        <v>8.7499999999999994E-2</v>
      </c>
      <c r="H384" s="30">
        <v>0.14166666666666666</v>
      </c>
      <c r="I384" s="30">
        <v>0.81874999999999998</v>
      </c>
      <c r="J384" s="231">
        <f t="shared" si="17"/>
        <v>6.4500000000000028</v>
      </c>
      <c r="K384" s="13" t="s">
        <v>250</v>
      </c>
      <c r="L384" s="13" t="s">
        <v>698</v>
      </c>
      <c r="M384" s="13" t="s">
        <v>252</v>
      </c>
      <c r="O384" s="16">
        <v>4</v>
      </c>
      <c r="P384" s="13">
        <v>61</v>
      </c>
      <c r="Q384" s="17">
        <v>25</v>
      </c>
      <c r="R384" s="227">
        <f t="shared" si="19"/>
        <v>36</v>
      </c>
      <c r="S384" s="18">
        <v>14.59</v>
      </c>
      <c r="T384" s="18">
        <v>37.53</v>
      </c>
      <c r="U384" s="18">
        <v>22.48</v>
      </c>
      <c r="V384" s="17">
        <v>141</v>
      </c>
      <c r="X384" s="13" t="s">
        <v>1713</v>
      </c>
      <c r="AO384" s="13" t="s">
        <v>699</v>
      </c>
    </row>
    <row r="385" spans="1:47" x14ac:dyDescent="0.25">
      <c r="A385" s="12">
        <v>38214</v>
      </c>
      <c r="B385" s="13" t="s">
        <v>378</v>
      </c>
      <c r="C385" s="13">
        <v>2004</v>
      </c>
      <c r="D385" s="13">
        <v>8</v>
      </c>
      <c r="E385" s="13" t="s">
        <v>467</v>
      </c>
      <c r="F385" s="13" t="s">
        <v>248</v>
      </c>
      <c r="G385" s="30">
        <v>9.6527777777777768E-2</v>
      </c>
      <c r="H385" s="30">
        <v>0.15347222222222223</v>
      </c>
      <c r="I385" s="30">
        <v>0.81874999999999998</v>
      </c>
      <c r="J385" s="231">
        <f t="shared" si="17"/>
        <v>6.6666666666666679</v>
      </c>
      <c r="K385" s="13" t="s">
        <v>250</v>
      </c>
      <c r="L385" s="13" t="s">
        <v>700</v>
      </c>
      <c r="M385" s="13" t="s">
        <v>252</v>
      </c>
      <c r="O385" s="16">
        <v>4.5</v>
      </c>
      <c r="P385" s="13">
        <v>71</v>
      </c>
      <c r="Q385" s="17">
        <v>30</v>
      </c>
      <c r="R385" s="227">
        <f t="shared" si="19"/>
        <v>41</v>
      </c>
      <c r="S385" s="18">
        <v>14.88</v>
      </c>
      <c r="T385" s="18">
        <v>38.35</v>
      </c>
      <c r="U385" s="18">
        <v>23.37</v>
      </c>
      <c r="V385" s="17">
        <v>141</v>
      </c>
      <c r="X385" s="13" t="s">
        <v>1712</v>
      </c>
      <c r="AO385" s="13" t="s">
        <v>701</v>
      </c>
    </row>
    <row r="386" spans="1:47" x14ac:dyDescent="0.25">
      <c r="A386" s="31">
        <v>38215</v>
      </c>
      <c r="B386" s="29" t="s">
        <v>378</v>
      </c>
      <c r="C386" s="29">
        <v>2004</v>
      </c>
      <c r="D386" s="29">
        <v>8</v>
      </c>
      <c r="E386" s="29" t="s">
        <v>379</v>
      </c>
      <c r="F386" s="29" t="s">
        <v>431</v>
      </c>
      <c r="G386" s="32"/>
      <c r="H386" s="32"/>
      <c r="I386" s="30">
        <v>0.81874999999999998</v>
      </c>
      <c r="J386" s="231">
        <f t="shared" si="17"/>
        <v>4.3500000000000014</v>
      </c>
      <c r="K386" s="29" t="s">
        <v>1356</v>
      </c>
      <c r="L386" s="29" t="s">
        <v>754</v>
      </c>
      <c r="M386" s="29" t="s">
        <v>253</v>
      </c>
      <c r="N386" s="29"/>
      <c r="O386" s="33"/>
      <c r="P386" s="29"/>
      <c r="Q386" s="34"/>
      <c r="S386" s="35"/>
      <c r="T386" s="35"/>
      <c r="U386" s="35"/>
      <c r="V386" s="34"/>
      <c r="W386" s="34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 t="s">
        <v>755</v>
      </c>
    </row>
    <row r="387" spans="1:47" x14ac:dyDescent="0.25">
      <c r="A387" s="12">
        <v>38215</v>
      </c>
      <c r="B387" s="13" t="s">
        <v>378</v>
      </c>
      <c r="C387" s="13">
        <v>2004</v>
      </c>
      <c r="D387" s="13">
        <v>8</v>
      </c>
      <c r="E387" s="13" t="s">
        <v>467</v>
      </c>
      <c r="F387" s="13" t="s">
        <v>248</v>
      </c>
      <c r="G387" s="30">
        <v>0.95486111111111116</v>
      </c>
      <c r="H387" s="30" t="s">
        <v>382</v>
      </c>
      <c r="I387" s="30">
        <v>0.81874999999999998</v>
      </c>
      <c r="J387" s="231">
        <f t="shared" si="17"/>
        <v>3.2666666666666684</v>
      </c>
      <c r="K387" s="13" t="s">
        <v>1123</v>
      </c>
      <c r="L387" s="13" t="s">
        <v>727</v>
      </c>
      <c r="M387" s="13" t="s">
        <v>252</v>
      </c>
      <c r="O387" s="16">
        <v>2</v>
      </c>
      <c r="P387" s="13">
        <v>65</v>
      </c>
      <c r="Q387" s="17">
        <v>26</v>
      </c>
      <c r="R387" s="227">
        <f>P387-Q387</f>
        <v>39</v>
      </c>
      <c r="S387" s="18">
        <v>16.309999999999999</v>
      </c>
      <c r="T387" s="18">
        <v>40.11</v>
      </c>
      <c r="U387" s="18">
        <v>23.57</v>
      </c>
      <c r="V387" s="17">
        <v>161</v>
      </c>
      <c r="W387" s="17">
        <v>74</v>
      </c>
      <c r="AO387" s="13" t="s">
        <v>728</v>
      </c>
    </row>
    <row r="388" spans="1:47" x14ac:dyDescent="0.25">
      <c r="A388" s="12">
        <v>38215</v>
      </c>
      <c r="B388" s="13" t="s">
        <v>378</v>
      </c>
      <c r="C388" s="13">
        <v>2004</v>
      </c>
      <c r="D388" s="13">
        <v>8</v>
      </c>
      <c r="E388" s="13" t="s">
        <v>379</v>
      </c>
      <c r="F388" s="13" t="s">
        <v>431</v>
      </c>
      <c r="G388" s="30">
        <v>0.90416666666666667</v>
      </c>
      <c r="H388" s="30">
        <v>0.90902777777777777</v>
      </c>
      <c r="I388" s="30">
        <v>0.81874999999999998</v>
      </c>
      <c r="J388" s="231">
        <f t="shared" si="17"/>
        <v>2.0500000000000007</v>
      </c>
      <c r="K388" s="13" t="s">
        <v>658</v>
      </c>
      <c r="L388" s="13" t="s">
        <v>744</v>
      </c>
      <c r="M388" s="13" t="s">
        <v>252</v>
      </c>
      <c r="O388" s="16">
        <v>0</v>
      </c>
      <c r="P388" s="13" t="s">
        <v>318</v>
      </c>
      <c r="Q388" s="17" t="s">
        <v>318</v>
      </c>
      <c r="R388" s="227" t="s">
        <v>318</v>
      </c>
      <c r="S388" s="18">
        <v>16.39</v>
      </c>
      <c r="T388" s="18">
        <v>43.56</v>
      </c>
      <c r="U388" s="18">
        <v>32.9</v>
      </c>
      <c r="V388" s="17">
        <v>173</v>
      </c>
    </row>
    <row r="389" spans="1:47" x14ac:dyDescent="0.25">
      <c r="A389" s="12">
        <v>38215</v>
      </c>
      <c r="B389" s="13" t="s">
        <v>378</v>
      </c>
      <c r="C389" s="13">
        <v>2004</v>
      </c>
      <c r="D389" s="13">
        <v>8</v>
      </c>
      <c r="E389" s="13" t="s">
        <v>379</v>
      </c>
      <c r="F389" s="13" t="s">
        <v>431</v>
      </c>
      <c r="G389" s="30">
        <v>0.92222222222222217</v>
      </c>
      <c r="H389" s="30">
        <v>0.92569444444444438</v>
      </c>
      <c r="I389" s="30">
        <v>0.81874999999999998</v>
      </c>
      <c r="J389" s="231">
        <f t="shared" si="17"/>
        <v>2.4833333333333325</v>
      </c>
      <c r="K389" s="13" t="s">
        <v>658</v>
      </c>
      <c r="L389" s="13" t="s">
        <v>747</v>
      </c>
      <c r="M389" s="13" t="s">
        <v>252</v>
      </c>
      <c r="P389" s="13">
        <v>80</v>
      </c>
      <c r="Q389" s="17">
        <v>26</v>
      </c>
      <c r="R389" s="227">
        <f t="shared" ref="R389:R408" si="20">P389-Q389</f>
        <v>54</v>
      </c>
      <c r="S389" s="18">
        <v>15.13</v>
      </c>
      <c r="T389" s="18">
        <v>41.97</v>
      </c>
      <c r="U389" s="18">
        <v>31.84</v>
      </c>
      <c r="V389" s="17">
        <v>177</v>
      </c>
      <c r="AO389" s="13" t="s">
        <v>748</v>
      </c>
    </row>
    <row r="390" spans="1:47" x14ac:dyDescent="0.25">
      <c r="A390" s="12">
        <v>38215</v>
      </c>
      <c r="B390" s="13" t="s">
        <v>378</v>
      </c>
      <c r="C390" s="13">
        <v>2004</v>
      </c>
      <c r="D390" s="13">
        <v>8</v>
      </c>
      <c r="E390" s="13" t="s">
        <v>379</v>
      </c>
      <c r="F390" s="13" t="s">
        <v>431</v>
      </c>
      <c r="G390" s="30">
        <v>0.93263888888888891</v>
      </c>
      <c r="H390" s="30">
        <v>0.9375</v>
      </c>
      <c r="I390" s="30">
        <v>0.81874999999999998</v>
      </c>
      <c r="J390" s="231">
        <f t="shared" si="17"/>
        <v>2.7333333333333343</v>
      </c>
      <c r="K390" s="13" t="s">
        <v>658</v>
      </c>
      <c r="L390" s="13" t="s">
        <v>749</v>
      </c>
      <c r="M390" s="13" t="s">
        <v>252</v>
      </c>
      <c r="O390" s="16">
        <v>4</v>
      </c>
      <c r="P390" s="13">
        <v>86</v>
      </c>
      <c r="Q390" s="17">
        <v>26</v>
      </c>
      <c r="R390" s="227">
        <f t="shared" si="20"/>
        <v>60</v>
      </c>
      <c r="S390" s="18">
        <v>15.64</v>
      </c>
      <c r="T390" s="18">
        <v>43.12</v>
      </c>
      <c r="U390" s="18">
        <v>33.479999999999997</v>
      </c>
      <c r="V390" s="17">
        <v>182</v>
      </c>
    </row>
    <row r="391" spans="1:47" x14ac:dyDescent="0.25">
      <c r="A391" s="12">
        <v>38215</v>
      </c>
      <c r="B391" s="13" t="s">
        <v>378</v>
      </c>
      <c r="C391" s="13">
        <v>2004</v>
      </c>
      <c r="D391" s="13">
        <v>8</v>
      </c>
      <c r="E391" s="13" t="s">
        <v>379</v>
      </c>
      <c r="F391" s="13" t="s">
        <v>431</v>
      </c>
      <c r="G391" s="30">
        <v>2.0833333333333332E-2</v>
      </c>
      <c r="H391" s="30" t="s">
        <v>382</v>
      </c>
      <c r="I391" s="30">
        <v>0.81874999999999998</v>
      </c>
      <c r="J391" s="231">
        <f t="shared" si="17"/>
        <v>4.8500000000000014</v>
      </c>
      <c r="K391" s="13" t="s">
        <v>658</v>
      </c>
      <c r="L391" s="13" t="s">
        <v>752</v>
      </c>
      <c r="M391" s="13" t="s">
        <v>252</v>
      </c>
      <c r="O391" s="16">
        <v>4</v>
      </c>
      <c r="P391" s="13">
        <v>83</v>
      </c>
      <c r="Q391" s="17">
        <v>26</v>
      </c>
      <c r="R391" s="227">
        <f t="shared" si="20"/>
        <v>57</v>
      </c>
      <c r="S391" s="18">
        <v>15.4</v>
      </c>
      <c r="T391" s="18">
        <v>43.11</v>
      </c>
      <c r="U391" s="18">
        <v>32.049999999999997</v>
      </c>
      <c r="V391" s="17">
        <v>180</v>
      </c>
      <c r="AO391" s="13" t="s">
        <v>753</v>
      </c>
      <c r="AP391" s="29"/>
      <c r="AQ391" s="29"/>
      <c r="AR391" s="29"/>
      <c r="AS391" s="29"/>
      <c r="AT391" s="29"/>
      <c r="AU391" s="29"/>
    </row>
    <row r="392" spans="1:47" x14ac:dyDescent="0.25">
      <c r="A392" s="12">
        <v>38215</v>
      </c>
      <c r="B392" s="13" t="s">
        <v>378</v>
      </c>
      <c r="C392" s="13">
        <v>2004</v>
      </c>
      <c r="D392" s="13">
        <v>8</v>
      </c>
      <c r="E392" s="13" t="s">
        <v>467</v>
      </c>
      <c r="F392" s="13" t="s">
        <v>248</v>
      </c>
      <c r="G392" s="30">
        <v>0.99652777777777779</v>
      </c>
      <c r="H392" s="30">
        <v>6.2500000000000003E-3</v>
      </c>
      <c r="I392" s="30">
        <v>0.81874999999999998</v>
      </c>
      <c r="J392" s="231">
        <f t="shared" si="17"/>
        <v>4.2666666666666675</v>
      </c>
      <c r="K392" s="13" t="s">
        <v>658</v>
      </c>
      <c r="L392" s="13" t="s">
        <v>731</v>
      </c>
      <c r="M392" s="13" t="s">
        <v>252</v>
      </c>
      <c r="O392" s="16">
        <v>0</v>
      </c>
      <c r="P392" s="13">
        <v>85</v>
      </c>
      <c r="Q392" s="17">
        <v>31</v>
      </c>
      <c r="R392" s="227">
        <f t="shared" si="20"/>
        <v>54</v>
      </c>
      <c r="S392" s="18">
        <v>16.309999999999999</v>
      </c>
      <c r="T392" s="18">
        <v>42.33</v>
      </c>
      <c r="U392" s="18">
        <v>31.22</v>
      </c>
      <c r="V392" s="17">
        <v>177</v>
      </c>
      <c r="AO392" s="13" t="s">
        <v>732</v>
      </c>
    </row>
    <row r="393" spans="1:47" x14ac:dyDescent="0.25">
      <c r="A393" s="12">
        <v>38215</v>
      </c>
      <c r="B393" s="13" t="s">
        <v>378</v>
      </c>
      <c r="C393" s="13">
        <v>2004</v>
      </c>
      <c r="D393" s="13">
        <v>8</v>
      </c>
      <c r="E393" s="13" t="s">
        <v>467</v>
      </c>
      <c r="F393" s="13" t="s">
        <v>248</v>
      </c>
      <c r="G393" s="30">
        <v>2.7777777777777779E-3</v>
      </c>
      <c r="H393" s="30">
        <v>8.3333333333333332E-3</v>
      </c>
      <c r="I393" s="30">
        <v>0.81874999999999998</v>
      </c>
      <c r="J393" s="231">
        <f t="shared" si="17"/>
        <v>4.4166666666666679</v>
      </c>
      <c r="K393" s="13" t="s">
        <v>658</v>
      </c>
      <c r="L393" s="13" t="s">
        <v>735</v>
      </c>
      <c r="M393" s="13" t="s">
        <v>252</v>
      </c>
      <c r="O393" s="16">
        <v>4</v>
      </c>
      <c r="P393" s="13">
        <v>84</v>
      </c>
      <c r="Q393" s="17">
        <v>31</v>
      </c>
      <c r="R393" s="227">
        <f t="shared" si="20"/>
        <v>53</v>
      </c>
      <c r="S393" s="18">
        <v>15.74</v>
      </c>
      <c r="T393" s="18">
        <v>46.62</v>
      </c>
      <c r="U393" s="18">
        <v>32.07</v>
      </c>
      <c r="V393" s="17">
        <v>180</v>
      </c>
    </row>
    <row r="394" spans="1:47" x14ac:dyDescent="0.25">
      <c r="A394" s="12">
        <v>38215</v>
      </c>
      <c r="B394" s="13" t="s">
        <v>378</v>
      </c>
      <c r="C394" s="13">
        <v>2004</v>
      </c>
      <c r="D394" s="13">
        <v>8</v>
      </c>
      <c r="E394" s="13" t="s">
        <v>467</v>
      </c>
      <c r="F394" s="13" t="s">
        <v>248</v>
      </c>
      <c r="G394" s="30">
        <v>5.2083333333333336E-2</v>
      </c>
      <c r="H394" s="30">
        <v>5.9722222222222225E-2</v>
      </c>
      <c r="I394" s="30">
        <v>0.81874999999999998</v>
      </c>
      <c r="J394" s="231">
        <f t="shared" si="17"/>
        <v>5.6000000000000014</v>
      </c>
      <c r="K394" s="13" t="s">
        <v>658</v>
      </c>
      <c r="L394" s="13" t="s">
        <v>739</v>
      </c>
      <c r="M394" s="13" t="s">
        <v>252</v>
      </c>
      <c r="O394" s="16">
        <v>0</v>
      </c>
      <c r="P394" s="13">
        <v>81</v>
      </c>
      <c r="Q394" s="17">
        <v>26</v>
      </c>
      <c r="R394" s="227">
        <f t="shared" si="20"/>
        <v>55</v>
      </c>
      <c r="S394" s="18">
        <v>14.9</v>
      </c>
      <c r="T394" s="18">
        <v>42.08</v>
      </c>
      <c r="U394" s="18">
        <v>32.08</v>
      </c>
      <c r="V394" s="17">
        <v>172</v>
      </c>
    </row>
    <row r="395" spans="1:47" x14ac:dyDescent="0.25">
      <c r="A395" s="12">
        <v>38215</v>
      </c>
      <c r="B395" s="13" t="s">
        <v>378</v>
      </c>
      <c r="C395" s="13">
        <v>2004</v>
      </c>
      <c r="D395" s="13">
        <v>8</v>
      </c>
      <c r="E395" s="13" t="s">
        <v>467</v>
      </c>
      <c r="F395" s="13" t="s">
        <v>248</v>
      </c>
      <c r="G395" s="30">
        <v>0.87916666666666676</v>
      </c>
      <c r="H395" s="30">
        <v>0.8833333333333333</v>
      </c>
      <c r="I395" s="30">
        <v>0.81874999999999998</v>
      </c>
      <c r="J395" s="231">
        <f t="shared" si="17"/>
        <v>1.4500000000000028</v>
      </c>
      <c r="K395" s="13" t="s">
        <v>658</v>
      </c>
      <c r="L395" s="13" t="s">
        <v>718</v>
      </c>
      <c r="M395" s="13" t="s">
        <v>252</v>
      </c>
      <c r="O395" s="16">
        <v>4</v>
      </c>
      <c r="P395" s="13">
        <v>85</v>
      </c>
      <c r="Q395" s="17">
        <v>26</v>
      </c>
      <c r="R395" s="227">
        <f t="shared" si="20"/>
        <v>59</v>
      </c>
      <c r="S395" s="18">
        <v>14.67</v>
      </c>
      <c r="T395" s="18">
        <v>41.71</v>
      </c>
      <c r="U395" s="18">
        <v>32.42</v>
      </c>
      <c r="V395" s="17">
        <v>182</v>
      </c>
    </row>
    <row r="396" spans="1:47" x14ac:dyDescent="0.25">
      <c r="A396" s="12">
        <v>38215</v>
      </c>
      <c r="B396" s="13" t="s">
        <v>378</v>
      </c>
      <c r="C396" s="13">
        <v>2004</v>
      </c>
      <c r="D396" s="13">
        <v>8</v>
      </c>
      <c r="E396" s="13" t="s">
        <v>467</v>
      </c>
      <c r="F396" s="13" t="s">
        <v>248</v>
      </c>
      <c r="G396" s="30">
        <v>0.92638888888888893</v>
      </c>
      <c r="H396" s="30">
        <v>0.93194444444444446</v>
      </c>
      <c r="I396" s="30">
        <v>0.81874999999999998</v>
      </c>
      <c r="J396" s="231">
        <f t="shared" si="17"/>
        <v>2.5833333333333348</v>
      </c>
      <c r="K396" s="13" t="s">
        <v>658</v>
      </c>
      <c r="L396" s="13" t="s">
        <v>721</v>
      </c>
      <c r="M396" s="13" t="s">
        <v>252</v>
      </c>
      <c r="O396" s="16">
        <v>3</v>
      </c>
      <c r="P396" s="13">
        <v>88</v>
      </c>
      <c r="Q396" s="17">
        <v>26</v>
      </c>
      <c r="R396" s="227">
        <f t="shared" si="20"/>
        <v>62</v>
      </c>
      <c r="S396" s="18">
        <v>16.010000000000002</v>
      </c>
      <c r="T396" s="18">
        <v>41.69</v>
      </c>
      <c r="U396" s="18">
        <v>32.549999999999997</v>
      </c>
      <c r="V396" s="17">
        <v>180</v>
      </c>
      <c r="X396" s="13" t="s">
        <v>252</v>
      </c>
    </row>
    <row r="397" spans="1:47" x14ac:dyDescent="0.25">
      <c r="A397" s="12">
        <v>38215</v>
      </c>
      <c r="B397" s="13" t="s">
        <v>378</v>
      </c>
      <c r="C397" s="13">
        <v>2004</v>
      </c>
      <c r="D397" s="13">
        <v>8</v>
      </c>
      <c r="E397" s="13" t="s">
        <v>467</v>
      </c>
      <c r="F397" s="13" t="s">
        <v>248</v>
      </c>
      <c r="G397" s="30">
        <v>0.9291666666666667</v>
      </c>
      <c r="H397" s="30">
        <v>0.93402777777777779</v>
      </c>
      <c r="I397" s="30">
        <v>0.81874999999999998</v>
      </c>
      <c r="J397" s="231">
        <f t="shared" si="17"/>
        <v>2.6500000000000012</v>
      </c>
      <c r="K397" s="13" t="s">
        <v>658</v>
      </c>
      <c r="L397" s="13" t="s">
        <v>722</v>
      </c>
      <c r="M397" s="13" t="s">
        <v>252</v>
      </c>
      <c r="O397" s="16">
        <v>3</v>
      </c>
      <c r="P397" s="13">
        <v>84</v>
      </c>
      <c r="Q397" s="17">
        <v>27</v>
      </c>
      <c r="R397" s="227">
        <f t="shared" si="20"/>
        <v>57</v>
      </c>
      <c r="S397" s="18">
        <v>16.260000000000002</v>
      </c>
      <c r="T397" s="18">
        <v>43</v>
      </c>
      <c r="U397" s="18">
        <v>31.71</v>
      </c>
      <c r="V397" s="17">
        <v>179</v>
      </c>
      <c r="AO397" s="13" t="s">
        <v>256</v>
      </c>
    </row>
    <row r="398" spans="1:47" x14ac:dyDescent="0.25">
      <c r="A398" s="12">
        <v>38215</v>
      </c>
      <c r="B398" s="13" t="s">
        <v>378</v>
      </c>
      <c r="C398" s="13">
        <v>2004</v>
      </c>
      <c r="D398" s="13">
        <v>8</v>
      </c>
      <c r="E398" s="13" t="s">
        <v>379</v>
      </c>
      <c r="F398" s="13" t="s">
        <v>431</v>
      </c>
      <c r="G398" s="30">
        <v>0.90833333333333333</v>
      </c>
      <c r="H398" s="30">
        <v>0.91319444444444453</v>
      </c>
      <c r="I398" s="30">
        <v>0.81874999999999998</v>
      </c>
      <c r="J398" s="231">
        <f t="shared" si="17"/>
        <v>2.1500000000000004</v>
      </c>
      <c r="K398" s="13" t="s">
        <v>250</v>
      </c>
      <c r="L398" s="13" t="s">
        <v>745</v>
      </c>
      <c r="M398" s="13" t="s">
        <v>252</v>
      </c>
      <c r="O398" s="16">
        <v>4.5</v>
      </c>
      <c r="P398" s="13">
        <v>62</v>
      </c>
      <c r="Q398" s="17">
        <v>26</v>
      </c>
      <c r="R398" s="227">
        <f t="shared" si="20"/>
        <v>36</v>
      </c>
      <c r="S398" s="18">
        <v>14.02</v>
      </c>
      <c r="T398" s="18">
        <v>38.340000000000003</v>
      </c>
      <c r="U398" s="18">
        <v>23.96</v>
      </c>
      <c r="V398" s="17">
        <v>141</v>
      </c>
    </row>
    <row r="399" spans="1:47" x14ac:dyDescent="0.25">
      <c r="A399" s="12">
        <v>38215</v>
      </c>
      <c r="B399" s="13" t="s">
        <v>378</v>
      </c>
      <c r="C399" s="13">
        <v>2004</v>
      </c>
      <c r="D399" s="13">
        <v>8</v>
      </c>
      <c r="E399" s="13" t="s">
        <v>379</v>
      </c>
      <c r="F399" s="13" t="s">
        <v>431</v>
      </c>
      <c r="G399" s="30">
        <v>0.91249999999999998</v>
      </c>
      <c r="H399" s="30">
        <v>0.91736111111111107</v>
      </c>
      <c r="I399" s="30">
        <v>0.81874999999999998</v>
      </c>
      <c r="J399" s="231">
        <f t="shared" si="17"/>
        <v>2.25</v>
      </c>
      <c r="K399" s="13" t="s">
        <v>250</v>
      </c>
      <c r="L399" s="13" t="s">
        <v>746</v>
      </c>
      <c r="M399" s="13" t="s">
        <v>252</v>
      </c>
      <c r="O399" s="16">
        <v>4</v>
      </c>
      <c r="P399" s="13">
        <v>61</v>
      </c>
      <c r="Q399" s="17">
        <v>26</v>
      </c>
      <c r="R399" s="227">
        <f t="shared" si="20"/>
        <v>35</v>
      </c>
      <c r="S399" s="18">
        <v>14.19</v>
      </c>
      <c r="T399" s="18">
        <v>38.67</v>
      </c>
      <c r="U399" s="18">
        <v>23.16</v>
      </c>
      <c r="V399" s="17">
        <v>146</v>
      </c>
    </row>
    <row r="400" spans="1:47" x14ac:dyDescent="0.25">
      <c r="A400" s="12">
        <v>38215</v>
      </c>
      <c r="B400" s="13" t="s">
        <v>378</v>
      </c>
      <c r="C400" s="13">
        <v>2004</v>
      </c>
      <c r="D400" s="13">
        <v>8</v>
      </c>
      <c r="E400" s="13" t="s">
        <v>379</v>
      </c>
      <c r="F400" s="13" t="s">
        <v>431</v>
      </c>
      <c r="G400" s="30">
        <v>0.95833333333333337</v>
      </c>
      <c r="H400" s="30">
        <v>0.96250000000000002</v>
      </c>
      <c r="I400" s="30">
        <v>0.81874999999999998</v>
      </c>
      <c r="J400" s="231">
        <f t="shared" ref="J400:J463" si="21">($G400-$I400)*24+IF($G400&lt;TIME(12,0,0),24,0)</f>
        <v>3.3500000000000014</v>
      </c>
      <c r="K400" s="13" t="s">
        <v>250</v>
      </c>
      <c r="L400" s="13" t="s">
        <v>750</v>
      </c>
      <c r="M400" s="13" t="s">
        <v>252</v>
      </c>
      <c r="O400" s="16">
        <v>4</v>
      </c>
      <c r="P400" s="13">
        <v>58</v>
      </c>
      <c r="Q400" s="17">
        <v>26</v>
      </c>
      <c r="R400" s="227">
        <f t="shared" si="20"/>
        <v>32</v>
      </c>
      <c r="S400" s="18">
        <v>14.52</v>
      </c>
      <c r="T400" s="18">
        <v>37.81</v>
      </c>
      <c r="U400" s="18">
        <v>23.33</v>
      </c>
      <c r="V400" s="17">
        <v>137</v>
      </c>
    </row>
    <row r="401" spans="1:47" x14ac:dyDescent="0.25">
      <c r="A401" s="12">
        <v>38215</v>
      </c>
      <c r="B401" s="13" t="s">
        <v>378</v>
      </c>
      <c r="C401" s="13">
        <v>2004</v>
      </c>
      <c r="D401" s="13">
        <v>8</v>
      </c>
      <c r="E401" s="13" t="s">
        <v>379</v>
      </c>
      <c r="F401" s="13" t="s">
        <v>431</v>
      </c>
      <c r="G401" s="30">
        <v>1.4583333333333332E-2</v>
      </c>
      <c r="H401" s="30">
        <v>1.8749999999999999E-2</v>
      </c>
      <c r="I401" s="30">
        <v>0.81874999999999998</v>
      </c>
      <c r="J401" s="231">
        <f t="shared" si="21"/>
        <v>4.6999999999999993</v>
      </c>
      <c r="K401" s="13" t="s">
        <v>250</v>
      </c>
      <c r="L401" s="13" t="s">
        <v>751</v>
      </c>
      <c r="M401" s="13" t="s">
        <v>252</v>
      </c>
      <c r="O401" s="16">
        <v>1.5</v>
      </c>
      <c r="P401" s="13">
        <v>58</v>
      </c>
      <c r="Q401" s="17">
        <v>26</v>
      </c>
      <c r="R401" s="227">
        <f t="shared" si="20"/>
        <v>32</v>
      </c>
      <c r="S401" s="18">
        <v>14.02</v>
      </c>
      <c r="T401" s="18">
        <v>37.799999999999997</v>
      </c>
      <c r="U401" s="18">
        <v>22.76</v>
      </c>
      <c r="V401" s="17">
        <v>138</v>
      </c>
      <c r="AO401" s="13" t="s">
        <v>748</v>
      </c>
    </row>
    <row r="402" spans="1:47" x14ac:dyDescent="0.25">
      <c r="A402" s="12">
        <v>38215</v>
      </c>
      <c r="B402" s="13" t="s">
        <v>378</v>
      </c>
      <c r="C402" s="13">
        <v>2004</v>
      </c>
      <c r="D402" s="13">
        <v>8</v>
      </c>
      <c r="E402" s="13" t="s">
        <v>467</v>
      </c>
      <c r="F402" s="13" t="s">
        <v>248</v>
      </c>
      <c r="G402" s="30">
        <v>0.99652777777777779</v>
      </c>
      <c r="H402" s="30">
        <v>8.3333333333333332E-3</v>
      </c>
      <c r="I402" s="30">
        <v>0.81874999999999998</v>
      </c>
      <c r="J402" s="231">
        <f t="shared" si="21"/>
        <v>4.2666666666666675</v>
      </c>
      <c r="K402" s="13" t="s">
        <v>250</v>
      </c>
      <c r="L402" s="13" t="s">
        <v>733</v>
      </c>
      <c r="M402" s="13" t="s">
        <v>252</v>
      </c>
      <c r="O402" s="16">
        <v>3</v>
      </c>
      <c r="P402" s="13">
        <v>61</v>
      </c>
      <c r="Q402" s="17">
        <v>27</v>
      </c>
      <c r="R402" s="227">
        <f t="shared" si="20"/>
        <v>34</v>
      </c>
      <c r="S402" s="18">
        <v>15.16</v>
      </c>
      <c r="T402" s="18">
        <v>39.21</v>
      </c>
      <c r="U402" s="18">
        <v>23.71</v>
      </c>
      <c r="V402" s="17">
        <v>145</v>
      </c>
    </row>
    <row r="403" spans="1:47" x14ac:dyDescent="0.25">
      <c r="A403" s="12">
        <v>38215</v>
      </c>
      <c r="B403" s="13" t="s">
        <v>378</v>
      </c>
      <c r="C403" s="13">
        <v>2004</v>
      </c>
      <c r="D403" s="13">
        <v>8</v>
      </c>
      <c r="E403" s="13" t="s">
        <v>467</v>
      </c>
      <c r="F403" s="13" t="s">
        <v>248</v>
      </c>
      <c r="G403" s="30">
        <v>0.99791666666666667</v>
      </c>
      <c r="H403" s="30">
        <v>9.7222222222222224E-3</v>
      </c>
      <c r="I403" s="30">
        <v>0.81874999999999998</v>
      </c>
      <c r="J403" s="231">
        <f t="shared" si="21"/>
        <v>4.3000000000000007</v>
      </c>
      <c r="K403" s="13" t="s">
        <v>250</v>
      </c>
      <c r="L403" s="13" t="s">
        <v>734</v>
      </c>
      <c r="M403" s="13" t="s">
        <v>252</v>
      </c>
      <c r="O403" s="16">
        <v>2</v>
      </c>
      <c r="P403" s="13">
        <v>60</v>
      </c>
      <c r="Q403" s="17">
        <v>26</v>
      </c>
      <c r="R403" s="227">
        <f t="shared" si="20"/>
        <v>34</v>
      </c>
      <c r="S403" s="18">
        <v>14.49</v>
      </c>
      <c r="T403" s="18">
        <v>36.729999999999997</v>
      </c>
      <c r="U403" s="18">
        <v>21.61</v>
      </c>
      <c r="V403" s="17">
        <v>135</v>
      </c>
    </row>
    <row r="404" spans="1:47" x14ac:dyDescent="0.25">
      <c r="A404" s="12">
        <v>38215</v>
      </c>
      <c r="B404" s="13" t="s">
        <v>378</v>
      </c>
      <c r="C404" s="13">
        <v>2004</v>
      </c>
      <c r="D404" s="13">
        <v>8</v>
      </c>
      <c r="E404" s="13" t="s">
        <v>467</v>
      </c>
      <c r="F404" s="13" t="s">
        <v>248</v>
      </c>
      <c r="G404" s="30">
        <v>3.125E-2</v>
      </c>
      <c r="H404" s="30">
        <v>3.5416666666666666E-2</v>
      </c>
      <c r="I404" s="30">
        <v>0.81874999999999998</v>
      </c>
      <c r="J404" s="231">
        <f t="shared" si="21"/>
        <v>5.1000000000000014</v>
      </c>
      <c r="K404" s="13" t="s">
        <v>250</v>
      </c>
      <c r="L404" s="13" t="s">
        <v>736</v>
      </c>
      <c r="M404" s="13" t="s">
        <v>252</v>
      </c>
      <c r="O404" s="16">
        <v>2</v>
      </c>
      <c r="P404" s="13">
        <v>57</v>
      </c>
      <c r="Q404" s="17">
        <v>26</v>
      </c>
      <c r="R404" s="227">
        <f t="shared" si="20"/>
        <v>31</v>
      </c>
      <c r="S404" s="18">
        <v>15.18</v>
      </c>
      <c r="T404" s="18">
        <v>38.369999999999997</v>
      </c>
      <c r="U404" s="18">
        <v>23.2</v>
      </c>
      <c r="V404" s="17">
        <v>139</v>
      </c>
      <c r="AO404" s="13" t="s">
        <v>737</v>
      </c>
    </row>
    <row r="405" spans="1:47" x14ac:dyDescent="0.25">
      <c r="A405" s="12">
        <v>38215</v>
      </c>
      <c r="B405" s="13" t="s">
        <v>378</v>
      </c>
      <c r="C405" s="13">
        <v>2004</v>
      </c>
      <c r="D405" s="13">
        <v>8</v>
      </c>
      <c r="E405" s="13" t="s">
        <v>467</v>
      </c>
      <c r="F405" s="13" t="s">
        <v>248</v>
      </c>
      <c r="G405" s="30">
        <v>4.1666666666666664E-2</v>
      </c>
      <c r="H405" s="30">
        <v>5.486111111111111E-2</v>
      </c>
      <c r="I405" s="30">
        <v>0.81874999999999998</v>
      </c>
      <c r="J405" s="231">
        <f t="shared" si="21"/>
        <v>5.3500000000000014</v>
      </c>
      <c r="K405" s="13" t="s">
        <v>250</v>
      </c>
      <c r="L405" s="13" t="s">
        <v>738</v>
      </c>
      <c r="M405" s="13" t="s">
        <v>252</v>
      </c>
      <c r="O405" s="16">
        <v>4</v>
      </c>
      <c r="P405" s="13">
        <v>61</v>
      </c>
      <c r="Q405" s="17">
        <v>26</v>
      </c>
      <c r="R405" s="227">
        <f t="shared" si="20"/>
        <v>35</v>
      </c>
      <c r="S405" s="18">
        <v>14.46</v>
      </c>
      <c r="T405" s="18">
        <v>38.03</v>
      </c>
      <c r="U405" s="18">
        <v>24.42</v>
      </c>
      <c r="V405" s="17">
        <v>145</v>
      </c>
      <c r="X405" s="13" t="s">
        <v>1712</v>
      </c>
      <c r="AO405" s="13" t="s">
        <v>694</v>
      </c>
    </row>
    <row r="406" spans="1:47" x14ac:dyDescent="0.25">
      <c r="A406" s="12">
        <v>38215</v>
      </c>
      <c r="B406" s="13" t="s">
        <v>378</v>
      </c>
      <c r="C406" s="13">
        <v>2004</v>
      </c>
      <c r="D406" s="13">
        <v>8</v>
      </c>
      <c r="E406" s="13" t="s">
        <v>467</v>
      </c>
      <c r="F406" s="13" t="s">
        <v>248</v>
      </c>
      <c r="G406" s="30">
        <v>7.1527777777777787E-2</v>
      </c>
      <c r="H406" s="30">
        <v>7.5694444444444439E-2</v>
      </c>
      <c r="I406" s="30">
        <v>0.81874999999999998</v>
      </c>
      <c r="J406" s="231">
        <f t="shared" si="21"/>
        <v>6.0666666666666664</v>
      </c>
      <c r="K406" s="13" t="s">
        <v>250</v>
      </c>
      <c r="L406" s="13" t="s">
        <v>740</v>
      </c>
      <c r="M406" s="13" t="s">
        <v>252</v>
      </c>
      <c r="O406" s="16">
        <v>4</v>
      </c>
      <c r="P406" s="13">
        <v>59</v>
      </c>
      <c r="Q406" s="17">
        <v>26</v>
      </c>
      <c r="R406" s="227">
        <f t="shared" si="20"/>
        <v>33</v>
      </c>
      <c r="S406" s="18">
        <v>14.52</v>
      </c>
      <c r="T406" s="18">
        <v>37.49</v>
      </c>
      <c r="U406" s="18">
        <v>22.55</v>
      </c>
      <c r="V406" s="17">
        <v>141</v>
      </c>
    </row>
    <row r="407" spans="1:47" x14ac:dyDescent="0.25">
      <c r="A407" s="12">
        <v>38215</v>
      </c>
      <c r="B407" s="13" t="s">
        <v>378</v>
      </c>
      <c r="C407" s="13">
        <v>2004</v>
      </c>
      <c r="D407" s="13">
        <v>8</v>
      </c>
      <c r="E407" s="13" t="s">
        <v>467</v>
      </c>
      <c r="F407" s="13" t="s">
        <v>248</v>
      </c>
      <c r="G407" s="30">
        <v>8.6805555555555566E-2</v>
      </c>
      <c r="H407" s="30">
        <v>9.1666666666666674E-2</v>
      </c>
      <c r="I407" s="30">
        <v>0.81874999999999998</v>
      </c>
      <c r="J407" s="231">
        <f t="shared" si="21"/>
        <v>6.4333333333333336</v>
      </c>
      <c r="K407" s="13" t="s">
        <v>250</v>
      </c>
      <c r="L407" s="13" t="s">
        <v>741</v>
      </c>
      <c r="M407" s="13" t="s">
        <v>252</v>
      </c>
      <c r="O407" s="16">
        <v>4.5</v>
      </c>
      <c r="P407" s="13">
        <v>59</v>
      </c>
      <c r="Q407" s="17">
        <v>26</v>
      </c>
      <c r="R407" s="227">
        <f t="shared" si="20"/>
        <v>33</v>
      </c>
      <c r="S407" s="18">
        <v>15.13</v>
      </c>
      <c r="T407" s="18">
        <v>38.31</v>
      </c>
      <c r="U407" s="18">
        <v>21.39</v>
      </c>
      <c r="V407" s="17">
        <v>141</v>
      </c>
      <c r="AO407" s="13" t="s">
        <v>256</v>
      </c>
    </row>
    <row r="408" spans="1:47" x14ac:dyDescent="0.25">
      <c r="A408" s="12">
        <v>38215</v>
      </c>
      <c r="B408" s="13" t="s">
        <v>378</v>
      </c>
      <c r="C408" s="13">
        <v>2004</v>
      </c>
      <c r="D408" s="13">
        <v>8</v>
      </c>
      <c r="E408" s="13" t="s">
        <v>467</v>
      </c>
      <c r="F408" s="13" t="s">
        <v>248</v>
      </c>
      <c r="G408" s="30">
        <v>9.4444444444444442E-2</v>
      </c>
      <c r="H408" s="30">
        <v>0.10902777777777778</v>
      </c>
      <c r="I408" s="30">
        <v>0.81874999999999998</v>
      </c>
      <c r="J408" s="231">
        <f t="shared" si="21"/>
        <v>6.6166666666666671</v>
      </c>
      <c r="K408" s="13" t="s">
        <v>250</v>
      </c>
      <c r="L408" s="13" t="s">
        <v>742</v>
      </c>
      <c r="M408" s="13" t="s">
        <v>252</v>
      </c>
      <c r="O408" s="16">
        <v>3</v>
      </c>
      <c r="P408" s="13">
        <v>67</v>
      </c>
      <c r="Q408" s="17">
        <v>26</v>
      </c>
      <c r="R408" s="227">
        <f t="shared" si="20"/>
        <v>41</v>
      </c>
      <c r="S408" s="18">
        <v>15.7</v>
      </c>
      <c r="T408" s="18">
        <v>37.85</v>
      </c>
      <c r="U408" s="18">
        <v>23.15</v>
      </c>
      <c r="V408" s="17">
        <v>143</v>
      </c>
      <c r="X408" s="13" t="s">
        <v>1712</v>
      </c>
      <c r="AO408" s="13" t="s">
        <v>743</v>
      </c>
    </row>
    <row r="409" spans="1:47" x14ac:dyDescent="0.25">
      <c r="A409" s="12">
        <v>38215</v>
      </c>
      <c r="B409" s="13" t="s">
        <v>378</v>
      </c>
      <c r="C409" s="13">
        <v>2004</v>
      </c>
      <c r="D409" s="13">
        <v>8</v>
      </c>
      <c r="E409" s="13" t="s">
        <v>467</v>
      </c>
      <c r="F409" s="13" t="s">
        <v>248</v>
      </c>
      <c r="G409" s="30">
        <v>6.0416666666666667E-2</v>
      </c>
      <c r="H409" s="30" t="s">
        <v>382</v>
      </c>
      <c r="I409" s="30">
        <v>0.81874999999999998</v>
      </c>
      <c r="J409" s="231">
        <f t="shared" si="21"/>
        <v>5.8000000000000007</v>
      </c>
      <c r="K409" s="13" t="s">
        <v>250</v>
      </c>
      <c r="L409" s="13" t="s">
        <v>668</v>
      </c>
      <c r="M409" s="13" t="s">
        <v>672</v>
      </c>
      <c r="O409" s="16" t="s">
        <v>318</v>
      </c>
      <c r="P409" s="16" t="s">
        <v>318</v>
      </c>
      <c r="Q409" s="16" t="s">
        <v>318</v>
      </c>
      <c r="R409" s="229" t="s">
        <v>318</v>
      </c>
      <c r="S409" s="16" t="s">
        <v>318</v>
      </c>
      <c r="T409" s="16" t="s">
        <v>318</v>
      </c>
      <c r="U409" s="16" t="s">
        <v>318</v>
      </c>
      <c r="V409" s="16" t="s">
        <v>318</v>
      </c>
      <c r="AO409" s="13" t="s">
        <v>1592</v>
      </c>
    </row>
    <row r="410" spans="1:47" x14ac:dyDescent="0.25">
      <c r="A410" s="12">
        <v>38215</v>
      </c>
      <c r="B410" s="13" t="s">
        <v>378</v>
      </c>
      <c r="C410" s="13">
        <v>2004</v>
      </c>
      <c r="D410" s="13">
        <v>8</v>
      </c>
      <c r="E410" s="13" t="s">
        <v>467</v>
      </c>
      <c r="F410" s="13" t="s">
        <v>248</v>
      </c>
      <c r="G410" s="30">
        <v>0.8930555555555556</v>
      </c>
      <c r="H410" s="30">
        <v>0.90763888888888899</v>
      </c>
      <c r="I410" s="30">
        <v>0.81874999999999998</v>
      </c>
      <c r="J410" s="231">
        <f t="shared" si="21"/>
        <v>1.783333333333335</v>
      </c>
      <c r="K410" s="13" t="s">
        <v>250</v>
      </c>
      <c r="L410" s="13" t="s">
        <v>719</v>
      </c>
      <c r="M410" s="13" t="s">
        <v>252</v>
      </c>
      <c r="O410" s="16">
        <v>4</v>
      </c>
      <c r="P410" s="13">
        <v>62</v>
      </c>
      <c r="Q410" s="17">
        <v>26</v>
      </c>
      <c r="R410" s="227">
        <f t="shared" ref="R410:R441" si="22">P410-Q410</f>
        <v>36</v>
      </c>
      <c r="S410" s="18">
        <v>15.46</v>
      </c>
      <c r="T410" s="18">
        <v>38.5</v>
      </c>
      <c r="U410" s="18">
        <v>22.95</v>
      </c>
      <c r="V410" s="17">
        <v>145</v>
      </c>
      <c r="X410" s="13" t="s">
        <v>1712</v>
      </c>
      <c r="AO410" s="13" t="s">
        <v>720</v>
      </c>
      <c r="AU410" s="155">
        <v>9</v>
      </c>
    </row>
    <row r="411" spans="1:47" x14ac:dyDescent="0.25">
      <c r="A411" s="12">
        <v>38215</v>
      </c>
      <c r="B411" s="13" t="s">
        <v>378</v>
      </c>
      <c r="C411" s="13">
        <v>2004</v>
      </c>
      <c r="D411" s="13">
        <v>8</v>
      </c>
      <c r="E411" s="13" t="s">
        <v>467</v>
      </c>
      <c r="F411" s="13" t="s">
        <v>248</v>
      </c>
      <c r="G411" s="30">
        <v>0.94305555555555554</v>
      </c>
      <c r="H411" s="30">
        <v>0.96180555555555547</v>
      </c>
      <c r="I411" s="30">
        <v>0.81874999999999998</v>
      </c>
      <c r="J411" s="231">
        <f t="shared" si="21"/>
        <v>2.9833333333333334</v>
      </c>
      <c r="K411" s="13" t="s">
        <v>250</v>
      </c>
      <c r="L411" s="13" t="s">
        <v>723</v>
      </c>
      <c r="M411" s="13" t="s">
        <v>252</v>
      </c>
      <c r="O411" s="16">
        <v>4</v>
      </c>
      <c r="P411" s="13">
        <v>61</v>
      </c>
      <c r="Q411" s="17">
        <v>26</v>
      </c>
      <c r="R411" s="227">
        <f t="shared" si="22"/>
        <v>35</v>
      </c>
      <c r="S411" s="18">
        <v>14.82</v>
      </c>
      <c r="T411" s="18">
        <v>38.729999999999997</v>
      </c>
      <c r="U411" s="18">
        <v>23.12</v>
      </c>
      <c r="V411" s="17">
        <v>143</v>
      </c>
      <c r="X411" s="13" t="s">
        <v>1712</v>
      </c>
      <c r="AO411" s="13" t="s">
        <v>724</v>
      </c>
      <c r="AU411" s="155">
        <v>10</v>
      </c>
    </row>
    <row r="412" spans="1:47" x14ac:dyDescent="0.25">
      <c r="A412" s="12">
        <v>38215</v>
      </c>
      <c r="B412" s="13" t="s">
        <v>378</v>
      </c>
      <c r="C412" s="13">
        <v>2004</v>
      </c>
      <c r="D412" s="13">
        <v>8</v>
      </c>
      <c r="E412" s="13" t="s">
        <v>467</v>
      </c>
      <c r="F412" s="13" t="s">
        <v>248</v>
      </c>
      <c r="G412" s="30">
        <v>0.95486111111111116</v>
      </c>
      <c r="H412" s="30">
        <v>0.9902777777777777</v>
      </c>
      <c r="I412" s="30">
        <v>0.81874999999999998</v>
      </c>
      <c r="J412" s="231">
        <f t="shared" si="21"/>
        <v>3.2666666666666684</v>
      </c>
      <c r="K412" s="13" t="s">
        <v>250</v>
      </c>
      <c r="L412" s="13" t="s">
        <v>725</v>
      </c>
      <c r="M412" s="13" t="s">
        <v>252</v>
      </c>
      <c r="O412" s="16">
        <v>2</v>
      </c>
      <c r="P412" s="13">
        <v>63</v>
      </c>
      <c r="Q412" s="17">
        <v>26</v>
      </c>
      <c r="R412" s="227">
        <f t="shared" si="22"/>
        <v>37</v>
      </c>
      <c r="S412" s="18">
        <v>14.93</v>
      </c>
      <c r="T412" s="18">
        <v>37.86</v>
      </c>
      <c r="U412" s="18">
        <v>21.94</v>
      </c>
      <c r="V412" s="17">
        <v>140</v>
      </c>
      <c r="X412" s="13" t="s">
        <v>1713</v>
      </c>
      <c r="AO412" s="13" t="s">
        <v>726</v>
      </c>
    </row>
    <row r="413" spans="1:47" x14ac:dyDescent="0.25">
      <c r="A413" s="12">
        <v>38215</v>
      </c>
      <c r="B413" s="13" t="s">
        <v>378</v>
      </c>
      <c r="C413" s="13">
        <v>2004</v>
      </c>
      <c r="D413" s="13">
        <v>8</v>
      </c>
      <c r="E413" s="13" t="s">
        <v>467</v>
      </c>
      <c r="F413" s="13" t="s">
        <v>248</v>
      </c>
      <c r="G413" s="30">
        <v>0.96944444444444444</v>
      </c>
      <c r="H413" s="30">
        <v>0.99930555555555556</v>
      </c>
      <c r="I413" s="30">
        <v>0.81874999999999998</v>
      </c>
      <c r="J413" s="231">
        <f t="shared" si="21"/>
        <v>3.6166666666666671</v>
      </c>
      <c r="K413" s="13" t="s">
        <v>250</v>
      </c>
      <c r="L413" s="13" t="s">
        <v>729</v>
      </c>
      <c r="M413" s="13" t="s">
        <v>252</v>
      </c>
      <c r="O413" s="16">
        <v>4</v>
      </c>
      <c r="P413" s="13">
        <v>65</v>
      </c>
      <c r="Q413" s="17">
        <v>27</v>
      </c>
      <c r="R413" s="227">
        <f t="shared" si="22"/>
        <v>38</v>
      </c>
      <c r="S413" s="18">
        <v>15.4</v>
      </c>
      <c r="T413" s="18">
        <v>39.200000000000003</v>
      </c>
      <c r="U413" s="18">
        <v>22.61</v>
      </c>
      <c r="V413" s="17">
        <v>144</v>
      </c>
      <c r="X413" s="13" t="s">
        <v>1712</v>
      </c>
      <c r="AO413" s="13" t="s">
        <v>730</v>
      </c>
    </row>
    <row r="414" spans="1:47" x14ac:dyDescent="0.25">
      <c r="A414" s="12">
        <v>38217</v>
      </c>
      <c r="B414" s="13" t="s">
        <v>249</v>
      </c>
      <c r="C414" s="13">
        <v>2004</v>
      </c>
      <c r="D414" s="13">
        <v>8</v>
      </c>
      <c r="E414" s="13">
        <v>1</v>
      </c>
      <c r="F414" s="13" t="s">
        <v>248</v>
      </c>
      <c r="G414" s="30">
        <v>0.98541666666666661</v>
      </c>
      <c r="H414" s="30">
        <v>0.99861111111111101</v>
      </c>
      <c r="I414" s="30">
        <v>0.81666666666666676</v>
      </c>
      <c r="J414" s="231">
        <f t="shared" si="21"/>
        <v>4.0499999999999963</v>
      </c>
      <c r="K414" s="13" t="s">
        <v>1123</v>
      </c>
      <c r="L414" s="13" t="s">
        <v>776</v>
      </c>
      <c r="M414" s="13" t="s">
        <v>252</v>
      </c>
      <c r="O414" s="16">
        <v>4</v>
      </c>
      <c r="P414" s="13">
        <v>57</v>
      </c>
      <c r="Q414" s="17">
        <v>27</v>
      </c>
      <c r="R414" s="227">
        <f t="shared" si="22"/>
        <v>30</v>
      </c>
      <c r="S414" s="18">
        <v>15.33</v>
      </c>
      <c r="T414" s="18">
        <v>38.24</v>
      </c>
      <c r="U414" s="18">
        <v>20.48</v>
      </c>
      <c r="V414" s="17">
        <v>146</v>
      </c>
      <c r="W414" s="17">
        <v>74</v>
      </c>
      <c r="AO414" s="13" t="s">
        <v>777</v>
      </c>
    </row>
    <row r="415" spans="1:47" x14ac:dyDescent="0.25">
      <c r="A415" s="12">
        <v>38217</v>
      </c>
      <c r="B415" s="13" t="s">
        <v>249</v>
      </c>
      <c r="C415" s="13">
        <v>2004</v>
      </c>
      <c r="D415" s="13">
        <v>8</v>
      </c>
      <c r="E415" s="13">
        <v>1</v>
      </c>
      <c r="F415" s="13" t="s">
        <v>248</v>
      </c>
      <c r="G415" s="30">
        <v>0.875</v>
      </c>
      <c r="H415" s="30" t="s">
        <v>382</v>
      </c>
      <c r="I415" s="30">
        <v>0.81666666666666676</v>
      </c>
      <c r="J415" s="231">
        <f t="shared" si="21"/>
        <v>1.3999999999999977</v>
      </c>
      <c r="K415" s="13" t="s">
        <v>250</v>
      </c>
      <c r="L415" s="13" t="s">
        <v>757</v>
      </c>
      <c r="M415" s="13" t="s">
        <v>252</v>
      </c>
      <c r="O415" s="16">
        <v>0</v>
      </c>
      <c r="P415" s="13">
        <v>63</v>
      </c>
      <c r="Q415" s="17">
        <v>30</v>
      </c>
      <c r="R415" s="227">
        <f t="shared" si="22"/>
        <v>33</v>
      </c>
      <c r="S415" s="18">
        <v>13.93</v>
      </c>
      <c r="T415" s="18">
        <v>37.130000000000003</v>
      </c>
      <c r="U415" s="18">
        <v>23.11</v>
      </c>
      <c r="V415" s="17">
        <v>139</v>
      </c>
    </row>
    <row r="416" spans="1:47" x14ac:dyDescent="0.25">
      <c r="A416" s="12">
        <v>38217</v>
      </c>
      <c r="B416" s="13" t="s">
        <v>249</v>
      </c>
      <c r="C416" s="13">
        <v>2004</v>
      </c>
      <c r="D416" s="13">
        <v>8</v>
      </c>
      <c r="E416" s="13">
        <v>1</v>
      </c>
      <c r="F416" s="13" t="s">
        <v>248</v>
      </c>
      <c r="G416" s="30">
        <v>0.88680555555555562</v>
      </c>
      <c r="I416" s="30">
        <v>0.81666666666666676</v>
      </c>
      <c r="J416" s="231">
        <f t="shared" si="21"/>
        <v>1.6833333333333327</v>
      </c>
      <c r="K416" s="13" t="s">
        <v>250</v>
      </c>
      <c r="L416" s="13" t="s">
        <v>758</v>
      </c>
      <c r="M416" s="13" t="s">
        <v>252</v>
      </c>
      <c r="O416" s="16">
        <v>3</v>
      </c>
      <c r="P416" s="13">
        <v>63</v>
      </c>
      <c r="Q416" s="17">
        <v>30</v>
      </c>
      <c r="R416" s="227">
        <f t="shared" si="22"/>
        <v>33</v>
      </c>
      <c r="S416" s="18">
        <v>15.02</v>
      </c>
      <c r="T416" s="18">
        <v>39.01</v>
      </c>
      <c r="U416" s="18">
        <v>24.15</v>
      </c>
      <c r="V416" s="17">
        <v>144</v>
      </c>
      <c r="AO416" s="13" t="s">
        <v>759</v>
      </c>
    </row>
    <row r="417" spans="1:41" x14ac:dyDescent="0.25">
      <c r="A417" s="12">
        <v>38217</v>
      </c>
      <c r="B417" s="13" t="s">
        <v>249</v>
      </c>
      <c r="C417" s="13">
        <v>2004</v>
      </c>
      <c r="D417" s="13">
        <v>8</v>
      </c>
      <c r="E417" s="13">
        <v>1</v>
      </c>
      <c r="F417" s="13" t="s">
        <v>248</v>
      </c>
      <c r="G417" s="30">
        <v>0.89722222222222225</v>
      </c>
      <c r="I417" s="30">
        <v>0.81666666666666676</v>
      </c>
      <c r="J417" s="231">
        <f t="shared" si="21"/>
        <v>1.9333333333333318</v>
      </c>
      <c r="K417" s="13" t="s">
        <v>250</v>
      </c>
      <c r="L417" s="13" t="s">
        <v>760</v>
      </c>
      <c r="M417" s="13" t="s">
        <v>252</v>
      </c>
      <c r="O417" s="16">
        <v>0</v>
      </c>
      <c r="P417" s="13">
        <v>67</v>
      </c>
      <c r="Q417" s="17">
        <v>30</v>
      </c>
      <c r="R417" s="227">
        <f t="shared" si="22"/>
        <v>37</v>
      </c>
      <c r="S417" s="18">
        <v>14.39</v>
      </c>
      <c r="T417" s="18">
        <v>37.82</v>
      </c>
      <c r="U417" s="18">
        <v>22.99</v>
      </c>
      <c r="V417" s="17">
        <v>141</v>
      </c>
      <c r="AO417" s="13" t="s">
        <v>759</v>
      </c>
    </row>
    <row r="418" spans="1:41" x14ac:dyDescent="0.25">
      <c r="A418" s="12">
        <v>38217</v>
      </c>
      <c r="B418" s="13" t="s">
        <v>249</v>
      </c>
      <c r="C418" s="13">
        <v>2004</v>
      </c>
      <c r="D418" s="13">
        <v>8</v>
      </c>
      <c r="E418" s="13">
        <v>1</v>
      </c>
      <c r="F418" s="13" t="s">
        <v>248</v>
      </c>
      <c r="G418" s="30">
        <v>0.90416666666666667</v>
      </c>
      <c r="H418" s="30">
        <v>0.91874999999999996</v>
      </c>
      <c r="I418" s="30">
        <v>0.81666666666666676</v>
      </c>
      <c r="J418" s="231">
        <f t="shared" si="21"/>
        <v>2.0999999999999979</v>
      </c>
      <c r="K418" s="13" t="s">
        <v>250</v>
      </c>
      <c r="L418" s="13" t="s">
        <v>761</v>
      </c>
      <c r="M418" s="13" t="s">
        <v>252</v>
      </c>
      <c r="O418" s="16">
        <v>4.5</v>
      </c>
      <c r="P418" s="13">
        <v>67</v>
      </c>
      <c r="Q418" s="17">
        <v>30</v>
      </c>
      <c r="R418" s="227">
        <f t="shared" si="22"/>
        <v>37</v>
      </c>
      <c r="S418" s="18">
        <v>14.16</v>
      </c>
      <c r="T418" s="18">
        <v>36.729999999999997</v>
      </c>
      <c r="U418" s="18">
        <v>22.27</v>
      </c>
      <c r="V418" s="17">
        <v>135</v>
      </c>
      <c r="X418" s="13" t="s">
        <v>1713</v>
      </c>
      <c r="AO418" s="13" t="s">
        <v>762</v>
      </c>
    </row>
    <row r="419" spans="1:41" x14ac:dyDescent="0.25">
      <c r="A419" s="12">
        <v>38217</v>
      </c>
      <c r="B419" s="13" t="s">
        <v>249</v>
      </c>
      <c r="C419" s="13">
        <v>2004</v>
      </c>
      <c r="D419" s="13">
        <v>8</v>
      </c>
      <c r="E419" s="13">
        <v>1</v>
      </c>
      <c r="F419" s="13" t="s">
        <v>248</v>
      </c>
      <c r="G419" s="30">
        <v>0.91111111111111109</v>
      </c>
      <c r="H419" s="30">
        <v>0.92291666666666661</v>
      </c>
      <c r="I419" s="30">
        <v>0.81666666666666676</v>
      </c>
      <c r="J419" s="231">
        <f t="shared" si="21"/>
        <v>2.2666666666666639</v>
      </c>
      <c r="K419" s="13" t="s">
        <v>250</v>
      </c>
      <c r="L419" s="13" t="s">
        <v>763</v>
      </c>
      <c r="M419" s="13" t="s">
        <v>252</v>
      </c>
      <c r="O419" s="16">
        <v>0</v>
      </c>
      <c r="P419" s="13">
        <v>61</v>
      </c>
      <c r="Q419" s="17">
        <v>31</v>
      </c>
      <c r="R419" s="227">
        <f t="shared" si="22"/>
        <v>30</v>
      </c>
      <c r="S419" s="18">
        <v>13.7</v>
      </c>
      <c r="T419" s="18">
        <v>35.74</v>
      </c>
      <c r="U419" s="18">
        <v>22.09</v>
      </c>
      <c r="V419" s="17">
        <v>123</v>
      </c>
      <c r="AO419" s="13" t="s">
        <v>764</v>
      </c>
    </row>
    <row r="420" spans="1:41" x14ac:dyDescent="0.25">
      <c r="A420" s="12">
        <v>38217</v>
      </c>
      <c r="B420" s="13" t="s">
        <v>249</v>
      </c>
      <c r="C420" s="13">
        <v>2004</v>
      </c>
      <c r="D420" s="13">
        <v>8</v>
      </c>
      <c r="E420" s="13">
        <v>1</v>
      </c>
      <c r="F420" s="13" t="s">
        <v>248</v>
      </c>
      <c r="G420" s="30">
        <v>0.92361111111111116</v>
      </c>
      <c r="H420" s="30">
        <v>0.92847222222222225</v>
      </c>
      <c r="I420" s="30">
        <v>0.81666666666666676</v>
      </c>
      <c r="J420" s="231">
        <f t="shared" si="21"/>
        <v>2.5666666666666655</v>
      </c>
      <c r="K420" s="13" t="s">
        <v>250</v>
      </c>
      <c r="L420" s="13" t="s">
        <v>765</v>
      </c>
      <c r="M420" s="13" t="s">
        <v>252</v>
      </c>
      <c r="O420" s="16">
        <v>4</v>
      </c>
      <c r="P420" s="13">
        <v>64</v>
      </c>
      <c r="Q420" s="17">
        <v>30</v>
      </c>
      <c r="R420" s="227">
        <f t="shared" si="22"/>
        <v>34</v>
      </c>
      <c r="S420" s="18">
        <v>15.05</v>
      </c>
      <c r="T420" s="18">
        <v>37.78</v>
      </c>
      <c r="U420" s="18">
        <v>22.12</v>
      </c>
      <c r="V420" s="17">
        <v>138</v>
      </c>
      <c r="AO420" s="13" t="s">
        <v>764</v>
      </c>
    </row>
    <row r="421" spans="1:41" x14ac:dyDescent="0.25">
      <c r="A421" s="12">
        <v>38217</v>
      </c>
      <c r="B421" s="13" t="s">
        <v>249</v>
      </c>
      <c r="C421" s="13">
        <v>2004</v>
      </c>
      <c r="D421" s="13">
        <v>8</v>
      </c>
      <c r="E421" s="13">
        <v>1</v>
      </c>
      <c r="F421" s="13" t="s">
        <v>768</v>
      </c>
      <c r="G421" s="30">
        <v>0.9291666666666667</v>
      </c>
      <c r="H421" s="30">
        <v>0.93472222222222223</v>
      </c>
      <c r="I421" s="30">
        <v>0.81666666666666676</v>
      </c>
      <c r="J421" s="231">
        <f t="shared" si="21"/>
        <v>2.6999999999999984</v>
      </c>
      <c r="K421" s="13" t="s">
        <v>250</v>
      </c>
      <c r="L421" s="13" t="s">
        <v>766</v>
      </c>
      <c r="M421" s="13" t="s">
        <v>252</v>
      </c>
      <c r="O421" s="16">
        <v>0</v>
      </c>
      <c r="P421" s="13">
        <v>62</v>
      </c>
      <c r="Q421" s="17">
        <v>27</v>
      </c>
      <c r="R421" s="227">
        <f t="shared" si="22"/>
        <v>35</v>
      </c>
      <c r="S421" s="18">
        <v>14.11</v>
      </c>
      <c r="T421" s="18">
        <v>37.979999999999997</v>
      </c>
      <c r="U421" s="18">
        <v>23.49</v>
      </c>
      <c r="V421" s="17">
        <v>146</v>
      </c>
      <c r="AO421" s="13" t="s">
        <v>767</v>
      </c>
    </row>
    <row r="422" spans="1:41" x14ac:dyDescent="0.25">
      <c r="A422" s="12">
        <v>38217</v>
      </c>
      <c r="B422" s="13" t="s">
        <v>249</v>
      </c>
      <c r="C422" s="13">
        <v>2004</v>
      </c>
      <c r="D422" s="13">
        <v>8</v>
      </c>
      <c r="E422" s="13">
        <v>1</v>
      </c>
      <c r="F422" s="13" t="s">
        <v>768</v>
      </c>
      <c r="G422" s="30">
        <v>0.93541666666666667</v>
      </c>
      <c r="H422" s="30">
        <v>0.94027777777777777</v>
      </c>
      <c r="I422" s="30">
        <v>0.81666666666666676</v>
      </c>
      <c r="J422" s="231">
        <f t="shared" si="21"/>
        <v>2.8499999999999979</v>
      </c>
      <c r="K422" s="13" t="s">
        <v>250</v>
      </c>
      <c r="L422" s="13" t="s">
        <v>769</v>
      </c>
      <c r="M422" s="13" t="s">
        <v>252</v>
      </c>
      <c r="O422" s="16">
        <v>3</v>
      </c>
      <c r="P422" s="13">
        <v>63</v>
      </c>
      <c r="Q422" s="17">
        <v>31</v>
      </c>
      <c r="R422" s="227">
        <f t="shared" si="22"/>
        <v>32</v>
      </c>
      <c r="S422" s="18">
        <v>14.6</v>
      </c>
      <c r="T422" s="18">
        <v>37.700000000000003</v>
      </c>
      <c r="U422" s="18">
        <v>22.45</v>
      </c>
      <c r="V422" s="17">
        <v>138</v>
      </c>
      <c r="AO422" s="13" t="s">
        <v>764</v>
      </c>
    </row>
    <row r="423" spans="1:41" x14ac:dyDescent="0.25">
      <c r="A423" s="12">
        <v>38217</v>
      </c>
      <c r="B423" s="13" t="s">
        <v>249</v>
      </c>
      <c r="C423" s="13">
        <v>2004</v>
      </c>
      <c r="D423" s="13">
        <v>8</v>
      </c>
      <c r="E423" s="13">
        <v>1</v>
      </c>
      <c r="F423" s="13" t="s">
        <v>248</v>
      </c>
      <c r="G423" s="30">
        <v>0.94027777777777777</v>
      </c>
      <c r="H423" s="30">
        <v>0.95486111111111116</v>
      </c>
      <c r="I423" s="30">
        <v>0.81666666666666676</v>
      </c>
      <c r="J423" s="231">
        <f t="shared" si="21"/>
        <v>2.9666666666666641</v>
      </c>
      <c r="K423" s="13" t="s">
        <v>250</v>
      </c>
      <c r="L423" s="13" t="s">
        <v>770</v>
      </c>
      <c r="M423" s="13" t="s">
        <v>252</v>
      </c>
      <c r="O423" s="16">
        <v>3</v>
      </c>
      <c r="P423" s="13">
        <v>67</v>
      </c>
      <c r="Q423" s="17">
        <v>31</v>
      </c>
      <c r="R423" s="227">
        <f t="shared" si="22"/>
        <v>36</v>
      </c>
      <c r="S423" s="18">
        <v>14.75</v>
      </c>
      <c r="T423" s="18">
        <v>39.18</v>
      </c>
      <c r="U423" s="18">
        <v>24.23</v>
      </c>
      <c r="V423" s="17">
        <v>144</v>
      </c>
      <c r="X423" s="13" t="s">
        <v>1712</v>
      </c>
      <c r="AO423" s="13" t="s">
        <v>771</v>
      </c>
    </row>
    <row r="424" spans="1:41" x14ac:dyDescent="0.25">
      <c r="A424" s="12">
        <v>38217</v>
      </c>
      <c r="B424" s="13" t="s">
        <v>249</v>
      </c>
      <c r="C424" s="13">
        <v>2004</v>
      </c>
      <c r="D424" s="13">
        <v>8</v>
      </c>
      <c r="E424" s="13">
        <v>1</v>
      </c>
      <c r="F424" s="13" t="s">
        <v>768</v>
      </c>
      <c r="G424" s="30">
        <v>0.95208333333333339</v>
      </c>
      <c r="H424" s="30">
        <v>0.96527777777777779</v>
      </c>
      <c r="I424" s="30">
        <v>0.81666666666666676</v>
      </c>
      <c r="J424" s="231">
        <f t="shared" si="21"/>
        <v>3.2499999999999991</v>
      </c>
      <c r="K424" s="13" t="s">
        <v>250</v>
      </c>
      <c r="L424" s="13" t="s">
        <v>772</v>
      </c>
      <c r="M424" s="13" t="s">
        <v>252</v>
      </c>
      <c r="O424" s="16">
        <v>4</v>
      </c>
      <c r="P424" s="13">
        <v>63</v>
      </c>
      <c r="Q424" s="17">
        <v>27</v>
      </c>
      <c r="R424" s="227">
        <f t="shared" si="22"/>
        <v>36</v>
      </c>
      <c r="S424" s="18">
        <v>14.44</v>
      </c>
      <c r="T424" s="18">
        <v>38.17</v>
      </c>
      <c r="U424" s="18">
        <v>23.39</v>
      </c>
      <c r="V424" s="17">
        <v>145</v>
      </c>
      <c r="X424" s="13" t="s">
        <v>1713</v>
      </c>
      <c r="AO424" s="13" t="s">
        <v>773</v>
      </c>
    </row>
    <row r="425" spans="1:41" x14ac:dyDescent="0.25">
      <c r="A425" s="12">
        <v>38217</v>
      </c>
      <c r="B425" s="13" t="s">
        <v>249</v>
      </c>
      <c r="C425" s="13">
        <v>2004</v>
      </c>
      <c r="D425" s="13">
        <v>8</v>
      </c>
      <c r="E425" s="13">
        <v>1</v>
      </c>
      <c r="F425" s="13" t="s">
        <v>768</v>
      </c>
      <c r="G425" s="30">
        <v>0.96805555555555556</v>
      </c>
      <c r="H425" s="30">
        <v>0.98333333333333339</v>
      </c>
      <c r="I425" s="30">
        <v>0.81666666666666676</v>
      </c>
      <c r="J425" s="231">
        <f t="shared" si="21"/>
        <v>3.6333333333333311</v>
      </c>
      <c r="K425" s="13" t="s">
        <v>250</v>
      </c>
      <c r="L425" s="13" t="s">
        <v>774</v>
      </c>
      <c r="M425" s="13" t="s">
        <v>252</v>
      </c>
      <c r="O425" s="16">
        <v>4</v>
      </c>
      <c r="P425" s="13">
        <v>69</v>
      </c>
      <c r="Q425" s="17">
        <v>31</v>
      </c>
      <c r="R425" s="227">
        <f t="shared" si="22"/>
        <v>38</v>
      </c>
      <c r="S425" s="18">
        <v>14.64</v>
      </c>
      <c r="T425" s="18">
        <v>38.770000000000003</v>
      </c>
      <c r="U425" s="18">
        <v>24.11</v>
      </c>
      <c r="V425" s="17">
        <v>148</v>
      </c>
      <c r="X425" s="13" t="s">
        <v>1712</v>
      </c>
      <c r="AO425" s="13" t="s">
        <v>775</v>
      </c>
    </row>
    <row r="426" spans="1:41" x14ac:dyDescent="0.25">
      <c r="A426" s="12">
        <v>38217</v>
      </c>
      <c r="B426" s="13" t="s">
        <v>249</v>
      </c>
      <c r="C426" s="13">
        <v>2004</v>
      </c>
      <c r="D426" s="13">
        <v>8</v>
      </c>
      <c r="E426" s="13">
        <v>1</v>
      </c>
      <c r="F426" s="13" t="s">
        <v>768</v>
      </c>
      <c r="G426" s="30">
        <v>0.99305555555555547</v>
      </c>
      <c r="H426" s="30">
        <v>9.7222222222222224E-3</v>
      </c>
      <c r="I426" s="30">
        <v>0.81666666666666676</v>
      </c>
      <c r="J426" s="231">
        <f t="shared" si="21"/>
        <v>4.233333333333329</v>
      </c>
      <c r="K426" s="13" t="s">
        <v>250</v>
      </c>
      <c r="L426" s="13" t="s">
        <v>778</v>
      </c>
      <c r="M426" s="13" t="s">
        <v>252</v>
      </c>
      <c r="O426" s="16">
        <v>4.5</v>
      </c>
      <c r="P426" s="13">
        <v>65</v>
      </c>
      <c r="Q426" s="17">
        <v>27</v>
      </c>
      <c r="R426" s="227">
        <f t="shared" si="22"/>
        <v>38</v>
      </c>
      <c r="S426" s="18">
        <v>14.33</v>
      </c>
      <c r="T426" s="18">
        <v>37.24</v>
      </c>
      <c r="U426" s="18">
        <v>23.45</v>
      </c>
      <c r="V426" s="17">
        <v>141</v>
      </c>
      <c r="X426" s="13" t="s">
        <v>1713</v>
      </c>
      <c r="AO426" s="13" t="s">
        <v>779</v>
      </c>
    </row>
    <row r="427" spans="1:41" x14ac:dyDescent="0.25">
      <c r="A427" s="12">
        <v>38217</v>
      </c>
      <c r="B427" s="13" t="s">
        <v>249</v>
      </c>
      <c r="C427" s="13">
        <v>2004</v>
      </c>
      <c r="D427" s="13">
        <v>8</v>
      </c>
      <c r="E427" s="13">
        <v>1</v>
      </c>
      <c r="F427" s="13" t="s">
        <v>248</v>
      </c>
      <c r="G427" s="30">
        <v>1.1111111111111112E-2</v>
      </c>
      <c r="H427" s="30">
        <v>2.5694444444444447E-2</v>
      </c>
      <c r="I427" s="30">
        <v>0.81666666666666676</v>
      </c>
      <c r="J427" s="231">
        <f t="shared" si="21"/>
        <v>4.6666666666666643</v>
      </c>
      <c r="K427" s="13" t="s">
        <v>250</v>
      </c>
      <c r="L427" s="13" t="s">
        <v>780</v>
      </c>
      <c r="M427" s="13" t="s">
        <v>252</v>
      </c>
      <c r="O427" s="16">
        <v>2</v>
      </c>
      <c r="P427" s="13">
        <v>68</v>
      </c>
      <c r="Q427" s="17">
        <v>31</v>
      </c>
      <c r="R427" s="227">
        <f t="shared" si="22"/>
        <v>37</v>
      </c>
      <c r="S427" s="18">
        <v>15.07</v>
      </c>
      <c r="T427" s="18">
        <v>38.479999999999997</v>
      </c>
      <c r="U427" s="18">
        <v>22.24</v>
      </c>
      <c r="V427" s="17">
        <v>144</v>
      </c>
      <c r="X427" s="13" t="s">
        <v>1712</v>
      </c>
      <c r="AO427" s="13" t="s">
        <v>781</v>
      </c>
    </row>
    <row r="428" spans="1:41" x14ac:dyDescent="0.25">
      <c r="A428" s="12">
        <v>38217</v>
      </c>
      <c r="B428" s="13" t="s">
        <v>249</v>
      </c>
      <c r="C428" s="13">
        <v>2004</v>
      </c>
      <c r="D428" s="13">
        <v>8</v>
      </c>
      <c r="E428" s="13">
        <v>1</v>
      </c>
      <c r="F428" s="13" t="s">
        <v>248</v>
      </c>
      <c r="G428" s="30">
        <v>5.1388888888888894E-2</v>
      </c>
      <c r="H428" s="30">
        <v>5.5555555555555552E-2</v>
      </c>
      <c r="I428" s="30">
        <v>0.81666666666666676</v>
      </c>
      <c r="J428" s="231">
        <f t="shared" si="21"/>
        <v>5.6333333333333329</v>
      </c>
      <c r="K428" s="13" t="s">
        <v>250</v>
      </c>
      <c r="L428" s="13" t="s">
        <v>782</v>
      </c>
      <c r="M428" s="13" t="s">
        <v>252</v>
      </c>
      <c r="O428" s="16">
        <v>2</v>
      </c>
      <c r="P428" s="13">
        <v>64</v>
      </c>
      <c r="Q428" s="17">
        <v>31</v>
      </c>
      <c r="R428" s="227">
        <f t="shared" si="22"/>
        <v>33</v>
      </c>
      <c r="S428" s="18">
        <v>14.88</v>
      </c>
      <c r="T428" s="18">
        <v>37.869999999999997</v>
      </c>
      <c r="U428" s="18">
        <v>23.01</v>
      </c>
      <c r="V428" s="17">
        <v>145</v>
      </c>
    </row>
    <row r="429" spans="1:41" x14ac:dyDescent="0.25">
      <c r="A429" s="12">
        <v>38217</v>
      </c>
      <c r="B429" s="13" t="s">
        <v>249</v>
      </c>
      <c r="C429" s="13">
        <v>2004</v>
      </c>
      <c r="D429" s="13">
        <v>8</v>
      </c>
      <c r="E429" s="13">
        <v>1</v>
      </c>
      <c r="F429" s="13" t="s">
        <v>768</v>
      </c>
      <c r="G429" s="30">
        <v>5.2083333333333336E-2</v>
      </c>
      <c r="H429" s="30">
        <v>7.013888888888889E-2</v>
      </c>
      <c r="I429" s="30">
        <v>0.81666666666666676</v>
      </c>
      <c r="J429" s="231">
        <f t="shared" si="21"/>
        <v>5.6499999999999986</v>
      </c>
      <c r="K429" s="13" t="s">
        <v>250</v>
      </c>
      <c r="L429" s="13" t="s">
        <v>783</v>
      </c>
      <c r="M429" s="13" t="s">
        <v>252</v>
      </c>
      <c r="O429" s="16">
        <v>4</v>
      </c>
      <c r="P429" s="13">
        <v>61</v>
      </c>
      <c r="Q429" s="17">
        <v>26</v>
      </c>
      <c r="R429" s="227">
        <f t="shared" si="22"/>
        <v>35</v>
      </c>
      <c r="S429" s="18">
        <v>14.42</v>
      </c>
      <c r="T429" s="18">
        <v>38.75</v>
      </c>
      <c r="U429" s="18">
        <v>23.21</v>
      </c>
      <c r="V429" s="17">
        <v>146</v>
      </c>
      <c r="X429" s="13" t="s">
        <v>1713</v>
      </c>
      <c r="AO429" s="13" t="s">
        <v>784</v>
      </c>
    </row>
    <row r="430" spans="1:41" x14ac:dyDescent="0.25">
      <c r="A430" s="12">
        <v>38217</v>
      </c>
      <c r="B430" s="13" t="s">
        <v>249</v>
      </c>
      <c r="C430" s="13">
        <v>2004</v>
      </c>
      <c r="D430" s="13">
        <v>8</v>
      </c>
      <c r="E430" s="13">
        <v>1</v>
      </c>
      <c r="F430" s="13" t="s">
        <v>768</v>
      </c>
      <c r="G430" s="30">
        <v>5.4166666666666669E-2</v>
      </c>
      <c r="H430" s="30">
        <v>8.1250000000000003E-2</v>
      </c>
      <c r="I430" s="30">
        <v>0.81666666666666676</v>
      </c>
      <c r="J430" s="231">
        <f t="shared" si="21"/>
        <v>5.6999999999999993</v>
      </c>
      <c r="K430" s="13" t="s">
        <v>250</v>
      </c>
      <c r="L430" s="13" t="s">
        <v>785</v>
      </c>
      <c r="M430" s="13" t="s">
        <v>252</v>
      </c>
      <c r="O430" s="16">
        <v>3</v>
      </c>
      <c r="P430" s="13">
        <v>66</v>
      </c>
      <c r="Q430" s="17">
        <v>31</v>
      </c>
      <c r="R430" s="227">
        <f t="shared" si="22"/>
        <v>35</v>
      </c>
      <c r="S430" s="18">
        <v>14.54</v>
      </c>
      <c r="T430" s="18">
        <v>37.47</v>
      </c>
      <c r="U430" s="18">
        <v>22.89</v>
      </c>
      <c r="V430" s="17">
        <v>142</v>
      </c>
      <c r="X430" s="13" t="s">
        <v>1713</v>
      </c>
      <c r="AO430" s="13" t="s">
        <v>786</v>
      </c>
    </row>
    <row r="431" spans="1:41" x14ac:dyDescent="0.25">
      <c r="A431" s="12">
        <v>38217</v>
      </c>
      <c r="B431" s="13" t="s">
        <v>249</v>
      </c>
      <c r="C431" s="13">
        <v>2004</v>
      </c>
      <c r="D431" s="13">
        <v>8</v>
      </c>
      <c r="E431" s="13">
        <v>1</v>
      </c>
      <c r="F431" s="13" t="s">
        <v>248</v>
      </c>
      <c r="G431" s="30">
        <v>8.819444444444445E-2</v>
      </c>
      <c r="H431" s="30">
        <v>9.1666666666666674E-2</v>
      </c>
      <c r="I431" s="30">
        <v>0.81666666666666676</v>
      </c>
      <c r="J431" s="231">
        <f t="shared" si="21"/>
        <v>6.5166666666666657</v>
      </c>
      <c r="K431" s="13" t="s">
        <v>250</v>
      </c>
      <c r="L431" s="13" t="s">
        <v>787</v>
      </c>
      <c r="M431" s="13" t="s">
        <v>252</v>
      </c>
      <c r="O431" s="16">
        <v>4.5</v>
      </c>
      <c r="P431" s="13">
        <v>59</v>
      </c>
      <c r="Q431" s="17">
        <v>27</v>
      </c>
      <c r="R431" s="227">
        <f t="shared" si="22"/>
        <v>32</v>
      </c>
      <c r="S431" s="18">
        <v>14.22</v>
      </c>
      <c r="T431" s="18">
        <v>38.06</v>
      </c>
      <c r="U431" s="18">
        <v>24.33</v>
      </c>
      <c r="V431" s="17">
        <v>139</v>
      </c>
      <c r="AO431" s="13" t="s">
        <v>764</v>
      </c>
    </row>
    <row r="432" spans="1:41" x14ac:dyDescent="0.25">
      <c r="A432" s="12">
        <v>38217</v>
      </c>
      <c r="B432" s="13" t="s">
        <v>249</v>
      </c>
      <c r="C432" s="13">
        <v>2004</v>
      </c>
      <c r="D432" s="13">
        <v>8</v>
      </c>
      <c r="E432" s="13">
        <v>1</v>
      </c>
      <c r="F432" s="13" t="s">
        <v>248</v>
      </c>
      <c r="G432" s="30">
        <v>9.375E-2</v>
      </c>
      <c r="H432" s="30">
        <v>9.7916666666666666E-2</v>
      </c>
      <c r="I432" s="30">
        <v>0.81666666666666676</v>
      </c>
      <c r="J432" s="231">
        <f t="shared" si="21"/>
        <v>6.6499999999999986</v>
      </c>
      <c r="K432" s="13" t="s">
        <v>250</v>
      </c>
      <c r="L432" s="13" t="s">
        <v>788</v>
      </c>
      <c r="M432" s="13" t="s">
        <v>252</v>
      </c>
      <c r="O432" s="16">
        <v>3</v>
      </c>
      <c r="P432" s="13">
        <v>59</v>
      </c>
      <c r="Q432" s="17">
        <v>27</v>
      </c>
      <c r="R432" s="227">
        <f t="shared" si="22"/>
        <v>32</v>
      </c>
      <c r="S432" s="18">
        <v>15.28</v>
      </c>
      <c r="T432" s="18">
        <v>38.340000000000003</v>
      </c>
      <c r="U432" s="18">
        <v>22.91</v>
      </c>
      <c r="V432" s="17">
        <v>140</v>
      </c>
      <c r="AO432" s="13" t="s">
        <v>256</v>
      </c>
    </row>
    <row r="433" spans="1:41" x14ac:dyDescent="0.25">
      <c r="A433" s="12">
        <v>38217</v>
      </c>
      <c r="B433" s="13" t="s">
        <v>249</v>
      </c>
      <c r="C433" s="13">
        <v>2004</v>
      </c>
      <c r="D433" s="13">
        <v>8</v>
      </c>
      <c r="E433" s="13">
        <v>1</v>
      </c>
      <c r="F433" s="13" t="s">
        <v>768</v>
      </c>
      <c r="G433" s="30">
        <v>0.10416666666666667</v>
      </c>
      <c r="H433" s="30">
        <v>0.10972222222222222</v>
      </c>
      <c r="I433" s="30">
        <v>0.81666666666666676</v>
      </c>
      <c r="J433" s="231">
        <f t="shared" si="21"/>
        <v>6.8999999999999986</v>
      </c>
      <c r="K433" s="13" t="s">
        <v>250</v>
      </c>
      <c r="L433" s="13" t="s">
        <v>789</v>
      </c>
      <c r="M433" s="13" t="s">
        <v>252</v>
      </c>
      <c r="O433" s="16">
        <v>4.5</v>
      </c>
      <c r="P433" s="13">
        <v>59</v>
      </c>
      <c r="Q433" s="17">
        <v>27</v>
      </c>
      <c r="R433" s="227">
        <f t="shared" si="22"/>
        <v>32</v>
      </c>
      <c r="S433" s="18">
        <v>14.93</v>
      </c>
      <c r="T433" s="18">
        <v>38.32</v>
      </c>
      <c r="U433" s="18">
        <v>23.43</v>
      </c>
      <c r="V433" s="17">
        <v>144</v>
      </c>
      <c r="AO433" s="13" t="s">
        <v>256</v>
      </c>
    </row>
    <row r="434" spans="1:41" x14ac:dyDescent="0.25">
      <c r="A434" s="12">
        <v>38218</v>
      </c>
      <c r="B434" s="13" t="s">
        <v>249</v>
      </c>
      <c r="C434" s="13">
        <v>2004</v>
      </c>
      <c r="D434" s="13">
        <v>8</v>
      </c>
      <c r="E434" s="13">
        <v>3</v>
      </c>
      <c r="F434" s="13" t="s">
        <v>248</v>
      </c>
      <c r="G434" s="30">
        <v>0.87986111111111109</v>
      </c>
      <c r="H434" s="30">
        <v>0.89444444444444438</v>
      </c>
      <c r="I434" s="30">
        <v>0.81597222222222221</v>
      </c>
      <c r="J434" s="231">
        <f t="shared" si="21"/>
        <v>1.5333333333333332</v>
      </c>
      <c r="K434" s="13" t="s">
        <v>250</v>
      </c>
      <c r="L434" s="13" t="s">
        <v>806</v>
      </c>
      <c r="M434" s="13" t="s">
        <v>252</v>
      </c>
      <c r="O434" s="16">
        <v>4.5</v>
      </c>
      <c r="P434" s="13">
        <v>64</v>
      </c>
      <c r="Q434" s="17">
        <v>27</v>
      </c>
      <c r="R434" s="227">
        <f t="shared" si="22"/>
        <v>37</v>
      </c>
      <c r="S434" s="18">
        <v>14.88</v>
      </c>
      <c r="T434" s="18">
        <v>37.590000000000003</v>
      </c>
      <c r="U434" s="18">
        <v>23.26</v>
      </c>
      <c r="V434" s="17">
        <v>138</v>
      </c>
      <c r="X434" s="13" t="s">
        <v>1712</v>
      </c>
      <c r="AO434" s="13" t="s">
        <v>807</v>
      </c>
    </row>
    <row r="435" spans="1:41" x14ac:dyDescent="0.25">
      <c r="A435" s="12">
        <v>38218</v>
      </c>
      <c r="B435" s="13" t="s">
        <v>249</v>
      </c>
      <c r="C435" s="13">
        <v>2004</v>
      </c>
      <c r="D435" s="13">
        <v>8</v>
      </c>
      <c r="E435" s="13">
        <v>3</v>
      </c>
      <c r="F435" s="13" t="s">
        <v>768</v>
      </c>
      <c r="G435" s="30">
        <v>0.87986111111111109</v>
      </c>
      <c r="H435" s="30">
        <v>0.88680555555555562</v>
      </c>
      <c r="I435" s="30">
        <v>0.81597222222222221</v>
      </c>
      <c r="J435" s="231">
        <f t="shared" si="21"/>
        <v>1.5333333333333332</v>
      </c>
      <c r="K435" s="13" t="s">
        <v>250</v>
      </c>
      <c r="L435" s="13" t="s">
        <v>808</v>
      </c>
      <c r="M435" s="13" t="s">
        <v>252</v>
      </c>
      <c r="O435" s="16">
        <v>0</v>
      </c>
      <c r="P435" s="13">
        <v>58</v>
      </c>
      <c r="Q435" s="17">
        <v>26</v>
      </c>
      <c r="R435" s="227">
        <f t="shared" si="22"/>
        <v>32</v>
      </c>
      <c r="S435" s="18">
        <v>13.89</v>
      </c>
      <c r="T435" s="18">
        <v>37.229999999999997</v>
      </c>
      <c r="U435" s="18">
        <v>24.05</v>
      </c>
      <c r="V435" s="17">
        <v>138</v>
      </c>
      <c r="AO435" s="13" t="s">
        <v>809</v>
      </c>
    </row>
    <row r="436" spans="1:41" x14ac:dyDescent="0.25">
      <c r="A436" s="12">
        <v>38218</v>
      </c>
      <c r="B436" s="13" t="s">
        <v>249</v>
      </c>
      <c r="C436" s="13">
        <v>2004</v>
      </c>
      <c r="D436" s="13">
        <v>8</v>
      </c>
      <c r="E436" s="13">
        <v>3</v>
      </c>
      <c r="F436" s="13" t="s">
        <v>768</v>
      </c>
      <c r="G436" s="30">
        <v>0.8881944444444444</v>
      </c>
      <c r="H436" s="30">
        <v>0.93680555555555556</v>
      </c>
      <c r="I436" s="30">
        <v>0.81597222222222221</v>
      </c>
      <c r="J436" s="231">
        <f t="shared" si="21"/>
        <v>1.7333333333333325</v>
      </c>
      <c r="K436" s="13" t="s">
        <v>250</v>
      </c>
      <c r="L436" s="13" t="s">
        <v>810</v>
      </c>
      <c r="M436" s="13" t="s">
        <v>252</v>
      </c>
      <c r="O436" s="16">
        <v>0</v>
      </c>
      <c r="P436" s="13">
        <v>62</v>
      </c>
      <c r="Q436" s="17">
        <v>26</v>
      </c>
      <c r="R436" s="227">
        <f t="shared" si="22"/>
        <v>36</v>
      </c>
      <c r="S436" s="18">
        <v>14.09</v>
      </c>
      <c r="T436" s="18">
        <v>39.72</v>
      </c>
      <c r="U436" s="18">
        <v>23.04</v>
      </c>
      <c r="V436" s="17">
        <v>142</v>
      </c>
      <c r="AO436" s="13" t="s">
        <v>256</v>
      </c>
    </row>
    <row r="437" spans="1:41" x14ac:dyDescent="0.25">
      <c r="A437" s="12">
        <v>38218</v>
      </c>
      <c r="B437" s="13" t="s">
        <v>249</v>
      </c>
      <c r="C437" s="13">
        <v>2004</v>
      </c>
      <c r="D437" s="13">
        <v>8</v>
      </c>
      <c r="E437" s="13">
        <v>3</v>
      </c>
      <c r="F437" s="13" t="s">
        <v>248</v>
      </c>
      <c r="G437" s="30">
        <v>0.94166666666666676</v>
      </c>
      <c r="H437" s="30">
        <v>0.9506944444444444</v>
      </c>
      <c r="I437" s="30">
        <v>0.81597222222222221</v>
      </c>
      <c r="J437" s="231">
        <f t="shared" si="21"/>
        <v>3.0166666666666693</v>
      </c>
      <c r="K437" s="13" t="s">
        <v>250</v>
      </c>
      <c r="L437" s="13" t="s">
        <v>811</v>
      </c>
      <c r="M437" s="13" t="s">
        <v>252</v>
      </c>
      <c r="O437" s="16">
        <v>0</v>
      </c>
      <c r="P437" s="13">
        <v>58</v>
      </c>
      <c r="Q437" s="17">
        <v>26</v>
      </c>
      <c r="R437" s="227">
        <f t="shared" si="22"/>
        <v>32</v>
      </c>
      <c r="S437" s="18">
        <v>15.02</v>
      </c>
      <c r="T437" s="18">
        <v>38.17</v>
      </c>
      <c r="U437" s="18">
        <v>22.94</v>
      </c>
      <c r="V437" s="17">
        <v>141</v>
      </c>
    </row>
    <row r="438" spans="1:41" x14ac:dyDescent="0.25">
      <c r="A438" s="12">
        <v>38218</v>
      </c>
      <c r="B438" s="13" t="s">
        <v>249</v>
      </c>
      <c r="C438" s="13">
        <v>2004</v>
      </c>
      <c r="D438" s="13">
        <v>8</v>
      </c>
      <c r="E438" s="13">
        <v>3</v>
      </c>
      <c r="F438" s="13" t="s">
        <v>248</v>
      </c>
      <c r="G438" s="30">
        <v>0.94861111111111107</v>
      </c>
      <c r="H438" s="30">
        <v>0.95347222222222217</v>
      </c>
      <c r="I438" s="30">
        <v>0.81597222222222221</v>
      </c>
      <c r="J438" s="231">
        <f t="shared" si="21"/>
        <v>3.1833333333333327</v>
      </c>
      <c r="K438" s="13" t="s">
        <v>250</v>
      </c>
      <c r="L438" s="13" t="s">
        <v>812</v>
      </c>
      <c r="M438" s="13" t="s">
        <v>252</v>
      </c>
      <c r="O438" s="16">
        <v>0</v>
      </c>
      <c r="P438" s="13">
        <v>61</v>
      </c>
      <c r="Q438" s="17">
        <v>26</v>
      </c>
      <c r="R438" s="227">
        <f t="shared" si="22"/>
        <v>35</v>
      </c>
      <c r="S438" s="18" t="s">
        <v>318</v>
      </c>
      <c r="T438" s="18" t="s">
        <v>318</v>
      </c>
      <c r="U438" s="18" t="s">
        <v>318</v>
      </c>
      <c r="V438" s="17">
        <v>138</v>
      </c>
    </row>
    <row r="439" spans="1:41" x14ac:dyDescent="0.25">
      <c r="A439" s="12">
        <v>38218</v>
      </c>
      <c r="B439" s="13" t="s">
        <v>249</v>
      </c>
      <c r="C439" s="13">
        <v>2004</v>
      </c>
      <c r="D439" s="13">
        <v>8</v>
      </c>
      <c r="E439" s="13">
        <v>3</v>
      </c>
      <c r="F439" s="13" t="s">
        <v>768</v>
      </c>
      <c r="G439" s="30">
        <v>0.9506944444444444</v>
      </c>
      <c r="H439" s="30">
        <v>0.97361111111111109</v>
      </c>
      <c r="I439" s="30">
        <v>0.81597222222222221</v>
      </c>
      <c r="J439" s="231">
        <f t="shared" si="21"/>
        <v>3.2333333333333325</v>
      </c>
      <c r="K439" s="13" t="s">
        <v>250</v>
      </c>
      <c r="L439" s="13" t="s">
        <v>813</v>
      </c>
      <c r="M439" s="13" t="s">
        <v>252</v>
      </c>
      <c r="O439" s="16">
        <v>4</v>
      </c>
      <c r="P439" s="13">
        <v>64</v>
      </c>
      <c r="Q439" s="17">
        <v>25</v>
      </c>
      <c r="R439" s="227">
        <f t="shared" si="22"/>
        <v>39</v>
      </c>
      <c r="S439" s="18">
        <v>14.12</v>
      </c>
      <c r="T439" s="18">
        <v>39.03</v>
      </c>
      <c r="U439" s="18">
        <v>23.75</v>
      </c>
      <c r="V439" s="17">
        <v>142</v>
      </c>
      <c r="X439" s="13" t="s">
        <v>1712</v>
      </c>
      <c r="AO439" s="13" t="s">
        <v>814</v>
      </c>
    </row>
    <row r="440" spans="1:41" x14ac:dyDescent="0.25">
      <c r="A440" s="12">
        <v>38218</v>
      </c>
      <c r="B440" s="13" t="s">
        <v>249</v>
      </c>
      <c r="C440" s="13">
        <v>2004</v>
      </c>
      <c r="D440" s="13">
        <v>8</v>
      </c>
      <c r="E440" s="13">
        <v>3</v>
      </c>
      <c r="F440" s="13" t="s">
        <v>248</v>
      </c>
      <c r="G440" s="30">
        <v>0.9506944444444444</v>
      </c>
      <c r="H440" s="30">
        <v>0.95763888888888893</v>
      </c>
      <c r="I440" s="30">
        <v>0.81597222222222221</v>
      </c>
      <c r="J440" s="231">
        <f t="shared" si="21"/>
        <v>3.2333333333333325</v>
      </c>
      <c r="K440" s="13" t="s">
        <v>250</v>
      </c>
      <c r="L440" s="13" t="s">
        <v>815</v>
      </c>
      <c r="M440" s="13" t="s">
        <v>252</v>
      </c>
      <c r="O440" s="16">
        <v>3</v>
      </c>
      <c r="P440" s="13">
        <v>60</v>
      </c>
      <c r="Q440" s="17">
        <v>26</v>
      </c>
      <c r="R440" s="227">
        <f t="shared" si="22"/>
        <v>34</v>
      </c>
      <c r="S440" s="18">
        <v>14.89</v>
      </c>
      <c r="T440" s="18">
        <v>36.9</v>
      </c>
      <c r="U440" s="18">
        <v>23.48</v>
      </c>
      <c r="V440" s="17">
        <v>145</v>
      </c>
    </row>
    <row r="441" spans="1:41" x14ac:dyDescent="0.25">
      <c r="A441" s="12">
        <v>38218</v>
      </c>
      <c r="B441" s="13" t="s">
        <v>249</v>
      </c>
      <c r="C441" s="13">
        <v>2004</v>
      </c>
      <c r="D441" s="13">
        <v>8</v>
      </c>
      <c r="E441" s="13">
        <v>3</v>
      </c>
      <c r="F441" s="13" t="s">
        <v>768</v>
      </c>
      <c r="G441" s="30">
        <v>0.98819444444444438</v>
      </c>
      <c r="H441" s="30">
        <v>0.99583333333333324</v>
      </c>
      <c r="I441" s="30">
        <v>0.81597222222222221</v>
      </c>
      <c r="J441" s="231">
        <f t="shared" si="21"/>
        <v>4.133333333333332</v>
      </c>
      <c r="K441" s="13" t="s">
        <v>250</v>
      </c>
      <c r="L441" s="13" t="s">
        <v>816</v>
      </c>
      <c r="M441" s="13" t="s">
        <v>252</v>
      </c>
      <c r="O441" s="16">
        <v>0</v>
      </c>
      <c r="P441" s="13">
        <v>62</v>
      </c>
      <c r="Q441" s="17">
        <v>26</v>
      </c>
      <c r="R441" s="227">
        <f t="shared" si="22"/>
        <v>36</v>
      </c>
      <c r="S441" s="18">
        <v>15.11</v>
      </c>
      <c r="T441" s="18">
        <v>38.54</v>
      </c>
      <c r="U441" s="18">
        <v>24.35</v>
      </c>
      <c r="V441" s="17">
        <v>150</v>
      </c>
    </row>
    <row r="442" spans="1:41" x14ac:dyDescent="0.25">
      <c r="A442" s="12">
        <v>38218</v>
      </c>
      <c r="B442" s="13" t="s">
        <v>249</v>
      </c>
      <c r="C442" s="13">
        <v>2004</v>
      </c>
      <c r="D442" s="13">
        <v>8</v>
      </c>
      <c r="E442" s="13">
        <v>3</v>
      </c>
      <c r="F442" s="13" t="s">
        <v>817</v>
      </c>
      <c r="G442" s="30">
        <v>1.3888888888888888E-2</v>
      </c>
      <c r="H442" s="30">
        <v>2.2916666666666669E-2</v>
      </c>
      <c r="I442" s="30">
        <v>0.81597222222222221</v>
      </c>
      <c r="J442" s="231">
        <f t="shared" si="21"/>
        <v>4.75</v>
      </c>
      <c r="K442" s="13" t="s">
        <v>250</v>
      </c>
      <c r="L442" s="13" t="s">
        <v>818</v>
      </c>
      <c r="M442" s="13" t="s">
        <v>252</v>
      </c>
      <c r="O442" s="16">
        <v>4.5</v>
      </c>
      <c r="P442" s="13">
        <v>61.5</v>
      </c>
      <c r="Q442" s="17">
        <v>26</v>
      </c>
      <c r="R442" s="227">
        <f t="shared" ref="R442:R473" si="23">P442-Q442</f>
        <v>35.5</v>
      </c>
      <c r="S442" s="18">
        <v>15.23</v>
      </c>
      <c r="T442" s="18">
        <v>37.4</v>
      </c>
      <c r="U442" s="18">
        <v>23.9</v>
      </c>
      <c r="V442" s="17">
        <v>142</v>
      </c>
    </row>
    <row r="443" spans="1:41" x14ac:dyDescent="0.25">
      <c r="A443" s="12">
        <v>38218</v>
      </c>
      <c r="B443" s="13" t="s">
        <v>249</v>
      </c>
      <c r="C443" s="13">
        <v>2004</v>
      </c>
      <c r="D443" s="13">
        <v>8</v>
      </c>
      <c r="E443" s="13">
        <v>3</v>
      </c>
      <c r="F443" s="13" t="s">
        <v>817</v>
      </c>
      <c r="G443" s="30">
        <v>2.9861111111111113E-2</v>
      </c>
      <c r="H443" s="30">
        <v>3.7499999999999999E-2</v>
      </c>
      <c r="I443" s="30">
        <v>0.81597222222222221</v>
      </c>
      <c r="J443" s="231">
        <f t="shared" si="21"/>
        <v>5.1333333333333329</v>
      </c>
      <c r="K443" s="13" t="s">
        <v>250</v>
      </c>
      <c r="L443" s="13" t="s">
        <v>819</v>
      </c>
      <c r="M443" s="13" t="s">
        <v>252</v>
      </c>
      <c r="O443" s="16">
        <v>4.5</v>
      </c>
      <c r="P443" s="13">
        <v>61.5</v>
      </c>
      <c r="Q443" s="17">
        <v>31</v>
      </c>
      <c r="R443" s="227">
        <f t="shared" si="23"/>
        <v>30.5</v>
      </c>
      <c r="S443" s="18">
        <v>14.8</v>
      </c>
      <c r="T443" s="18">
        <v>38.56</v>
      </c>
      <c r="U443" s="18">
        <v>24.12</v>
      </c>
      <c r="V443" s="17">
        <v>146</v>
      </c>
    </row>
    <row r="444" spans="1:41" x14ac:dyDescent="0.25">
      <c r="A444" s="12">
        <v>38218</v>
      </c>
      <c r="B444" s="13" t="s">
        <v>249</v>
      </c>
      <c r="C444" s="13">
        <v>2004</v>
      </c>
      <c r="D444" s="13">
        <v>8</v>
      </c>
      <c r="E444" s="13">
        <v>3</v>
      </c>
      <c r="F444" s="13" t="s">
        <v>817</v>
      </c>
      <c r="G444" s="30">
        <v>4.1666666666666664E-2</v>
      </c>
      <c r="H444" s="30">
        <v>5.2777777777777778E-2</v>
      </c>
      <c r="I444" s="30">
        <v>0.81597222222222221</v>
      </c>
      <c r="J444" s="231">
        <f t="shared" si="21"/>
        <v>5.4166666666666643</v>
      </c>
      <c r="K444" s="13" t="s">
        <v>250</v>
      </c>
      <c r="L444" s="13" t="s">
        <v>820</v>
      </c>
      <c r="M444" s="13" t="s">
        <v>252</v>
      </c>
      <c r="O444" s="16">
        <v>4</v>
      </c>
      <c r="P444" s="13">
        <v>64</v>
      </c>
      <c r="Q444" s="17">
        <v>31</v>
      </c>
      <c r="R444" s="227">
        <f t="shared" si="23"/>
        <v>33</v>
      </c>
      <c r="S444" s="18">
        <v>14.49</v>
      </c>
      <c r="T444" s="18">
        <v>38.67</v>
      </c>
      <c r="U444" s="18">
        <v>24.91</v>
      </c>
      <c r="V444" s="17">
        <v>142</v>
      </c>
    </row>
    <row r="445" spans="1:41" x14ac:dyDescent="0.25">
      <c r="A445" s="12">
        <v>38218</v>
      </c>
      <c r="B445" s="13" t="s">
        <v>249</v>
      </c>
      <c r="C445" s="13">
        <v>2004</v>
      </c>
      <c r="D445" s="13">
        <v>8</v>
      </c>
      <c r="E445" s="13">
        <v>1</v>
      </c>
      <c r="F445" s="13" t="s">
        <v>248</v>
      </c>
      <c r="G445" s="30">
        <v>0.9145833333333333</v>
      </c>
      <c r="H445" s="30">
        <v>0.91874999999999996</v>
      </c>
      <c r="I445" s="30">
        <v>0.81597222222222221</v>
      </c>
      <c r="J445" s="231">
        <f t="shared" si="21"/>
        <v>2.3666666666666663</v>
      </c>
      <c r="K445" s="13" t="s">
        <v>250</v>
      </c>
      <c r="L445" s="13" t="s">
        <v>790</v>
      </c>
      <c r="M445" s="13" t="s">
        <v>252</v>
      </c>
      <c r="O445" s="16" t="s">
        <v>318</v>
      </c>
      <c r="P445" s="13">
        <v>58</v>
      </c>
      <c r="Q445" s="17">
        <v>25</v>
      </c>
      <c r="R445" s="227">
        <f t="shared" si="23"/>
        <v>33</v>
      </c>
      <c r="S445" s="18">
        <v>14.51</v>
      </c>
      <c r="T445" s="18">
        <v>37.58</v>
      </c>
      <c r="U445" s="18">
        <v>22.45</v>
      </c>
      <c r="V445" s="17">
        <v>139</v>
      </c>
      <c r="AO445" s="13" t="s">
        <v>256</v>
      </c>
    </row>
    <row r="446" spans="1:41" x14ac:dyDescent="0.25">
      <c r="A446" s="12">
        <v>38218</v>
      </c>
      <c r="B446" s="13" t="s">
        <v>249</v>
      </c>
      <c r="C446" s="13">
        <v>2004</v>
      </c>
      <c r="D446" s="13">
        <v>8</v>
      </c>
      <c r="E446" s="13">
        <v>1</v>
      </c>
      <c r="F446" s="13" t="s">
        <v>248</v>
      </c>
      <c r="G446" s="30">
        <v>0.92361111111111116</v>
      </c>
      <c r="H446" s="30">
        <v>0.92638888888888893</v>
      </c>
      <c r="I446" s="30">
        <v>0.81597222222222221</v>
      </c>
      <c r="J446" s="231">
        <f t="shared" si="21"/>
        <v>2.5833333333333348</v>
      </c>
      <c r="K446" s="13" t="s">
        <v>250</v>
      </c>
      <c r="L446" s="13" t="s">
        <v>791</v>
      </c>
      <c r="M446" s="13" t="s">
        <v>252</v>
      </c>
      <c r="O446" s="16">
        <v>0</v>
      </c>
      <c r="P446" s="13">
        <v>61</v>
      </c>
      <c r="Q446" s="17">
        <v>25</v>
      </c>
      <c r="R446" s="227">
        <f t="shared" si="23"/>
        <v>36</v>
      </c>
      <c r="S446" s="18">
        <v>14.35</v>
      </c>
      <c r="T446" s="18">
        <v>37.43</v>
      </c>
      <c r="U446" s="18">
        <v>22.14</v>
      </c>
      <c r="V446" s="17">
        <v>140</v>
      </c>
    </row>
    <row r="447" spans="1:41" x14ac:dyDescent="0.25">
      <c r="A447" s="12">
        <v>38218</v>
      </c>
      <c r="B447" s="13" t="s">
        <v>249</v>
      </c>
      <c r="C447" s="13">
        <v>2004</v>
      </c>
      <c r="D447" s="13">
        <v>8</v>
      </c>
      <c r="E447" s="13">
        <v>1</v>
      </c>
      <c r="F447" s="13" t="s">
        <v>248</v>
      </c>
      <c r="G447" s="30">
        <v>0.93472222222222223</v>
      </c>
      <c r="H447" s="30">
        <v>0.94791666666666663</v>
      </c>
      <c r="I447" s="30">
        <v>0.81597222222222221</v>
      </c>
      <c r="J447" s="231">
        <f t="shared" si="21"/>
        <v>2.8500000000000005</v>
      </c>
      <c r="K447" s="13" t="s">
        <v>250</v>
      </c>
      <c r="L447" s="13" t="s">
        <v>792</v>
      </c>
      <c r="M447" s="13" t="s">
        <v>252</v>
      </c>
      <c r="O447" s="16">
        <v>3</v>
      </c>
      <c r="P447" s="13">
        <v>61</v>
      </c>
      <c r="Q447" s="17">
        <v>25</v>
      </c>
      <c r="R447" s="227">
        <f t="shared" si="23"/>
        <v>36</v>
      </c>
      <c r="S447" s="18">
        <v>16.260000000000002</v>
      </c>
      <c r="T447" s="18">
        <v>39.85</v>
      </c>
      <c r="U447" s="18">
        <v>24.97</v>
      </c>
      <c r="V447" s="17">
        <v>146</v>
      </c>
      <c r="X447" s="13" t="s">
        <v>1712</v>
      </c>
      <c r="AO447" s="13" t="s">
        <v>793</v>
      </c>
    </row>
    <row r="448" spans="1:41" x14ac:dyDescent="0.25">
      <c r="A448" s="12">
        <v>38218</v>
      </c>
      <c r="B448" s="13" t="s">
        <v>249</v>
      </c>
      <c r="C448" s="13">
        <v>2004</v>
      </c>
      <c r="D448" s="13">
        <v>8</v>
      </c>
      <c r="E448" s="13">
        <v>1</v>
      </c>
      <c r="F448" s="13" t="s">
        <v>248</v>
      </c>
      <c r="G448" s="30">
        <v>0.93680555555555556</v>
      </c>
      <c r="H448" s="30">
        <v>0.96527777777777779</v>
      </c>
      <c r="I448" s="30">
        <v>0.81597222222222221</v>
      </c>
      <c r="J448" s="231">
        <f t="shared" si="21"/>
        <v>2.9000000000000004</v>
      </c>
      <c r="K448" s="13" t="s">
        <v>250</v>
      </c>
      <c r="L448" s="13" t="s">
        <v>794</v>
      </c>
      <c r="M448" s="13" t="s">
        <v>252</v>
      </c>
      <c r="O448" s="16">
        <v>3</v>
      </c>
      <c r="P448" s="13">
        <v>68</v>
      </c>
      <c r="Q448" s="17">
        <v>30</v>
      </c>
      <c r="R448" s="227">
        <f t="shared" si="23"/>
        <v>38</v>
      </c>
      <c r="S448" s="18">
        <v>15.71</v>
      </c>
      <c r="T448" s="18">
        <v>37.74</v>
      </c>
      <c r="U448" s="18">
        <v>22.72</v>
      </c>
      <c r="V448" s="17">
        <v>141</v>
      </c>
      <c r="X448" s="13" t="s">
        <v>1712</v>
      </c>
      <c r="AO448" s="13" t="s">
        <v>795</v>
      </c>
    </row>
    <row r="449" spans="1:41" x14ac:dyDescent="0.25">
      <c r="A449" s="12">
        <v>38218</v>
      </c>
      <c r="B449" s="13" t="s">
        <v>249</v>
      </c>
      <c r="C449" s="13">
        <v>2004</v>
      </c>
      <c r="D449" s="13">
        <v>8</v>
      </c>
      <c r="E449" s="13">
        <v>1</v>
      </c>
      <c r="F449" s="13" t="s">
        <v>248</v>
      </c>
      <c r="G449" s="30">
        <v>0.94791666666666663</v>
      </c>
      <c r="H449" s="30">
        <v>0.95347222222222217</v>
      </c>
      <c r="I449" s="30">
        <v>0.81597222222222221</v>
      </c>
      <c r="J449" s="231">
        <f t="shared" si="21"/>
        <v>3.1666666666666661</v>
      </c>
      <c r="K449" s="13" t="s">
        <v>250</v>
      </c>
      <c r="L449" s="13" t="s">
        <v>796</v>
      </c>
      <c r="M449" s="13" t="s">
        <v>252</v>
      </c>
      <c r="O449" s="16">
        <v>0</v>
      </c>
      <c r="P449" s="13">
        <v>69</v>
      </c>
      <c r="Q449" s="17">
        <v>30</v>
      </c>
      <c r="R449" s="227">
        <f t="shared" si="23"/>
        <v>39</v>
      </c>
      <c r="S449" s="18" t="s">
        <v>318</v>
      </c>
      <c r="T449" s="18" t="s">
        <v>318</v>
      </c>
      <c r="U449" s="18" t="s">
        <v>318</v>
      </c>
      <c r="V449" s="17">
        <v>150</v>
      </c>
    </row>
    <row r="450" spans="1:41" x14ac:dyDescent="0.25">
      <c r="A450" s="12">
        <v>38218</v>
      </c>
      <c r="B450" s="13" t="s">
        <v>249</v>
      </c>
      <c r="C450" s="13">
        <v>2004</v>
      </c>
      <c r="D450" s="13">
        <v>8</v>
      </c>
      <c r="E450" s="13">
        <v>1</v>
      </c>
      <c r="F450" s="13" t="s">
        <v>248</v>
      </c>
      <c r="G450" s="30">
        <v>0.98263888888888884</v>
      </c>
      <c r="H450" s="30">
        <v>0.98611111111111116</v>
      </c>
      <c r="I450" s="30">
        <v>0.81597222222222221</v>
      </c>
      <c r="J450" s="231">
        <f t="shared" si="21"/>
        <v>3.9999999999999991</v>
      </c>
      <c r="K450" s="13" t="s">
        <v>250</v>
      </c>
      <c r="L450" s="13" t="s">
        <v>797</v>
      </c>
      <c r="M450" s="13" t="s">
        <v>252</v>
      </c>
      <c r="O450" s="16">
        <v>3</v>
      </c>
      <c r="P450" s="13">
        <v>60</v>
      </c>
      <c r="Q450" s="17">
        <v>25</v>
      </c>
      <c r="R450" s="227">
        <f t="shared" si="23"/>
        <v>35</v>
      </c>
      <c r="S450" s="18">
        <v>14.95</v>
      </c>
      <c r="T450" s="18">
        <v>38.25</v>
      </c>
      <c r="U450" s="18">
        <v>22.72</v>
      </c>
      <c r="V450" s="17">
        <v>140</v>
      </c>
      <c r="AO450" s="13" t="s">
        <v>677</v>
      </c>
    </row>
    <row r="451" spans="1:41" x14ac:dyDescent="0.25">
      <c r="A451" s="12">
        <v>38218</v>
      </c>
      <c r="B451" s="13" t="s">
        <v>249</v>
      </c>
      <c r="C451" s="13">
        <v>2004</v>
      </c>
      <c r="D451" s="13">
        <v>8</v>
      </c>
      <c r="E451" s="13">
        <v>1</v>
      </c>
      <c r="F451" s="13" t="s">
        <v>248</v>
      </c>
      <c r="G451" s="30">
        <v>0.98819444444444438</v>
      </c>
      <c r="H451" s="30">
        <v>0.99236111111111114</v>
      </c>
      <c r="I451" s="30">
        <v>0.81597222222222221</v>
      </c>
      <c r="J451" s="231">
        <f t="shared" si="21"/>
        <v>4.133333333333332</v>
      </c>
      <c r="K451" s="13" t="s">
        <v>250</v>
      </c>
      <c r="L451" s="13" t="s">
        <v>798</v>
      </c>
      <c r="M451" s="13" t="s">
        <v>252</v>
      </c>
      <c r="O451" s="16">
        <v>0</v>
      </c>
      <c r="P451" s="13">
        <v>58</v>
      </c>
      <c r="Q451" s="17">
        <v>25</v>
      </c>
      <c r="R451" s="227">
        <f t="shared" si="23"/>
        <v>33</v>
      </c>
      <c r="S451" s="18">
        <v>14.92</v>
      </c>
      <c r="T451" s="18">
        <v>37.9</v>
      </c>
      <c r="U451" s="18">
        <v>21.59</v>
      </c>
      <c r="V451" s="17">
        <v>140</v>
      </c>
    </row>
    <row r="452" spans="1:41" x14ac:dyDescent="0.25">
      <c r="A452" s="12">
        <v>38218</v>
      </c>
      <c r="B452" s="13" t="s">
        <v>249</v>
      </c>
      <c r="C452" s="13">
        <v>2004</v>
      </c>
      <c r="D452" s="13">
        <v>8</v>
      </c>
      <c r="E452" s="13">
        <v>1</v>
      </c>
      <c r="F452" s="13" t="s">
        <v>248</v>
      </c>
      <c r="G452" s="30">
        <v>0.99930555555555556</v>
      </c>
      <c r="H452" s="30">
        <v>1.2500000000000001E-2</v>
      </c>
      <c r="I452" s="30">
        <v>0.81597222222222221</v>
      </c>
      <c r="J452" s="231">
        <f t="shared" si="21"/>
        <v>4.4000000000000004</v>
      </c>
      <c r="K452" s="13" t="s">
        <v>250</v>
      </c>
      <c r="L452" s="13" t="s">
        <v>799</v>
      </c>
      <c r="M452" s="13" t="s">
        <v>252</v>
      </c>
      <c r="O452" s="16">
        <v>4</v>
      </c>
      <c r="P452" s="13">
        <v>61</v>
      </c>
      <c r="Q452" s="17">
        <v>25</v>
      </c>
      <c r="R452" s="227">
        <f t="shared" si="23"/>
        <v>36</v>
      </c>
      <c r="S452" s="18">
        <v>14.16</v>
      </c>
      <c r="T452" s="18">
        <v>36.92</v>
      </c>
      <c r="U452" s="18">
        <v>23.03</v>
      </c>
      <c r="V452" s="17">
        <v>139</v>
      </c>
      <c r="X452" s="13" t="s">
        <v>1712</v>
      </c>
      <c r="AO452" s="13" t="s">
        <v>800</v>
      </c>
    </row>
    <row r="453" spans="1:41" x14ac:dyDescent="0.25">
      <c r="A453" s="12">
        <v>38218</v>
      </c>
      <c r="B453" s="13" t="s">
        <v>249</v>
      </c>
      <c r="C453" s="13">
        <v>2004</v>
      </c>
      <c r="D453" s="13">
        <v>8</v>
      </c>
      <c r="E453" s="13">
        <v>1</v>
      </c>
      <c r="F453" s="13" t="s">
        <v>248</v>
      </c>
      <c r="G453" s="30">
        <v>2.5694444444444447E-2</v>
      </c>
      <c r="H453" s="30">
        <v>3.125E-2</v>
      </c>
      <c r="I453" s="30">
        <v>0.81597222222222221</v>
      </c>
      <c r="J453" s="231">
        <f t="shared" si="21"/>
        <v>5.033333333333335</v>
      </c>
      <c r="K453" s="13" t="s">
        <v>250</v>
      </c>
      <c r="L453" s="13" t="s">
        <v>801</v>
      </c>
      <c r="M453" s="13" t="s">
        <v>252</v>
      </c>
      <c r="O453" s="16">
        <v>3</v>
      </c>
      <c r="P453" s="13">
        <v>61</v>
      </c>
      <c r="Q453" s="17">
        <v>25</v>
      </c>
      <c r="R453" s="227">
        <f t="shared" si="23"/>
        <v>36</v>
      </c>
      <c r="S453" s="18">
        <v>14.34</v>
      </c>
      <c r="T453" s="18">
        <v>37.99</v>
      </c>
      <c r="U453" s="18">
        <v>23.18</v>
      </c>
      <c r="V453" s="17">
        <v>141</v>
      </c>
    </row>
    <row r="454" spans="1:41" x14ac:dyDescent="0.25">
      <c r="A454" s="12">
        <v>38218</v>
      </c>
      <c r="B454" s="13" t="s">
        <v>249</v>
      </c>
      <c r="C454" s="13">
        <v>2004</v>
      </c>
      <c r="D454" s="13">
        <v>8</v>
      </c>
      <c r="E454" s="13">
        <v>1</v>
      </c>
      <c r="F454" s="13" t="s">
        <v>248</v>
      </c>
      <c r="G454" s="30">
        <v>3.125E-2</v>
      </c>
      <c r="H454" s="30">
        <v>3.4722222222222224E-2</v>
      </c>
      <c r="I454" s="30">
        <v>0.81597222222222221</v>
      </c>
      <c r="J454" s="231">
        <f t="shared" si="21"/>
        <v>5.1666666666666679</v>
      </c>
      <c r="K454" s="13" t="s">
        <v>250</v>
      </c>
      <c r="L454" s="13" t="s">
        <v>802</v>
      </c>
      <c r="M454" s="13" t="s">
        <v>252</v>
      </c>
      <c r="O454" s="16">
        <v>1.5</v>
      </c>
      <c r="P454" s="13">
        <v>60</v>
      </c>
      <c r="Q454" s="17">
        <v>25</v>
      </c>
      <c r="R454" s="227">
        <f t="shared" si="23"/>
        <v>35</v>
      </c>
      <c r="S454" s="18">
        <v>14.56</v>
      </c>
      <c r="T454" s="18">
        <v>39.1</v>
      </c>
      <c r="U454" s="18">
        <v>20.84</v>
      </c>
      <c r="V454" s="17">
        <v>136</v>
      </c>
      <c r="AO454" s="13" t="s">
        <v>682</v>
      </c>
    </row>
    <row r="455" spans="1:41" x14ac:dyDescent="0.25">
      <c r="A455" s="12">
        <v>38218</v>
      </c>
      <c r="B455" s="13" t="s">
        <v>249</v>
      </c>
      <c r="C455" s="13">
        <v>2004</v>
      </c>
      <c r="D455" s="13">
        <v>8</v>
      </c>
      <c r="E455" s="13">
        <v>1</v>
      </c>
      <c r="F455" s="13" t="s">
        <v>804</v>
      </c>
      <c r="G455" s="30">
        <v>3.888888888888889E-2</v>
      </c>
      <c r="H455" s="30">
        <v>4.8611111111111112E-2</v>
      </c>
      <c r="I455" s="30">
        <v>0.81597222222222221</v>
      </c>
      <c r="J455" s="231">
        <f t="shared" si="21"/>
        <v>5.3500000000000014</v>
      </c>
      <c r="K455" s="13" t="s">
        <v>250</v>
      </c>
      <c r="L455" s="13" t="s">
        <v>805</v>
      </c>
      <c r="M455" s="13" t="s">
        <v>252</v>
      </c>
      <c r="O455" s="16">
        <v>0</v>
      </c>
      <c r="P455" s="13">
        <v>60</v>
      </c>
      <c r="Q455" s="17">
        <v>25</v>
      </c>
      <c r="R455" s="227">
        <f t="shared" si="23"/>
        <v>35</v>
      </c>
      <c r="S455" s="18">
        <v>14.23</v>
      </c>
      <c r="T455" s="18">
        <v>38.049999999999997</v>
      </c>
      <c r="U455" s="18">
        <v>23.71</v>
      </c>
      <c r="V455" s="17">
        <v>142</v>
      </c>
      <c r="AO455" s="13" t="s">
        <v>256</v>
      </c>
    </row>
    <row r="456" spans="1:41" x14ac:dyDescent="0.25">
      <c r="A456" s="12">
        <v>38218</v>
      </c>
      <c r="B456" s="13" t="s">
        <v>249</v>
      </c>
      <c r="C456" s="13">
        <v>2004</v>
      </c>
      <c r="D456" s="13">
        <v>8</v>
      </c>
      <c r="E456" s="13">
        <v>3</v>
      </c>
      <c r="F456" s="13" t="s">
        <v>248</v>
      </c>
      <c r="G456" s="30">
        <v>0.97430555555555554</v>
      </c>
      <c r="H456" s="30">
        <v>0.97986111111111107</v>
      </c>
      <c r="I456" s="30">
        <v>0.81597222222222221</v>
      </c>
      <c r="J456" s="231">
        <f t="shared" si="21"/>
        <v>3.8</v>
      </c>
      <c r="K456" s="13" t="s">
        <v>250</v>
      </c>
      <c r="L456" s="13" t="s">
        <v>565</v>
      </c>
      <c r="M456" s="13" t="s">
        <v>672</v>
      </c>
      <c r="O456" s="16">
        <v>0</v>
      </c>
      <c r="P456" s="13">
        <v>61</v>
      </c>
      <c r="Q456" s="17">
        <v>25</v>
      </c>
      <c r="R456" s="227">
        <f t="shared" si="23"/>
        <v>36</v>
      </c>
      <c r="S456" s="18" t="s">
        <v>318</v>
      </c>
      <c r="T456" s="18" t="s">
        <v>318</v>
      </c>
      <c r="U456" s="18" t="s">
        <v>318</v>
      </c>
      <c r="V456" s="18" t="s">
        <v>318</v>
      </c>
      <c r="AO456" s="13" t="s">
        <v>1593</v>
      </c>
    </row>
    <row r="457" spans="1:41" x14ac:dyDescent="0.25">
      <c r="A457" s="12">
        <v>38500</v>
      </c>
      <c r="B457" s="13" t="s">
        <v>860</v>
      </c>
      <c r="C457" s="13">
        <v>2005</v>
      </c>
      <c r="D457" s="13">
        <v>5</v>
      </c>
      <c r="F457" s="13" t="s">
        <v>248</v>
      </c>
      <c r="G457" s="30">
        <v>0.94166666666666676</v>
      </c>
      <c r="I457" s="30">
        <v>0.83124999999999993</v>
      </c>
      <c r="J457" s="231">
        <f t="shared" si="21"/>
        <v>2.6500000000000039</v>
      </c>
      <c r="K457" s="13" t="s">
        <v>1123</v>
      </c>
      <c r="L457" s="13" t="s">
        <v>865</v>
      </c>
      <c r="M457" s="13" t="s">
        <v>252</v>
      </c>
      <c r="O457" s="16">
        <v>4</v>
      </c>
      <c r="P457" s="13">
        <v>62</v>
      </c>
      <c r="Q457" s="17">
        <v>25</v>
      </c>
      <c r="R457" s="227">
        <f t="shared" si="23"/>
        <v>37</v>
      </c>
      <c r="V457" s="17">
        <v>147</v>
      </c>
      <c r="AO457" s="13" t="s">
        <v>940</v>
      </c>
    </row>
    <row r="458" spans="1:41" x14ac:dyDescent="0.25">
      <c r="A458" s="12">
        <v>38500</v>
      </c>
      <c r="B458" s="13" t="s">
        <v>860</v>
      </c>
      <c r="C458" s="13">
        <v>2005</v>
      </c>
      <c r="D458" s="13">
        <v>5</v>
      </c>
      <c r="F458" s="13" t="s">
        <v>248</v>
      </c>
      <c r="G458" s="30">
        <v>0.88680555555555562</v>
      </c>
      <c r="I458" s="30">
        <v>0.83124999999999993</v>
      </c>
      <c r="J458" s="231">
        <f t="shared" si="21"/>
        <v>1.3333333333333366</v>
      </c>
      <c r="K458" s="13" t="s">
        <v>250</v>
      </c>
      <c r="L458" s="13" t="s">
        <v>861</v>
      </c>
      <c r="M458" s="13" t="s">
        <v>252</v>
      </c>
      <c r="O458" s="16">
        <v>2</v>
      </c>
      <c r="P458" s="13">
        <v>65</v>
      </c>
      <c r="Q458" s="17">
        <v>25</v>
      </c>
      <c r="R458" s="227">
        <f t="shared" si="23"/>
        <v>40</v>
      </c>
      <c r="V458" s="17">
        <v>140</v>
      </c>
      <c r="AO458" s="13" t="s">
        <v>862</v>
      </c>
    </row>
    <row r="459" spans="1:41" x14ac:dyDescent="0.25">
      <c r="A459" s="12">
        <v>38500</v>
      </c>
      <c r="B459" s="13" t="s">
        <v>860</v>
      </c>
      <c r="C459" s="13">
        <v>2005</v>
      </c>
      <c r="D459" s="13">
        <v>5</v>
      </c>
      <c r="F459" s="13" t="s">
        <v>248</v>
      </c>
      <c r="G459" s="30">
        <v>0.92013888888888884</v>
      </c>
      <c r="I459" s="30">
        <v>0.83124999999999993</v>
      </c>
      <c r="J459" s="231">
        <f t="shared" si="21"/>
        <v>2.1333333333333337</v>
      </c>
      <c r="K459" s="13" t="s">
        <v>250</v>
      </c>
      <c r="L459" s="13" t="s">
        <v>863</v>
      </c>
      <c r="M459" s="13" t="s">
        <v>252</v>
      </c>
      <c r="O459" s="16">
        <v>2</v>
      </c>
      <c r="P459" s="13">
        <v>64</v>
      </c>
      <c r="Q459" s="17">
        <v>25</v>
      </c>
      <c r="R459" s="227">
        <f t="shared" si="23"/>
        <v>39</v>
      </c>
      <c r="V459" s="17">
        <v>141</v>
      </c>
      <c r="AO459" s="13" t="s">
        <v>864</v>
      </c>
    </row>
    <row r="460" spans="1:41" x14ac:dyDescent="0.25">
      <c r="A460" s="12">
        <v>38500</v>
      </c>
      <c r="B460" s="13" t="s">
        <v>860</v>
      </c>
      <c r="C460" s="13">
        <v>2005</v>
      </c>
      <c r="D460" s="13">
        <v>5</v>
      </c>
      <c r="F460" s="13" t="s">
        <v>248</v>
      </c>
      <c r="G460" s="30">
        <v>0.94166666666666676</v>
      </c>
      <c r="I460" s="30">
        <v>0.83124999999999993</v>
      </c>
      <c r="J460" s="231">
        <f t="shared" si="21"/>
        <v>2.6500000000000039</v>
      </c>
      <c r="K460" s="13" t="s">
        <v>250</v>
      </c>
      <c r="L460" s="13" t="s">
        <v>866</v>
      </c>
      <c r="M460" s="13" t="s">
        <v>252</v>
      </c>
      <c r="O460" s="16">
        <v>0</v>
      </c>
      <c r="P460" s="13">
        <v>67</v>
      </c>
      <c r="Q460" s="17">
        <v>31</v>
      </c>
      <c r="R460" s="227">
        <f t="shared" si="23"/>
        <v>36</v>
      </c>
      <c r="V460" s="17">
        <v>143</v>
      </c>
      <c r="X460" s="13" t="s">
        <v>1712</v>
      </c>
    </row>
    <row r="461" spans="1:41" x14ac:dyDescent="0.25">
      <c r="A461" s="12">
        <v>38500</v>
      </c>
      <c r="B461" s="13" t="s">
        <v>860</v>
      </c>
      <c r="C461" s="13">
        <v>2005</v>
      </c>
      <c r="D461" s="13">
        <v>5</v>
      </c>
      <c r="F461" s="13" t="s">
        <v>248</v>
      </c>
      <c r="G461" s="30">
        <v>0.94305555555555554</v>
      </c>
      <c r="I461" s="30">
        <v>0.83124999999999993</v>
      </c>
      <c r="J461" s="231">
        <f t="shared" si="21"/>
        <v>2.6833333333333345</v>
      </c>
      <c r="K461" s="13" t="s">
        <v>250</v>
      </c>
      <c r="L461" s="13" t="s">
        <v>867</v>
      </c>
      <c r="M461" s="13" t="s">
        <v>252</v>
      </c>
      <c r="O461" s="16">
        <v>3</v>
      </c>
      <c r="P461" s="13">
        <v>62</v>
      </c>
      <c r="Q461" s="17">
        <v>25</v>
      </c>
      <c r="R461" s="227">
        <f t="shared" si="23"/>
        <v>37</v>
      </c>
      <c r="V461" s="17">
        <v>149</v>
      </c>
    </row>
    <row r="462" spans="1:41" x14ac:dyDescent="0.25">
      <c r="A462" s="12">
        <v>38500</v>
      </c>
      <c r="B462" s="13" t="s">
        <v>860</v>
      </c>
      <c r="C462" s="13">
        <v>2005</v>
      </c>
      <c r="D462" s="13">
        <v>5</v>
      </c>
      <c r="F462" s="13" t="s">
        <v>248</v>
      </c>
      <c r="G462" s="30">
        <v>0.94444444444444453</v>
      </c>
      <c r="I462" s="30">
        <v>0.83124999999999993</v>
      </c>
      <c r="J462" s="231">
        <f t="shared" si="21"/>
        <v>2.7166666666666703</v>
      </c>
      <c r="K462" s="13" t="s">
        <v>250</v>
      </c>
      <c r="L462" s="13" t="s">
        <v>868</v>
      </c>
      <c r="M462" s="13" t="s">
        <v>252</v>
      </c>
      <c r="P462" s="13">
        <v>67</v>
      </c>
      <c r="Q462" s="17">
        <v>29</v>
      </c>
      <c r="R462" s="227">
        <f t="shared" si="23"/>
        <v>38</v>
      </c>
      <c r="V462" s="17">
        <v>138</v>
      </c>
    </row>
    <row r="463" spans="1:41" x14ac:dyDescent="0.25">
      <c r="A463" s="12">
        <v>38500</v>
      </c>
      <c r="B463" s="13" t="s">
        <v>860</v>
      </c>
      <c r="C463" s="13">
        <v>2005</v>
      </c>
      <c r="D463" s="13">
        <v>5</v>
      </c>
      <c r="F463" s="13" t="s">
        <v>248</v>
      </c>
      <c r="G463" s="30">
        <v>0.94652777777777775</v>
      </c>
      <c r="I463" s="30">
        <v>0.83124999999999993</v>
      </c>
      <c r="J463" s="231">
        <f t="shared" si="21"/>
        <v>2.7666666666666675</v>
      </c>
      <c r="K463" s="13" t="s">
        <v>250</v>
      </c>
      <c r="L463" s="13" t="s">
        <v>869</v>
      </c>
      <c r="M463" s="13" t="s">
        <v>252</v>
      </c>
      <c r="O463" s="16">
        <v>3</v>
      </c>
      <c r="P463" s="13">
        <v>61</v>
      </c>
      <c r="Q463" s="17">
        <v>25</v>
      </c>
      <c r="R463" s="227">
        <f t="shared" si="23"/>
        <v>36</v>
      </c>
      <c r="V463" s="17">
        <v>147</v>
      </c>
    </row>
    <row r="464" spans="1:41" x14ac:dyDescent="0.25">
      <c r="A464" s="12">
        <v>38500</v>
      </c>
      <c r="B464" s="13" t="s">
        <v>860</v>
      </c>
      <c r="C464" s="13">
        <v>2005</v>
      </c>
      <c r="D464" s="13">
        <v>5</v>
      </c>
      <c r="F464" s="13" t="s">
        <v>248</v>
      </c>
      <c r="G464" s="30">
        <v>0.94861111111111107</v>
      </c>
      <c r="I464" s="30">
        <v>0.83124999999999993</v>
      </c>
      <c r="J464" s="231">
        <f t="shared" ref="J464:J527" si="24">($G464-$I464)*24+IF($G464&lt;TIME(12,0,0),24,0)</f>
        <v>2.8166666666666673</v>
      </c>
      <c r="K464" s="13" t="s">
        <v>250</v>
      </c>
      <c r="L464" s="13" t="s">
        <v>870</v>
      </c>
      <c r="M464" s="13" t="s">
        <v>252</v>
      </c>
      <c r="P464" s="13">
        <v>61</v>
      </c>
      <c r="Q464" s="17">
        <v>25</v>
      </c>
      <c r="R464" s="227">
        <f t="shared" si="23"/>
        <v>36</v>
      </c>
      <c r="V464" s="17">
        <v>139</v>
      </c>
    </row>
    <row r="465" spans="1:41" x14ac:dyDescent="0.25">
      <c r="A465" s="12">
        <v>38500</v>
      </c>
      <c r="B465" s="13" t="s">
        <v>860</v>
      </c>
      <c r="C465" s="13">
        <v>2005</v>
      </c>
      <c r="D465" s="13">
        <v>5</v>
      </c>
      <c r="F465" s="13" t="s">
        <v>248</v>
      </c>
      <c r="G465" s="30">
        <v>0.95347222222222217</v>
      </c>
      <c r="I465" s="30">
        <v>0.83124999999999993</v>
      </c>
      <c r="J465" s="231">
        <f t="shared" si="24"/>
        <v>2.9333333333333336</v>
      </c>
      <c r="K465" s="13" t="s">
        <v>250</v>
      </c>
      <c r="L465" s="13" t="s">
        <v>873</v>
      </c>
      <c r="M465" s="13" t="s">
        <v>252</v>
      </c>
      <c r="P465" s="13">
        <v>48</v>
      </c>
      <c r="Q465" s="17">
        <v>13</v>
      </c>
      <c r="R465" s="227">
        <f t="shared" si="23"/>
        <v>35</v>
      </c>
      <c r="V465" s="17">
        <v>140</v>
      </c>
    </row>
    <row r="466" spans="1:41" x14ac:dyDescent="0.25">
      <c r="A466" s="12">
        <v>38500</v>
      </c>
      <c r="B466" s="13" t="s">
        <v>860</v>
      </c>
      <c r="C466" s="13">
        <v>2005</v>
      </c>
      <c r="D466" s="13">
        <v>5</v>
      </c>
      <c r="F466" s="13" t="s">
        <v>248</v>
      </c>
      <c r="G466" s="30">
        <v>0.95347222222222217</v>
      </c>
      <c r="I466" s="30">
        <v>0.83124999999999993</v>
      </c>
      <c r="J466" s="231">
        <f t="shared" si="24"/>
        <v>2.9333333333333336</v>
      </c>
      <c r="K466" s="13" t="s">
        <v>250</v>
      </c>
      <c r="L466" s="13" t="s">
        <v>874</v>
      </c>
      <c r="M466" s="13" t="s">
        <v>252</v>
      </c>
      <c r="O466" s="16">
        <v>0</v>
      </c>
      <c r="P466" s="13">
        <v>46</v>
      </c>
      <c r="Q466" s="17">
        <v>13</v>
      </c>
      <c r="R466" s="227">
        <f t="shared" si="23"/>
        <v>33</v>
      </c>
      <c r="V466" s="17">
        <v>138</v>
      </c>
    </row>
    <row r="467" spans="1:41" x14ac:dyDescent="0.25">
      <c r="A467" s="12">
        <v>38500</v>
      </c>
      <c r="B467" s="13" t="s">
        <v>860</v>
      </c>
      <c r="C467" s="13">
        <v>2005</v>
      </c>
      <c r="D467" s="13">
        <v>5</v>
      </c>
      <c r="F467" s="13" t="s">
        <v>248</v>
      </c>
      <c r="G467" s="30">
        <v>0.95347222222222217</v>
      </c>
      <c r="I467" s="30">
        <v>0.83124999999999993</v>
      </c>
      <c r="J467" s="231">
        <f t="shared" si="24"/>
        <v>2.9333333333333336</v>
      </c>
      <c r="K467" s="13" t="s">
        <v>250</v>
      </c>
      <c r="L467" s="13" t="s">
        <v>875</v>
      </c>
      <c r="M467" s="13" t="s">
        <v>252</v>
      </c>
      <c r="O467" s="16">
        <v>3</v>
      </c>
      <c r="P467" s="13">
        <v>70</v>
      </c>
      <c r="Q467" s="17">
        <v>31</v>
      </c>
      <c r="R467" s="227">
        <f t="shared" si="23"/>
        <v>39</v>
      </c>
      <c r="V467" s="17">
        <v>141</v>
      </c>
    </row>
    <row r="468" spans="1:41" x14ac:dyDescent="0.25">
      <c r="A468" s="12">
        <v>38500</v>
      </c>
      <c r="B468" s="13" t="s">
        <v>860</v>
      </c>
      <c r="C468" s="13">
        <v>2005</v>
      </c>
      <c r="D468" s="13">
        <v>5</v>
      </c>
      <c r="F468" s="13" t="s">
        <v>248</v>
      </c>
      <c r="G468" s="30">
        <v>0.94861111111111107</v>
      </c>
      <c r="I468" s="30">
        <v>0.83124999999999993</v>
      </c>
      <c r="J468" s="231">
        <f t="shared" si="24"/>
        <v>2.8166666666666673</v>
      </c>
      <c r="K468" s="13" t="s">
        <v>250</v>
      </c>
      <c r="L468" s="13" t="s">
        <v>871</v>
      </c>
      <c r="M468" s="13" t="s">
        <v>252</v>
      </c>
      <c r="O468" s="16">
        <v>3</v>
      </c>
      <c r="P468" s="13">
        <v>66</v>
      </c>
      <c r="Q468" s="17">
        <v>30</v>
      </c>
      <c r="R468" s="227">
        <f t="shared" si="23"/>
        <v>36</v>
      </c>
      <c r="V468" s="17">
        <v>138</v>
      </c>
      <c r="X468" s="13" t="s">
        <v>1713</v>
      </c>
    </row>
    <row r="469" spans="1:41" x14ac:dyDescent="0.25">
      <c r="A469" s="12">
        <v>38500</v>
      </c>
      <c r="B469" s="13" t="s">
        <v>860</v>
      </c>
      <c r="C469" s="13">
        <v>2005</v>
      </c>
      <c r="D469" s="13">
        <v>5</v>
      </c>
      <c r="F469" s="13" t="s">
        <v>248</v>
      </c>
      <c r="G469" s="30">
        <v>0.95833333333333337</v>
      </c>
      <c r="I469" s="30">
        <v>0.83124999999999993</v>
      </c>
      <c r="J469" s="231">
        <f t="shared" si="24"/>
        <v>3.0500000000000025</v>
      </c>
      <c r="K469" s="13" t="s">
        <v>250</v>
      </c>
      <c r="L469" s="13" t="s">
        <v>876</v>
      </c>
      <c r="M469" s="13" t="s">
        <v>252</v>
      </c>
      <c r="O469" s="16">
        <v>0</v>
      </c>
      <c r="P469" s="13">
        <v>67</v>
      </c>
      <c r="Q469" s="17">
        <v>30</v>
      </c>
      <c r="R469" s="227">
        <f t="shared" si="23"/>
        <v>37</v>
      </c>
      <c r="V469" s="17">
        <v>148</v>
      </c>
      <c r="X469" s="13" t="s">
        <v>1712</v>
      </c>
    </row>
    <row r="470" spans="1:41" x14ac:dyDescent="0.25">
      <c r="A470" s="12">
        <v>38500</v>
      </c>
      <c r="B470" s="13" t="s">
        <v>860</v>
      </c>
      <c r="C470" s="13">
        <v>2005</v>
      </c>
      <c r="D470" s="13">
        <v>5</v>
      </c>
      <c r="F470" s="13" t="s">
        <v>248</v>
      </c>
      <c r="G470" s="30">
        <v>0.94861111111111107</v>
      </c>
      <c r="I470" s="30">
        <v>0.83124999999999993</v>
      </c>
      <c r="J470" s="231">
        <f t="shared" si="24"/>
        <v>2.8166666666666673</v>
      </c>
      <c r="K470" s="13" t="s">
        <v>250</v>
      </c>
      <c r="L470" s="13" t="s">
        <v>872</v>
      </c>
      <c r="M470" s="13" t="s">
        <v>252</v>
      </c>
      <c r="O470" s="16">
        <v>3</v>
      </c>
      <c r="P470" s="13">
        <v>63</v>
      </c>
      <c r="Q470" s="17">
        <v>25</v>
      </c>
      <c r="R470" s="227">
        <f t="shared" si="23"/>
        <v>38</v>
      </c>
      <c r="V470" s="17">
        <v>140</v>
      </c>
      <c r="X470" s="13" t="s">
        <v>1712</v>
      </c>
    </row>
    <row r="471" spans="1:41" x14ac:dyDescent="0.25">
      <c r="A471" s="12">
        <v>38500</v>
      </c>
      <c r="B471" s="13" t="s">
        <v>860</v>
      </c>
      <c r="C471" s="13">
        <v>2005</v>
      </c>
      <c r="D471" s="13">
        <v>5</v>
      </c>
      <c r="F471" s="13" t="s">
        <v>248</v>
      </c>
      <c r="G471" s="30">
        <v>0.95833333333333337</v>
      </c>
      <c r="I471" s="30">
        <v>0.83124999999999993</v>
      </c>
      <c r="J471" s="231">
        <f t="shared" si="24"/>
        <v>3.0500000000000025</v>
      </c>
      <c r="K471" s="13" t="s">
        <v>250</v>
      </c>
      <c r="L471" s="13" t="s">
        <v>877</v>
      </c>
      <c r="M471" s="13" t="s">
        <v>252</v>
      </c>
      <c r="O471" s="16">
        <v>0</v>
      </c>
      <c r="P471" s="13">
        <v>65</v>
      </c>
      <c r="Q471" s="17">
        <v>25</v>
      </c>
      <c r="R471" s="227">
        <f t="shared" si="23"/>
        <v>40</v>
      </c>
      <c r="V471" s="17">
        <v>141</v>
      </c>
      <c r="X471" s="13" t="s">
        <v>252</v>
      </c>
      <c r="AO471" s="13" t="s">
        <v>1722</v>
      </c>
    </row>
    <row r="472" spans="1:41" x14ac:dyDescent="0.25">
      <c r="A472" s="12">
        <v>38500</v>
      </c>
      <c r="B472" s="13" t="s">
        <v>860</v>
      </c>
      <c r="C472" s="13">
        <v>2005</v>
      </c>
      <c r="D472" s="13">
        <v>5</v>
      </c>
      <c r="F472" s="13" t="s">
        <v>248</v>
      </c>
      <c r="G472" s="30">
        <v>0.95833333333333337</v>
      </c>
      <c r="I472" s="30">
        <v>0.83124999999999993</v>
      </c>
      <c r="J472" s="231">
        <f t="shared" si="24"/>
        <v>3.0500000000000025</v>
      </c>
      <c r="K472" s="13" t="s">
        <v>250</v>
      </c>
      <c r="L472" s="13" t="s">
        <v>878</v>
      </c>
      <c r="M472" s="13" t="s">
        <v>252</v>
      </c>
      <c r="O472" s="16">
        <v>0</v>
      </c>
      <c r="P472" s="13">
        <v>63</v>
      </c>
      <c r="Q472" s="17">
        <v>25</v>
      </c>
      <c r="R472" s="227">
        <f t="shared" si="23"/>
        <v>38</v>
      </c>
      <c r="V472" s="17">
        <v>143</v>
      </c>
      <c r="X472" s="13" t="s">
        <v>1712</v>
      </c>
    </row>
    <row r="473" spans="1:41" x14ac:dyDescent="0.25">
      <c r="A473" s="12">
        <v>38500</v>
      </c>
      <c r="B473" s="13" t="s">
        <v>860</v>
      </c>
      <c r="C473" s="13">
        <v>2005</v>
      </c>
      <c r="D473" s="13">
        <v>5</v>
      </c>
      <c r="F473" s="13" t="s">
        <v>248</v>
      </c>
      <c r="G473" s="30">
        <v>0.95833333333333337</v>
      </c>
      <c r="I473" s="30">
        <v>0.83124999999999993</v>
      </c>
      <c r="J473" s="231">
        <f t="shared" si="24"/>
        <v>3.0500000000000025</v>
      </c>
      <c r="K473" s="13" t="s">
        <v>250</v>
      </c>
      <c r="L473" s="13" t="s">
        <v>879</v>
      </c>
      <c r="M473" s="13" t="s">
        <v>252</v>
      </c>
      <c r="O473" s="16">
        <v>1.5</v>
      </c>
      <c r="P473" s="13">
        <v>64</v>
      </c>
      <c r="Q473" s="17">
        <v>29</v>
      </c>
      <c r="R473" s="227">
        <f t="shared" si="23"/>
        <v>35</v>
      </c>
      <c r="V473" s="17">
        <v>143</v>
      </c>
      <c r="X473" s="13" t="s">
        <v>1712</v>
      </c>
    </row>
    <row r="474" spans="1:41" x14ac:dyDescent="0.25">
      <c r="A474" s="12">
        <v>38500</v>
      </c>
      <c r="B474" s="13" t="s">
        <v>860</v>
      </c>
      <c r="C474" s="13">
        <v>2005</v>
      </c>
      <c r="D474" s="13">
        <v>5</v>
      </c>
      <c r="F474" s="13" t="s">
        <v>248</v>
      </c>
      <c r="G474" s="30">
        <v>0.95833333333333337</v>
      </c>
      <c r="I474" s="30">
        <v>0.83124999999999993</v>
      </c>
      <c r="J474" s="231">
        <f t="shared" si="24"/>
        <v>3.0500000000000025</v>
      </c>
      <c r="K474" s="13" t="s">
        <v>250</v>
      </c>
      <c r="L474" s="13" t="s">
        <v>880</v>
      </c>
      <c r="M474" s="13" t="s">
        <v>252</v>
      </c>
      <c r="O474" s="16">
        <v>2</v>
      </c>
      <c r="P474" s="13">
        <v>53</v>
      </c>
      <c r="Q474" s="17">
        <v>20</v>
      </c>
      <c r="R474" s="227">
        <f t="shared" ref="R474:R489" si="25">P474-Q474</f>
        <v>33</v>
      </c>
      <c r="V474" s="17">
        <v>140</v>
      </c>
      <c r="X474" s="13" t="s">
        <v>252</v>
      </c>
    </row>
    <row r="475" spans="1:41" x14ac:dyDescent="0.25">
      <c r="A475" s="12">
        <v>38500</v>
      </c>
      <c r="B475" s="13" t="s">
        <v>860</v>
      </c>
      <c r="C475" s="13">
        <v>2005</v>
      </c>
      <c r="D475" s="13">
        <v>5</v>
      </c>
      <c r="F475" s="13" t="s">
        <v>248</v>
      </c>
      <c r="G475" s="30">
        <v>0.98124999999999996</v>
      </c>
      <c r="I475" s="30">
        <v>0.83124999999999993</v>
      </c>
      <c r="J475" s="231">
        <f t="shared" si="24"/>
        <v>3.6000000000000005</v>
      </c>
      <c r="K475" s="13" t="s">
        <v>250</v>
      </c>
      <c r="L475" s="13" t="s">
        <v>881</v>
      </c>
      <c r="M475" s="13" t="s">
        <v>252</v>
      </c>
      <c r="O475" s="16">
        <v>2</v>
      </c>
      <c r="P475" s="13">
        <v>60</v>
      </c>
      <c r="Q475" s="17">
        <v>28</v>
      </c>
      <c r="R475" s="227">
        <f t="shared" si="25"/>
        <v>32</v>
      </c>
      <c r="V475" s="17">
        <v>135</v>
      </c>
      <c r="X475" s="13" t="s">
        <v>1712</v>
      </c>
      <c r="AO475" s="13" t="s">
        <v>882</v>
      </c>
    </row>
    <row r="476" spans="1:41" x14ac:dyDescent="0.25">
      <c r="A476" s="12">
        <v>38500</v>
      </c>
      <c r="B476" s="13" t="s">
        <v>860</v>
      </c>
      <c r="C476" s="13">
        <v>2005</v>
      </c>
      <c r="D476" s="13">
        <v>5</v>
      </c>
      <c r="F476" s="13" t="s">
        <v>248</v>
      </c>
      <c r="G476" s="30">
        <v>0.98124999999999996</v>
      </c>
      <c r="I476" s="30">
        <v>0.83124999999999993</v>
      </c>
      <c r="J476" s="231">
        <f t="shared" si="24"/>
        <v>3.6000000000000005</v>
      </c>
      <c r="K476" s="13" t="s">
        <v>250</v>
      </c>
      <c r="L476" s="13" t="s">
        <v>883</v>
      </c>
      <c r="M476" s="13" t="s">
        <v>252</v>
      </c>
      <c r="O476" s="16">
        <v>3</v>
      </c>
      <c r="P476" s="13">
        <v>62</v>
      </c>
      <c r="Q476" s="17">
        <v>25</v>
      </c>
      <c r="R476" s="227">
        <f t="shared" si="25"/>
        <v>37</v>
      </c>
      <c r="V476" s="17">
        <v>147</v>
      </c>
      <c r="X476" s="13" t="s">
        <v>1713</v>
      </c>
    </row>
    <row r="477" spans="1:41" x14ac:dyDescent="0.25">
      <c r="A477" s="12">
        <v>38500</v>
      </c>
      <c r="B477" s="13" t="s">
        <v>860</v>
      </c>
      <c r="C477" s="13">
        <v>2005</v>
      </c>
      <c r="D477" s="13">
        <v>5</v>
      </c>
      <c r="F477" s="13" t="s">
        <v>248</v>
      </c>
      <c r="G477" s="30">
        <v>0.98750000000000004</v>
      </c>
      <c r="I477" s="30">
        <v>0.83124999999999993</v>
      </c>
      <c r="J477" s="231">
        <f t="shared" si="24"/>
        <v>3.7500000000000027</v>
      </c>
      <c r="K477" s="13" t="s">
        <v>250</v>
      </c>
      <c r="L477" s="13" t="s">
        <v>884</v>
      </c>
      <c r="M477" s="13" t="s">
        <v>252</v>
      </c>
      <c r="O477" s="16">
        <v>3</v>
      </c>
      <c r="P477" s="13">
        <v>62</v>
      </c>
      <c r="Q477" s="17">
        <v>25</v>
      </c>
      <c r="R477" s="227">
        <f t="shared" si="25"/>
        <v>37</v>
      </c>
      <c r="V477" s="17">
        <v>142</v>
      </c>
      <c r="X477" s="13" t="s">
        <v>1712</v>
      </c>
      <c r="AO477" s="13" t="s">
        <v>885</v>
      </c>
    </row>
    <row r="478" spans="1:41" x14ac:dyDescent="0.25">
      <c r="A478" s="12">
        <v>38500</v>
      </c>
      <c r="B478" s="13" t="s">
        <v>860</v>
      </c>
      <c r="C478" s="13">
        <v>2005</v>
      </c>
      <c r="D478" s="13">
        <v>5</v>
      </c>
      <c r="F478" s="13" t="s">
        <v>248</v>
      </c>
      <c r="G478" s="30">
        <v>0.98958333333333337</v>
      </c>
      <c r="I478" s="30">
        <v>0.83124999999999993</v>
      </c>
      <c r="J478" s="231">
        <f t="shared" si="24"/>
        <v>3.8000000000000025</v>
      </c>
      <c r="K478" s="13" t="s">
        <v>250</v>
      </c>
      <c r="L478" s="13" t="s">
        <v>886</v>
      </c>
      <c r="M478" s="13" t="s">
        <v>252</v>
      </c>
      <c r="O478" s="16">
        <v>3</v>
      </c>
      <c r="P478" s="13">
        <v>62</v>
      </c>
      <c r="Q478" s="17">
        <v>25</v>
      </c>
      <c r="R478" s="227">
        <f t="shared" si="25"/>
        <v>37</v>
      </c>
      <c r="V478" s="17">
        <v>140</v>
      </c>
      <c r="X478" s="13" t="s">
        <v>1712</v>
      </c>
    </row>
    <row r="479" spans="1:41" x14ac:dyDescent="0.25">
      <c r="A479" s="12">
        <v>38500</v>
      </c>
      <c r="B479" s="13" t="s">
        <v>860</v>
      </c>
      <c r="C479" s="13">
        <v>2005</v>
      </c>
      <c r="D479" s="13">
        <v>5</v>
      </c>
      <c r="F479" s="13" t="s">
        <v>248</v>
      </c>
      <c r="G479" s="30">
        <v>0.99305555555555547</v>
      </c>
      <c r="I479" s="30">
        <v>0.83124999999999993</v>
      </c>
      <c r="J479" s="231">
        <f t="shared" si="24"/>
        <v>3.8833333333333329</v>
      </c>
      <c r="K479" s="13" t="s">
        <v>250</v>
      </c>
      <c r="L479" s="13" t="s">
        <v>887</v>
      </c>
      <c r="M479" s="13" t="s">
        <v>252</v>
      </c>
      <c r="O479" s="16">
        <v>3</v>
      </c>
      <c r="P479" s="13">
        <v>63</v>
      </c>
      <c r="Q479" s="17">
        <v>25</v>
      </c>
      <c r="R479" s="227">
        <f t="shared" si="25"/>
        <v>38</v>
      </c>
      <c r="V479" s="17">
        <v>147</v>
      </c>
      <c r="X479" s="13" t="s">
        <v>1713</v>
      </c>
    </row>
    <row r="480" spans="1:41" x14ac:dyDescent="0.25">
      <c r="A480" s="12">
        <v>38500</v>
      </c>
      <c r="B480" s="13" t="s">
        <v>860</v>
      </c>
      <c r="C480" s="13">
        <v>2005</v>
      </c>
      <c r="D480" s="13">
        <v>5</v>
      </c>
      <c r="F480" s="13" t="s">
        <v>248</v>
      </c>
      <c r="G480" s="30">
        <v>0.99652777777777779</v>
      </c>
      <c r="I480" s="30">
        <v>0.83124999999999993</v>
      </c>
      <c r="J480" s="231">
        <f t="shared" si="24"/>
        <v>3.9666666666666686</v>
      </c>
      <c r="K480" s="13" t="s">
        <v>250</v>
      </c>
      <c r="L480" s="13" t="s">
        <v>888</v>
      </c>
      <c r="M480" s="13" t="s">
        <v>252</v>
      </c>
      <c r="O480" s="16">
        <v>3</v>
      </c>
      <c r="P480" s="13">
        <v>63</v>
      </c>
      <c r="Q480" s="17">
        <v>25</v>
      </c>
      <c r="R480" s="227">
        <f t="shared" si="25"/>
        <v>38</v>
      </c>
      <c r="V480" s="17">
        <v>138</v>
      </c>
      <c r="X480" s="13" t="s">
        <v>1712</v>
      </c>
    </row>
    <row r="481" spans="1:41" x14ac:dyDescent="0.25">
      <c r="A481" s="12">
        <v>38500</v>
      </c>
      <c r="B481" s="13" t="s">
        <v>860</v>
      </c>
      <c r="C481" s="13">
        <v>2005</v>
      </c>
      <c r="D481" s="13">
        <v>5</v>
      </c>
      <c r="F481" s="13" t="s">
        <v>248</v>
      </c>
      <c r="G481" s="30">
        <v>0.99791666666666667</v>
      </c>
      <c r="I481" s="30">
        <v>0.83124999999999993</v>
      </c>
      <c r="J481" s="231">
        <f t="shared" si="24"/>
        <v>4.0000000000000018</v>
      </c>
      <c r="K481" s="13" t="s">
        <v>250</v>
      </c>
      <c r="L481" s="13" t="s">
        <v>889</v>
      </c>
      <c r="M481" s="13" t="s">
        <v>252</v>
      </c>
      <c r="O481" s="16">
        <v>3</v>
      </c>
      <c r="P481" s="13">
        <v>62</v>
      </c>
      <c r="Q481" s="17">
        <v>25</v>
      </c>
      <c r="R481" s="227">
        <f t="shared" si="25"/>
        <v>37</v>
      </c>
      <c r="V481" s="17">
        <v>148</v>
      </c>
      <c r="X481" s="13" t="s">
        <v>1712</v>
      </c>
    </row>
    <row r="482" spans="1:41" x14ac:dyDescent="0.25">
      <c r="A482" s="12">
        <v>38500</v>
      </c>
      <c r="B482" s="13" t="s">
        <v>860</v>
      </c>
      <c r="C482" s="13">
        <v>2005</v>
      </c>
      <c r="D482" s="13">
        <v>5</v>
      </c>
      <c r="F482" s="13" t="s">
        <v>248</v>
      </c>
      <c r="G482" s="30">
        <v>6.9444444444444447E-4</v>
      </c>
      <c r="I482" s="30">
        <v>0.83124999999999993</v>
      </c>
      <c r="J482" s="231">
        <f t="shared" si="24"/>
        <v>4.06666666666667</v>
      </c>
      <c r="K482" s="13" t="s">
        <v>250</v>
      </c>
      <c r="L482" s="13" t="s">
        <v>890</v>
      </c>
      <c r="M482" s="13" t="s">
        <v>252</v>
      </c>
      <c r="O482" s="16">
        <v>0</v>
      </c>
      <c r="P482" s="13">
        <v>65</v>
      </c>
      <c r="Q482" s="17">
        <v>29</v>
      </c>
      <c r="R482" s="227">
        <f t="shared" si="25"/>
        <v>36</v>
      </c>
      <c r="V482" s="17">
        <v>139</v>
      </c>
      <c r="X482" s="13" t="s">
        <v>1712</v>
      </c>
    </row>
    <row r="483" spans="1:41" x14ac:dyDescent="0.25">
      <c r="A483" s="12">
        <v>38500</v>
      </c>
      <c r="B483" s="13" t="s">
        <v>860</v>
      </c>
      <c r="C483" s="13">
        <v>2005</v>
      </c>
      <c r="D483" s="13">
        <v>5</v>
      </c>
      <c r="F483" s="13" t="s">
        <v>248</v>
      </c>
      <c r="G483" s="30">
        <v>5.5555555555555558E-3</v>
      </c>
      <c r="I483" s="30">
        <v>0.83124999999999993</v>
      </c>
      <c r="J483" s="231">
        <f t="shared" si="24"/>
        <v>4.1833333333333336</v>
      </c>
      <c r="K483" s="13" t="s">
        <v>250</v>
      </c>
      <c r="L483" s="13" t="s">
        <v>891</v>
      </c>
      <c r="M483" s="13" t="s">
        <v>252</v>
      </c>
      <c r="O483" s="16">
        <v>0</v>
      </c>
      <c r="P483" s="13">
        <v>63</v>
      </c>
      <c r="Q483" s="17">
        <v>25</v>
      </c>
      <c r="R483" s="227">
        <f t="shared" si="25"/>
        <v>38</v>
      </c>
      <c r="V483" s="17">
        <v>141</v>
      </c>
      <c r="X483" s="13" t="s">
        <v>252</v>
      </c>
    </row>
    <row r="484" spans="1:41" x14ac:dyDescent="0.25">
      <c r="A484" s="12">
        <v>38500</v>
      </c>
      <c r="B484" s="13" t="s">
        <v>860</v>
      </c>
      <c r="C484" s="13">
        <v>2005</v>
      </c>
      <c r="D484" s="13">
        <v>5</v>
      </c>
      <c r="F484" s="13" t="s">
        <v>248</v>
      </c>
      <c r="G484" s="30">
        <v>5.5555555555555558E-3</v>
      </c>
      <c r="I484" s="30">
        <v>0.83124999999999993</v>
      </c>
      <c r="J484" s="231">
        <f t="shared" si="24"/>
        <v>4.1833333333333336</v>
      </c>
      <c r="K484" s="13" t="s">
        <v>250</v>
      </c>
      <c r="L484" s="13" t="s">
        <v>892</v>
      </c>
      <c r="M484" s="13" t="s">
        <v>252</v>
      </c>
      <c r="O484" s="16">
        <v>4</v>
      </c>
      <c r="P484" s="13">
        <v>59</v>
      </c>
      <c r="Q484" s="17">
        <v>25</v>
      </c>
      <c r="R484" s="227">
        <f t="shared" si="25"/>
        <v>34</v>
      </c>
      <c r="V484" s="17">
        <v>145</v>
      </c>
      <c r="X484" s="13" t="s">
        <v>252</v>
      </c>
    </row>
    <row r="485" spans="1:41" x14ac:dyDescent="0.25">
      <c r="A485" s="12">
        <v>38500</v>
      </c>
      <c r="B485" s="13" t="s">
        <v>860</v>
      </c>
      <c r="C485" s="13">
        <v>2005</v>
      </c>
      <c r="D485" s="13">
        <v>5</v>
      </c>
      <c r="F485" s="13" t="s">
        <v>248</v>
      </c>
      <c r="G485" s="30">
        <v>1.3194444444444444E-2</v>
      </c>
      <c r="I485" s="30">
        <v>0.83124999999999993</v>
      </c>
      <c r="J485" s="231">
        <f t="shared" si="24"/>
        <v>4.3666666666666671</v>
      </c>
      <c r="K485" s="13" t="s">
        <v>250</v>
      </c>
      <c r="L485" s="13" t="s">
        <v>893</v>
      </c>
      <c r="M485" s="13" t="s">
        <v>252</v>
      </c>
      <c r="O485" s="16">
        <v>1.5</v>
      </c>
      <c r="P485" s="13">
        <v>62</v>
      </c>
      <c r="Q485" s="17">
        <v>25</v>
      </c>
      <c r="R485" s="227">
        <f t="shared" si="25"/>
        <v>37</v>
      </c>
      <c r="V485" s="17">
        <v>143</v>
      </c>
      <c r="X485" s="13" t="s">
        <v>252</v>
      </c>
    </row>
    <row r="486" spans="1:41" x14ac:dyDescent="0.25">
      <c r="A486" s="12">
        <v>38500</v>
      </c>
      <c r="B486" s="13" t="s">
        <v>860</v>
      </c>
      <c r="C486" s="13">
        <v>2005</v>
      </c>
      <c r="D486" s="13">
        <v>5</v>
      </c>
      <c r="F486" s="13" t="s">
        <v>248</v>
      </c>
      <c r="G486" s="30">
        <v>1.3194444444444444E-2</v>
      </c>
      <c r="I486" s="30">
        <v>0.83124999999999993</v>
      </c>
      <c r="J486" s="231">
        <f t="shared" si="24"/>
        <v>4.3666666666666671</v>
      </c>
      <c r="K486" s="13" t="s">
        <v>250</v>
      </c>
      <c r="L486" s="13" t="s">
        <v>894</v>
      </c>
      <c r="M486" s="13" t="s">
        <v>252</v>
      </c>
      <c r="O486" s="16">
        <v>1</v>
      </c>
      <c r="P486" s="13">
        <v>68</v>
      </c>
      <c r="Q486" s="17">
        <v>29</v>
      </c>
      <c r="R486" s="227">
        <f t="shared" si="25"/>
        <v>39</v>
      </c>
      <c r="V486" s="17">
        <v>137</v>
      </c>
      <c r="X486" s="13" t="s">
        <v>1712</v>
      </c>
      <c r="AO486" s="13" t="s">
        <v>898</v>
      </c>
    </row>
    <row r="487" spans="1:41" x14ac:dyDescent="0.25">
      <c r="A487" s="12">
        <v>38500</v>
      </c>
      <c r="B487" s="13" t="s">
        <v>860</v>
      </c>
      <c r="C487" s="13">
        <v>2005</v>
      </c>
      <c r="D487" s="13">
        <v>5</v>
      </c>
      <c r="F487" s="13" t="s">
        <v>248</v>
      </c>
      <c r="G487" s="30">
        <v>1.8055555555555557E-2</v>
      </c>
      <c r="I487" s="30">
        <v>0.83124999999999993</v>
      </c>
      <c r="J487" s="231">
        <f t="shared" si="24"/>
        <v>4.4833333333333343</v>
      </c>
      <c r="K487" s="13" t="s">
        <v>250</v>
      </c>
      <c r="L487" s="13" t="s">
        <v>895</v>
      </c>
      <c r="M487" s="13" t="s">
        <v>252</v>
      </c>
      <c r="O487" s="16">
        <v>1.5</v>
      </c>
      <c r="P487" s="13">
        <v>67</v>
      </c>
      <c r="Q487" s="17">
        <v>29</v>
      </c>
      <c r="R487" s="227">
        <f t="shared" si="25"/>
        <v>38</v>
      </c>
      <c r="V487" s="17">
        <v>143</v>
      </c>
      <c r="X487" s="13" t="s">
        <v>1713</v>
      </c>
    </row>
    <row r="488" spans="1:41" x14ac:dyDescent="0.25">
      <c r="A488" s="12">
        <v>38500</v>
      </c>
      <c r="B488" s="13" t="s">
        <v>860</v>
      </c>
      <c r="C488" s="13">
        <v>2005</v>
      </c>
      <c r="D488" s="13">
        <v>5</v>
      </c>
      <c r="F488" s="13" t="s">
        <v>248</v>
      </c>
      <c r="G488" s="30">
        <v>2.6388888888888889E-2</v>
      </c>
      <c r="I488" s="30">
        <v>0.83124999999999993</v>
      </c>
      <c r="J488" s="231">
        <f t="shared" si="24"/>
        <v>4.6833333333333371</v>
      </c>
      <c r="K488" s="13" t="s">
        <v>250</v>
      </c>
      <c r="L488" s="13" t="s">
        <v>896</v>
      </c>
      <c r="M488" s="13" t="s">
        <v>252</v>
      </c>
      <c r="O488" s="16">
        <v>1</v>
      </c>
      <c r="P488" s="13">
        <v>64</v>
      </c>
      <c r="Q488" s="17">
        <v>25</v>
      </c>
      <c r="R488" s="227">
        <f t="shared" si="25"/>
        <v>39</v>
      </c>
      <c r="V488" s="17">
        <v>141</v>
      </c>
      <c r="X488" s="13" t="s">
        <v>1712</v>
      </c>
    </row>
    <row r="489" spans="1:41" x14ac:dyDescent="0.25">
      <c r="A489" s="12">
        <v>38500</v>
      </c>
      <c r="B489" s="13" t="s">
        <v>860</v>
      </c>
      <c r="C489" s="13">
        <v>2005</v>
      </c>
      <c r="D489" s="13">
        <v>5</v>
      </c>
      <c r="F489" s="13" t="s">
        <v>248</v>
      </c>
      <c r="G489" s="30">
        <v>3.1944444444444449E-2</v>
      </c>
      <c r="I489" s="30">
        <v>0.83124999999999993</v>
      </c>
      <c r="J489" s="231">
        <f t="shared" si="24"/>
        <v>4.81666666666667</v>
      </c>
      <c r="K489" s="13" t="s">
        <v>250</v>
      </c>
      <c r="L489" s="13" t="s">
        <v>897</v>
      </c>
      <c r="M489" s="13" t="s">
        <v>252</v>
      </c>
      <c r="O489" s="16">
        <v>2</v>
      </c>
      <c r="P489" s="13">
        <v>60</v>
      </c>
      <c r="Q489" s="17">
        <v>25</v>
      </c>
      <c r="R489" s="227">
        <f t="shared" si="25"/>
        <v>35</v>
      </c>
      <c r="V489" s="17">
        <v>140</v>
      </c>
      <c r="X489" s="13" t="s">
        <v>252</v>
      </c>
    </row>
    <row r="490" spans="1:41" x14ac:dyDescent="0.25">
      <c r="A490" s="12">
        <v>38500</v>
      </c>
      <c r="B490" s="13" t="s">
        <v>860</v>
      </c>
      <c r="C490" s="13">
        <v>2005</v>
      </c>
      <c r="D490" s="13">
        <v>5</v>
      </c>
      <c r="F490" s="13" t="s">
        <v>248</v>
      </c>
      <c r="G490" s="30">
        <v>5.0694444444444452E-2</v>
      </c>
      <c r="I490" s="30">
        <v>0.83124999999999993</v>
      </c>
      <c r="J490" s="231">
        <f t="shared" si="24"/>
        <v>5.2666666666666693</v>
      </c>
      <c r="K490" s="13" t="s">
        <v>250</v>
      </c>
      <c r="L490" s="13" t="s">
        <v>897</v>
      </c>
      <c r="M490" s="13" t="s">
        <v>835</v>
      </c>
      <c r="AO490" s="13" t="s">
        <v>905</v>
      </c>
    </row>
    <row r="491" spans="1:41" x14ac:dyDescent="0.25">
      <c r="A491" s="12">
        <v>38500</v>
      </c>
      <c r="B491" s="13" t="s">
        <v>860</v>
      </c>
      <c r="C491" s="13">
        <v>2005</v>
      </c>
      <c r="D491" s="13">
        <v>5</v>
      </c>
      <c r="F491" s="13" t="s">
        <v>248</v>
      </c>
      <c r="G491" s="30">
        <v>3.6111111111111115E-2</v>
      </c>
      <c r="I491" s="30">
        <v>0.83124999999999993</v>
      </c>
      <c r="J491" s="231">
        <f t="shared" si="24"/>
        <v>4.9166666666666679</v>
      </c>
      <c r="K491" s="13" t="s">
        <v>250</v>
      </c>
      <c r="L491" s="13" t="s">
        <v>899</v>
      </c>
      <c r="M491" s="13" t="s">
        <v>252</v>
      </c>
      <c r="O491" s="16">
        <v>2</v>
      </c>
      <c r="P491" s="13">
        <v>60</v>
      </c>
      <c r="Q491" s="17">
        <v>25</v>
      </c>
      <c r="R491" s="227">
        <f t="shared" ref="R491:R506" si="26">P491-Q491</f>
        <v>35</v>
      </c>
      <c r="V491" s="17">
        <v>140</v>
      </c>
      <c r="X491" s="13" t="s">
        <v>1713</v>
      </c>
    </row>
    <row r="492" spans="1:41" x14ac:dyDescent="0.25">
      <c r="A492" s="12">
        <v>38500</v>
      </c>
      <c r="B492" s="13" t="s">
        <v>860</v>
      </c>
      <c r="C492" s="13">
        <v>2005</v>
      </c>
      <c r="D492" s="13">
        <v>5</v>
      </c>
      <c r="F492" s="13" t="s">
        <v>248</v>
      </c>
      <c r="G492" s="30">
        <v>3.9583333333333331E-2</v>
      </c>
      <c r="I492" s="30">
        <v>0.83124999999999993</v>
      </c>
      <c r="J492" s="231">
        <f t="shared" si="24"/>
        <v>5</v>
      </c>
      <c r="K492" s="13" t="s">
        <v>250</v>
      </c>
      <c r="L492" s="13" t="s">
        <v>900</v>
      </c>
      <c r="M492" s="13" t="s">
        <v>252</v>
      </c>
      <c r="O492" s="16">
        <v>2</v>
      </c>
      <c r="P492" s="13">
        <v>64</v>
      </c>
      <c r="Q492" s="17">
        <v>25</v>
      </c>
      <c r="R492" s="227">
        <f t="shared" si="26"/>
        <v>39</v>
      </c>
      <c r="V492" s="17">
        <v>150</v>
      </c>
      <c r="X492" s="13" t="s">
        <v>252</v>
      </c>
    </row>
    <row r="493" spans="1:41" x14ac:dyDescent="0.25">
      <c r="A493" s="12">
        <v>38500</v>
      </c>
      <c r="B493" s="13" t="s">
        <v>860</v>
      </c>
      <c r="C493" s="13">
        <v>2005</v>
      </c>
      <c r="D493" s="13">
        <v>5</v>
      </c>
      <c r="F493" s="13" t="s">
        <v>248</v>
      </c>
      <c r="G493" s="30">
        <v>3.9583333333333331E-2</v>
      </c>
      <c r="I493" s="30">
        <v>0.83124999999999993</v>
      </c>
      <c r="J493" s="231">
        <f t="shared" si="24"/>
        <v>5</v>
      </c>
      <c r="K493" s="13" t="s">
        <v>250</v>
      </c>
      <c r="L493" s="13" t="s">
        <v>901</v>
      </c>
      <c r="M493" s="13" t="s">
        <v>252</v>
      </c>
      <c r="O493" s="16">
        <v>3</v>
      </c>
      <c r="P493" s="13">
        <v>65</v>
      </c>
      <c r="Q493" s="17">
        <v>25</v>
      </c>
      <c r="R493" s="227">
        <f t="shared" si="26"/>
        <v>40</v>
      </c>
      <c r="V493" s="17">
        <v>142</v>
      </c>
      <c r="X493" s="13" t="s">
        <v>1712</v>
      </c>
    </row>
    <row r="494" spans="1:41" x14ac:dyDescent="0.25">
      <c r="A494" s="12">
        <v>38500</v>
      </c>
      <c r="B494" s="13" t="s">
        <v>860</v>
      </c>
      <c r="C494" s="13">
        <v>2005</v>
      </c>
      <c r="D494" s="13">
        <v>5</v>
      </c>
      <c r="F494" s="13" t="s">
        <v>248</v>
      </c>
      <c r="G494" s="30">
        <v>3.9583333333333331E-2</v>
      </c>
      <c r="I494" s="30">
        <v>0.83124999999999993</v>
      </c>
      <c r="J494" s="231">
        <f t="shared" si="24"/>
        <v>5</v>
      </c>
      <c r="K494" s="13" t="s">
        <v>250</v>
      </c>
      <c r="L494" s="13" t="s">
        <v>902</v>
      </c>
      <c r="M494" s="13" t="s">
        <v>252</v>
      </c>
      <c r="O494" s="16">
        <v>3</v>
      </c>
      <c r="P494" s="13">
        <v>62</v>
      </c>
      <c r="Q494" s="17">
        <v>25</v>
      </c>
      <c r="R494" s="227">
        <f t="shared" si="26"/>
        <v>37</v>
      </c>
      <c r="V494" s="17">
        <v>146</v>
      </c>
      <c r="X494" s="13" t="s">
        <v>252</v>
      </c>
    </row>
    <row r="495" spans="1:41" x14ac:dyDescent="0.25">
      <c r="A495" s="12">
        <v>38500</v>
      </c>
      <c r="B495" s="13" t="s">
        <v>860</v>
      </c>
      <c r="C495" s="13">
        <v>2005</v>
      </c>
      <c r="D495" s="13">
        <v>5</v>
      </c>
      <c r="F495" s="13" t="s">
        <v>248</v>
      </c>
      <c r="G495" s="30">
        <v>4.5138888888888888E-2</v>
      </c>
      <c r="I495" s="30">
        <v>0.83124999999999993</v>
      </c>
      <c r="J495" s="231">
        <f t="shared" si="24"/>
        <v>5.1333333333333329</v>
      </c>
      <c r="K495" s="13" t="s">
        <v>250</v>
      </c>
      <c r="L495" s="13" t="s">
        <v>903</v>
      </c>
      <c r="M495" s="13" t="s">
        <v>252</v>
      </c>
      <c r="O495" s="16">
        <v>3</v>
      </c>
      <c r="P495" s="13">
        <v>65</v>
      </c>
      <c r="Q495" s="17">
        <v>29</v>
      </c>
      <c r="R495" s="227">
        <f t="shared" si="26"/>
        <v>36</v>
      </c>
      <c r="V495" s="17">
        <v>150</v>
      </c>
      <c r="X495" s="13" t="s">
        <v>252</v>
      </c>
    </row>
    <row r="496" spans="1:41" x14ac:dyDescent="0.25">
      <c r="A496" s="12">
        <v>38500</v>
      </c>
      <c r="B496" s="13" t="s">
        <v>860</v>
      </c>
      <c r="C496" s="13">
        <v>2005</v>
      </c>
      <c r="D496" s="13">
        <v>5</v>
      </c>
      <c r="F496" s="13" t="s">
        <v>248</v>
      </c>
      <c r="G496" s="30">
        <v>4.5138888888888888E-2</v>
      </c>
      <c r="I496" s="30">
        <v>0.83124999999999993</v>
      </c>
      <c r="J496" s="231">
        <f t="shared" si="24"/>
        <v>5.1333333333333329</v>
      </c>
      <c r="K496" s="13" t="s">
        <v>250</v>
      </c>
      <c r="L496" s="13" t="s">
        <v>904</v>
      </c>
      <c r="M496" s="13" t="s">
        <v>252</v>
      </c>
      <c r="O496" s="16">
        <v>0</v>
      </c>
      <c r="P496" s="13">
        <v>62</v>
      </c>
      <c r="Q496" s="17">
        <v>25</v>
      </c>
      <c r="R496" s="227">
        <f t="shared" si="26"/>
        <v>37</v>
      </c>
      <c r="V496" s="17">
        <v>145</v>
      </c>
      <c r="X496" s="13" t="s">
        <v>252</v>
      </c>
    </row>
    <row r="497" spans="1:41" x14ac:dyDescent="0.25">
      <c r="A497" s="12">
        <v>38500</v>
      </c>
      <c r="B497" s="13" t="s">
        <v>860</v>
      </c>
      <c r="C497" s="13">
        <v>2005</v>
      </c>
      <c r="D497" s="13">
        <v>5</v>
      </c>
      <c r="F497" s="13" t="s">
        <v>248</v>
      </c>
      <c r="G497" s="30">
        <v>5.6944444444444443E-2</v>
      </c>
      <c r="I497" s="30">
        <v>0.83124999999999993</v>
      </c>
      <c r="J497" s="231">
        <f t="shared" si="24"/>
        <v>5.4166666666666679</v>
      </c>
      <c r="K497" s="13" t="s">
        <v>250</v>
      </c>
      <c r="L497" s="13" t="s">
        <v>906</v>
      </c>
      <c r="M497" s="13" t="s">
        <v>252</v>
      </c>
      <c r="O497" s="16">
        <v>1.5</v>
      </c>
      <c r="P497" s="13">
        <v>67</v>
      </c>
      <c r="Q497" s="17">
        <v>29</v>
      </c>
      <c r="R497" s="227">
        <f t="shared" si="26"/>
        <v>38</v>
      </c>
      <c r="V497" s="17">
        <v>142</v>
      </c>
      <c r="X497" s="13" t="s">
        <v>252</v>
      </c>
    </row>
    <row r="498" spans="1:41" x14ac:dyDescent="0.25">
      <c r="A498" s="12">
        <v>38500</v>
      </c>
      <c r="B498" s="13" t="s">
        <v>860</v>
      </c>
      <c r="C498" s="13">
        <v>2005</v>
      </c>
      <c r="D498" s="13">
        <v>5</v>
      </c>
      <c r="F498" s="13" t="s">
        <v>248</v>
      </c>
      <c r="G498" s="30">
        <v>6.1111111111111116E-2</v>
      </c>
      <c r="I498" s="30">
        <v>0.83124999999999993</v>
      </c>
      <c r="J498" s="231">
        <f t="shared" si="24"/>
        <v>5.5166666666666693</v>
      </c>
      <c r="K498" s="13" t="s">
        <v>250</v>
      </c>
      <c r="L498" s="13" t="s">
        <v>907</v>
      </c>
      <c r="M498" s="13" t="s">
        <v>252</v>
      </c>
      <c r="O498" s="16">
        <v>1</v>
      </c>
      <c r="P498" s="13">
        <v>66</v>
      </c>
      <c r="Q498" s="17">
        <v>30</v>
      </c>
      <c r="R498" s="227">
        <f t="shared" si="26"/>
        <v>36</v>
      </c>
      <c r="V498" s="17">
        <v>143</v>
      </c>
      <c r="X498" s="13" t="s">
        <v>252</v>
      </c>
    </row>
    <row r="499" spans="1:41" x14ac:dyDescent="0.25">
      <c r="A499" s="12">
        <v>38500</v>
      </c>
      <c r="B499" s="13" t="s">
        <v>860</v>
      </c>
      <c r="C499" s="13">
        <v>2005</v>
      </c>
      <c r="D499" s="13">
        <v>5</v>
      </c>
      <c r="F499" s="13" t="s">
        <v>248</v>
      </c>
      <c r="G499" s="30">
        <v>6.5277777777777782E-2</v>
      </c>
      <c r="I499" s="30">
        <v>0.83124999999999993</v>
      </c>
      <c r="J499" s="231">
        <f t="shared" si="24"/>
        <v>5.6166666666666671</v>
      </c>
      <c r="K499" s="13" t="s">
        <v>250</v>
      </c>
      <c r="L499" s="13" t="s">
        <v>908</v>
      </c>
      <c r="M499" s="13" t="s">
        <v>252</v>
      </c>
      <c r="O499" s="16">
        <v>3</v>
      </c>
      <c r="P499" s="13">
        <v>63</v>
      </c>
      <c r="Q499" s="17">
        <v>25</v>
      </c>
      <c r="R499" s="227">
        <f t="shared" si="26"/>
        <v>38</v>
      </c>
      <c r="V499" s="17">
        <v>140</v>
      </c>
      <c r="X499" s="13" t="s">
        <v>252</v>
      </c>
    </row>
    <row r="500" spans="1:41" x14ac:dyDescent="0.25">
      <c r="A500" s="12">
        <v>38500</v>
      </c>
      <c r="B500" s="13" t="s">
        <v>860</v>
      </c>
      <c r="C500" s="13">
        <v>2005</v>
      </c>
      <c r="D500" s="13">
        <v>5</v>
      </c>
      <c r="F500" s="13" t="s">
        <v>248</v>
      </c>
      <c r="G500" s="30">
        <v>7.2222222222222229E-2</v>
      </c>
      <c r="I500" s="30">
        <v>0.83124999999999993</v>
      </c>
      <c r="J500" s="231">
        <f t="shared" si="24"/>
        <v>5.783333333333335</v>
      </c>
      <c r="K500" s="13" t="s">
        <v>250</v>
      </c>
      <c r="L500" s="13" t="s">
        <v>909</v>
      </c>
      <c r="M500" s="13" t="s">
        <v>252</v>
      </c>
      <c r="O500" s="16">
        <v>3</v>
      </c>
      <c r="P500" s="13">
        <v>59</v>
      </c>
      <c r="Q500" s="17">
        <v>25</v>
      </c>
      <c r="R500" s="227">
        <f t="shared" si="26"/>
        <v>34</v>
      </c>
      <c r="V500" s="17">
        <v>138</v>
      </c>
      <c r="X500" s="13" t="s">
        <v>252</v>
      </c>
    </row>
    <row r="501" spans="1:41" x14ac:dyDescent="0.25">
      <c r="A501" s="12">
        <v>38500</v>
      </c>
      <c r="B501" s="13" t="s">
        <v>860</v>
      </c>
      <c r="C501" s="13">
        <v>2005</v>
      </c>
      <c r="D501" s="13">
        <v>5</v>
      </c>
      <c r="F501" s="13" t="s">
        <v>248</v>
      </c>
      <c r="G501" s="30">
        <v>7.6388888888888895E-2</v>
      </c>
      <c r="I501" s="30">
        <v>0.83124999999999993</v>
      </c>
      <c r="J501" s="231">
        <f t="shared" si="24"/>
        <v>5.8833333333333364</v>
      </c>
      <c r="K501" s="13" t="s">
        <v>250</v>
      </c>
      <c r="L501" s="13" t="s">
        <v>910</v>
      </c>
      <c r="M501" s="13" t="s">
        <v>252</v>
      </c>
      <c r="O501" s="16">
        <v>0</v>
      </c>
      <c r="P501" s="13">
        <v>58</v>
      </c>
      <c r="Q501" s="17">
        <v>25</v>
      </c>
      <c r="R501" s="227">
        <f t="shared" si="26"/>
        <v>33</v>
      </c>
      <c r="V501" s="17">
        <v>137</v>
      </c>
      <c r="X501" s="13" t="s">
        <v>252</v>
      </c>
    </row>
    <row r="502" spans="1:41" x14ac:dyDescent="0.25">
      <c r="A502" s="12">
        <v>38500</v>
      </c>
      <c r="B502" s="13" t="s">
        <v>860</v>
      </c>
      <c r="C502" s="13">
        <v>2005</v>
      </c>
      <c r="D502" s="13">
        <v>5</v>
      </c>
      <c r="F502" s="13" t="s">
        <v>248</v>
      </c>
      <c r="G502" s="30">
        <v>8.0555555555555561E-2</v>
      </c>
      <c r="I502" s="30">
        <v>0.83124999999999993</v>
      </c>
      <c r="J502" s="231">
        <f t="shared" si="24"/>
        <v>5.9833333333333343</v>
      </c>
      <c r="K502" s="13" t="s">
        <v>250</v>
      </c>
      <c r="L502" s="13" t="s">
        <v>911</v>
      </c>
      <c r="M502" s="13" t="s">
        <v>252</v>
      </c>
      <c r="O502" s="16">
        <v>1</v>
      </c>
      <c r="P502" s="13">
        <v>58</v>
      </c>
      <c r="Q502" s="17">
        <v>25</v>
      </c>
      <c r="R502" s="227">
        <f t="shared" si="26"/>
        <v>33</v>
      </c>
      <c r="V502" s="17">
        <v>140</v>
      </c>
      <c r="X502" s="13" t="s">
        <v>252</v>
      </c>
    </row>
    <row r="503" spans="1:41" x14ac:dyDescent="0.25">
      <c r="A503" s="12">
        <v>38500</v>
      </c>
      <c r="B503" s="13" t="s">
        <v>860</v>
      </c>
      <c r="C503" s="13">
        <v>2005</v>
      </c>
      <c r="D503" s="13">
        <v>5</v>
      </c>
      <c r="F503" s="13" t="s">
        <v>248</v>
      </c>
      <c r="G503" s="30">
        <v>8.0555555555555561E-2</v>
      </c>
      <c r="I503" s="30">
        <v>0.83124999999999993</v>
      </c>
      <c r="J503" s="231">
        <f t="shared" si="24"/>
        <v>5.9833333333333343</v>
      </c>
      <c r="K503" s="13" t="s">
        <v>250</v>
      </c>
      <c r="L503" s="13" t="s">
        <v>912</v>
      </c>
      <c r="M503" s="13" t="s">
        <v>252</v>
      </c>
      <c r="O503" s="16">
        <v>3</v>
      </c>
      <c r="P503" s="13">
        <v>68</v>
      </c>
      <c r="Q503" s="17">
        <v>29</v>
      </c>
      <c r="R503" s="227">
        <f t="shared" si="26"/>
        <v>39</v>
      </c>
      <c r="V503" s="17">
        <v>145</v>
      </c>
      <c r="X503" s="13" t="s">
        <v>252</v>
      </c>
    </row>
    <row r="504" spans="1:41" x14ac:dyDescent="0.25">
      <c r="A504" s="12">
        <v>38501</v>
      </c>
      <c r="B504" s="13" t="s">
        <v>860</v>
      </c>
      <c r="C504" s="13">
        <v>2005</v>
      </c>
      <c r="D504" s="13">
        <v>5</v>
      </c>
      <c r="F504" s="13" t="s">
        <v>248</v>
      </c>
      <c r="G504" s="30">
        <v>0</v>
      </c>
      <c r="I504" s="30">
        <v>0.83194444444444438</v>
      </c>
      <c r="J504" s="231">
        <f t="shared" si="24"/>
        <v>4.033333333333335</v>
      </c>
      <c r="K504" s="13" t="s">
        <v>1123</v>
      </c>
      <c r="L504" s="13" t="s">
        <v>938</v>
      </c>
      <c r="M504" s="13" t="s">
        <v>252</v>
      </c>
      <c r="O504" s="16">
        <v>3</v>
      </c>
      <c r="P504" s="13">
        <v>58</v>
      </c>
      <c r="Q504" s="17">
        <v>25</v>
      </c>
      <c r="R504" s="227">
        <f t="shared" si="26"/>
        <v>33</v>
      </c>
      <c r="V504" s="17">
        <v>147</v>
      </c>
      <c r="X504" s="13" t="s">
        <v>672</v>
      </c>
      <c r="AO504" s="13" t="s">
        <v>939</v>
      </c>
    </row>
    <row r="505" spans="1:41" x14ac:dyDescent="0.25">
      <c r="A505" s="12">
        <v>38501</v>
      </c>
      <c r="B505" s="13" t="s">
        <v>860</v>
      </c>
      <c r="C505" s="13">
        <v>2005</v>
      </c>
      <c r="D505" s="13">
        <v>5</v>
      </c>
      <c r="F505" s="13" t="s">
        <v>248</v>
      </c>
      <c r="G505" s="30">
        <v>3.9583333333333331E-2</v>
      </c>
      <c r="I505" s="30">
        <v>0.83194444444444438</v>
      </c>
      <c r="J505" s="231">
        <f t="shared" si="24"/>
        <v>4.9833333333333343</v>
      </c>
      <c r="K505" s="13" t="s">
        <v>1123</v>
      </c>
      <c r="L505" s="13" t="s">
        <v>947</v>
      </c>
      <c r="M505" s="13" t="s">
        <v>252</v>
      </c>
      <c r="O505" s="16" t="s">
        <v>318</v>
      </c>
      <c r="P505" s="13">
        <v>55</v>
      </c>
      <c r="Q505" s="17">
        <v>25</v>
      </c>
      <c r="R505" s="227">
        <f t="shared" si="26"/>
        <v>30</v>
      </c>
      <c r="V505" s="17">
        <v>150</v>
      </c>
      <c r="X505" s="13" t="s">
        <v>672</v>
      </c>
      <c r="AO505" s="13" t="s">
        <v>948</v>
      </c>
    </row>
    <row r="506" spans="1:41" x14ac:dyDescent="0.25">
      <c r="A506" s="12">
        <v>38501</v>
      </c>
      <c r="B506" s="13" t="s">
        <v>860</v>
      </c>
      <c r="C506" s="13">
        <v>2005</v>
      </c>
      <c r="D506" s="13">
        <v>5</v>
      </c>
      <c r="F506" s="13" t="s">
        <v>248</v>
      </c>
      <c r="G506" s="30">
        <v>7.4999999999999997E-2</v>
      </c>
      <c r="I506" s="30">
        <v>0.83194444444444438</v>
      </c>
      <c r="J506" s="231">
        <f t="shared" si="24"/>
        <v>5.8333333333333357</v>
      </c>
      <c r="K506" s="13" t="s">
        <v>250</v>
      </c>
      <c r="L506" s="29" t="s">
        <v>957</v>
      </c>
      <c r="M506" s="13" t="s">
        <v>672</v>
      </c>
      <c r="O506" s="16">
        <v>3</v>
      </c>
      <c r="P506" s="13">
        <v>62</v>
      </c>
      <c r="Q506" s="17">
        <v>24</v>
      </c>
      <c r="R506" s="227">
        <f t="shared" si="26"/>
        <v>38</v>
      </c>
      <c r="V506" s="17">
        <v>148</v>
      </c>
      <c r="X506" s="13" t="s">
        <v>252</v>
      </c>
      <c r="AO506" s="29" t="s">
        <v>1452</v>
      </c>
    </row>
    <row r="507" spans="1:41" x14ac:dyDescent="0.25">
      <c r="A507" s="12">
        <v>38501</v>
      </c>
      <c r="B507" s="13" t="s">
        <v>860</v>
      </c>
      <c r="C507" s="13">
        <v>2005</v>
      </c>
      <c r="D507" s="13">
        <v>5</v>
      </c>
      <c r="F507" s="13" t="s">
        <v>248</v>
      </c>
      <c r="G507" s="30">
        <v>6.25E-2</v>
      </c>
      <c r="I507" s="30">
        <v>0.83194444444444438</v>
      </c>
      <c r="J507" s="231">
        <f t="shared" si="24"/>
        <v>5.533333333333335</v>
      </c>
      <c r="K507" s="13" t="s">
        <v>250</v>
      </c>
      <c r="L507" s="13" t="s">
        <v>875</v>
      </c>
      <c r="M507" s="13" t="s">
        <v>672</v>
      </c>
      <c r="AO507" s="13" t="s">
        <v>1594</v>
      </c>
    </row>
    <row r="508" spans="1:41" x14ac:dyDescent="0.25">
      <c r="A508" s="12">
        <v>38501</v>
      </c>
      <c r="B508" s="13" t="s">
        <v>860</v>
      </c>
      <c r="C508" s="13">
        <v>2005</v>
      </c>
      <c r="D508" s="13">
        <v>5</v>
      </c>
      <c r="F508" s="13" t="s">
        <v>248</v>
      </c>
      <c r="G508" s="30">
        <v>0.91736111111111107</v>
      </c>
      <c r="I508" s="30">
        <v>0.83194444444444438</v>
      </c>
      <c r="J508" s="231">
        <f t="shared" si="24"/>
        <v>2.0500000000000007</v>
      </c>
      <c r="K508" s="13" t="s">
        <v>250</v>
      </c>
      <c r="L508" s="13" t="s">
        <v>913</v>
      </c>
      <c r="M508" s="13" t="s">
        <v>252</v>
      </c>
      <c r="O508" s="16">
        <v>1.5</v>
      </c>
      <c r="P508" s="13">
        <v>64</v>
      </c>
      <c r="Q508" s="17">
        <v>25</v>
      </c>
      <c r="R508" s="227">
        <f t="shared" ref="R508:R539" si="27">P508-Q508</f>
        <v>39</v>
      </c>
      <c r="V508" s="17">
        <v>147</v>
      </c>
      <c r="X508" s="13" t="s">
        <v>1712</v>
      </c>
    </row>
    <row r="509" spans="1:41" x14ac:dyDescent="0.25">
      <c r="A509" s="12">
        <v>38501</v>
      </c>
      <c r="B509" s="13" t="s">
        <v>860</v>
      </c>
      <c r="C509" s="13">
        <v>2005</v>
      </c>
      <c r="D509" s="13">
        <v>5</v>
      </c>
      <c r="F509" s="13" t="s">
        <v>248</v>
      </c>
      <c r="G509" s="30">
        <v>0.91736111111111107</v>
      </c>
      <c r="I509" s="30">
        <v>0.83194444444444438</v>
      </c>
      <c r="J509" s="231">
        <f t="shared" si="24"/>
        <v>2.0500000000000007</v>
      </c>
      <c r="K509" s="13" t="s">
        <v>250</v>
      </c>
      <c r="L509" s="13" t="s">
        <v>914</v>
      </c>
      <c r="M509" s="13" t="s">
        <v>252</v>
      </c>
      <c r="O509" s="16">
        <v>1</v>
      </c>
      <c r="P509" s="13">
        <v>65</v>
      </c>
      <c r="Q509" s="17">
        <v>31</v>
      </c>
      <c r="R509" s="227">
        <f t="shared" si="27"/>
        <v>34</v>
      </c>
      <c r="V509" s="17">
        <v>144</v>
      </c>
      <c r="X509" s="13" t="s">
        <v>1712</v>
      </c>
    </row>
    <row r="510" spans="1:41" x14ac:dyDescent="0.25">
      <c r="A510" s="12">
        <v>38501</v>
      </c>
      <c r="B510" s="13" t="s">
        <v>860</v>
      </c>
      <c r="C510" s="13">
        <v>2005</v>
      </c>
      <c r="D510" s="13">
        <v>5</v>
      </c>
      <c r="F510" s="13" t="s">
        <v>248</v>
      </c>
      <c r="G510" s="30">
        <v>0.92083333333333339</v>
      </c>
      <c r="I510" s="30">
        <v>0.83194444444444438</v>
      </c>
      <c r="J510" s="231">
        <f t="shared" si="24"/>
        <v>2.1333333333333364</v>
      </c>
      <c r="K510" s="13" t="s">
        <v>250</v>
      </c>
      <c r="L510" s="13" t="s">
        <v>915</v>
      </c>
      <c r="M510" s="13" t="s">
        <v>252</v>
      </c>
      <c r="O510" s="16">
        <v>1</v>
      </c>
      <c r="P510" s="13">
        <v>63</v>
      </c>
      <c r="Q510" s="17">
        <v>25</v>
      </c>
      <c r="R510" s="227">
        <f t="shared" si="27"/>
        <v>38</v>
      </c>
      <c r="V510" s="17">
        <v>143</v>
      </c>
      <c r="X510" s="13" t="s">
        <v>1713</v>
      </c>
    </row>
    <row r="511" spans="1:41" x14ac:dyDescent="0.25">
      <c r="A511" s="12">
        <v>38501</v>
      </c>
      <c r="B511" s="13" t="s">
        <v>860</v>
      </c>
      <c r="C511" s="13">
        <v>2005</v>
      </c>
      <c r="D511" s="13">
        <v>5</v>
      </c>
      <c r="F511" s="13" t="s">
        <v>248</v>
      </c>
      <c r="G511" s="30">
        <v>0.93055555555555547</v>
      </c>
      <c r="I511" s="30">
        <v>0.83194444444444438</v>
      </c>
      <c r="J511" s="231">
        <f t="shared" si="24"/>
        <v>2.3666666666666663</v>
      </c>
      <c r="K511" s="13" t="s">
        <v>250</v>
      </c>
      <c r="L511" s="13" t="s">
        <v>916</v>
      </c>
      <c r="M511" s="13" t="s">
        <v>252</v>
      </c>
      <c r="O511" s="16">
        <v>0</v>
      </c>
      <c r="P511" s="13">
        <v>60</v>
      </c>
      <c r="Q511" s="17">
        <v>25</v>
      </c>
      <c r="R511" s="227">
        <f t="shared" si="27"/>
        <v>35</v>
      </c>
      <c r="V511" s="17">
        <v>141</v>
      </c>
      <c r="X511" s="13" t="s">
        <v>1713</v>
      </c>
      <c r="AO511" s="13" t="s">
        <v>921</v>
      </c>
    </row>
    <row r="512" spans="1:41" x14ac:dyDescent="0.25">
      <c r="A512" s="12">
        <v>38501</v>
      </c>
      <c r="B512" s="13" t="s">
        <v>860</v>
      </c>
      <c r="C512" s="13">
        <v>2005</v>
      </c>
      <c r="D512" s="13">
        <v>5</v>
      </c>
      <c r="F512" s="13" t="s">
        <v>248</v>
      </c>
      <c r="G512" s="30">
        <v>0.93055555555555547</v>
      </c>
      <c r="I512" s="30">
        <v>0.83194444444444438</v>
      </c>
      <c r="J512" s="231">
        <f t="shared" si="24"/>
        <v>2.3666666666666663</v>
      </c>
      <c r="K512" s="13" t="s">
        <v>250</v>
      </c>
      <c r="L512" s="13" t="s">
        <v>917</v>
      </c>
      <c r="M512" s="13" t="s">
        <v>252</v>
      </c>
      <c r="O512" s="16">
        <v>1</v>
      </c>
      <c r="P512" s="13">
        <v>67</v>
      </c>
      <c r="Q512" s="17">
        <v>29</v>
      </c>
      <c r="R512" s="227">
        <f t="shared" si="27"/>
        <v>38</v>
      </c>
      <c r="V512" s="17">
        <v>140</v>
      </c>
      <c r="X512" s="13" t="s">
        <v>1712</v>
      </c>
      <c r="AO512" s="13" t="s">
        <v>921</v>
      </c>
    </row>
    <row r="513" spans="1:41" x14ac:dyDescent="0.25">
      <c r="A513" s="12">
        <v>38501</v>
      </c>
      <c r="B513" s="13" t="s">
        <v>860</v>
      </c>
      <c r="C513" s="13">
        <v>2005</v>
      </c>
      <c r="D513" s="13">
        <v>5</v>
      </c>
      <c r="F513" s="13" t="s">
        <v>248</v>
      </c>
      <c r="G513" s="30">
        <v>0.93055555555555547</v>
      </c>
      <c r="I513" s="30">
        <v>0.83194444444444438</v>
      </c>
      <c r="J513" s="231">
        <f t="shared" si="24"/>
        <v>2.3666666666666663</v>
      </c>
      <c r="K513" s="13" t="s">
        <v>250</v>
      </c>
      <c r="L513" s="13" t="s">
        <v>918</v>
      </c>
      <c r="M513" s="13" t="s">
        <v>252</v>
      </c>
      <c r="O513" s="16">
        <v>0</v>
      </c>
      <c r="P513" s="13">
        <v>62</v>
      </c>
      <c r="Q513" s="17">
        <v>25</v>
      </c>
      <c r="R513" s="227">
        <f t="shared" si="27"/>
        <v>37</v>
      </c>
      <c r="V513" s="17">
        <v>148</v>
      </c>
      <c r="X513" s="13" t="s">
        <v>1713</v>
      </c>
    </row>
    <row r="514" spans="1:41" x14ac:dyDescent="0.25">
      <c r="A514" s="12">
        <v>38501</v>
      </c>
      <c r="B514" s="13" t="s">
        <v>860</v>
      </c>
      <c r="C514" s="13">
        <v>2005</v>
      </c>
      <c r="D514" s="13">
        <v>5</v>
      </c>
      <c r="F514" s="13" t="s">
        <v>248</v>
      </c>
      <c r="G514" s="30">
        <v>0.93472222222222223</v>
      </c>
      <c r="I514" s="30">
        <v>0.83194444444444438</v>
      </c>
      <c r="J514" s="231">
        <f t="shared" si="24"/>
        <v>2.4666666666666686</v>
      </c>
      <c r="K514" s="13" t="s">
        <v>250</v>
      </c>
      <c r="L514" s="13" t="s">
        <v>919</v>
      </c>
      <c r="M514" s="13" t="s">
        <v>252</v>
      </c>
      <c r="O514" s="16">
        <v>2</v>
      </c>
      <c r="P514" s="13">
        <v>66</v>
      </c>
      <c r="Q514" s="17">
        <v>31</v>
      </c>
      <c r="R514" s="227">
        <f t="shared" si="27"/>
        <v>35</v>
      </c>
      <c r="V514" s="17">
        <v>143</v>
      </c>
      <c r="X514" s="13" t="s">
        <v>1712</v>
      </c>
    </row>
    <row r="515" spans="1:41" x14ac:dyDescent="0.25">
      <c r="A515" s="12">
        <v>38501</v>
      </c>
      <c r="B515" s="13" t="s">
        <v>860</v>
      </c>
      <c r="C515" s="13">
        <v>2005</v>
      </c>
      <c r="D515" s="13">
        <v>5</v>
      </c>
      <c r="F515" s="13" t="s">
        <v>248</v>
      </c>
      <c r="G515" s="30">
        <v>0.94166666666666676</v>
      </c>
      <c r="I515" s="30">
        <v>0.83194444444444438</v>
      </c>
      <c r="J515" s="231">
        <f t="shared" si="24"/>
        <v>2.6333333333333373</v>
      </c>
      <c r="K515" s="13" t="s">
        <v>250</v>
      </c>
      <c r="L515" s="13" t="s">
        <v>920</v>
      </c>
      <c r="M515" s="13" t="s">
        <v>252</v>
      </c>
      <c r="O515" s="16">
        <v>3</v>
      </c>
      <c r="P515" s="13">
        <v>60</v>
      </c>
      <c r="Q515" s="17">
        <v>25</v>
      </c>
      <c r="R515" s="227">
        <f t="shared" si="27"/>
        <v>35</v>
      </c>
      <c r="V515" s="17">
        <v>139</v>
      </c>
      <c r="X515" s="13" t="s">
        <v>1712</v>
      </c>
      <c r="AO515" s="13" t="s">
        <v>922</v>
      </c>
    </row>
    <row r="516" spans="1:41" x14ac:dyDescent="0.25">
      <c r="A516" s="12">
        <v>38501</v>
      </c>
      <c r="B516" s="13" t="s">
        <v>860</v>
      </c>
      <c r="C516" s="13">
        <v>2005</v>
      </c>
      <c r="D516" s="13">
        <v>5</v>
      </c>
      <c r="F516" s="13" t="s">
        <v>248</v>
      </c>
      <c r="G516" s="30">
        <v>0.94652777777777775</v>
      </c>
      <c r="I516" s="30">
        <v>0.83194444444444438</v>
      </c>
      <c r="J516" s="231">
        <f t="shared" si="24"/>
        <v>2.7500000000000009</v>
      </c>
      <c r="K516" s="13" t="s">
        <v>250</v>
      </c>
      <c r="L516" s="13" t="s">
        <v>923</v>
      </c>
      <c r="M516" s="13" t="s">
        <v>252</v>
      </c>
      <c r="O516" s="16">
        <v>0</v>
      </c>
      <c r="P516" s="13">
        <v>68</v>
      </c>
      <c r="Q516" s="17">
        <v>31</v>
      </c>
      <c r="R516" s="227">
        <f t="shared" si="27"/>
        <v>37</v>
      </c>
      <c r="V516" s="17">
        <v>138</v>
      </c>
      <c r="X516" s="13" t="s">
        <v>1712</v>
      </c>
    </row>
    <row r="517" spans="1:41" x14ac:dyDescent="0.25">
      <c r="A517" s="12">
        <v>38501</v>
      </c>
      <c r="B517" s="13" t="s">
        <v>860</v>
      </c>
      <c r="C517" s="13">
        <v>2005</v>
      </c>
      <c r="D517" s="13">
        <v>5</v>
      </c>
      <c r="F517" s="13" t="s">
        <v>248</v>
      </c>
      <c r="G517" s="30">
        <v>0.95138888888888884</v>
      </c>
      <c r="I517" s="30">
        <v>0.83194444444444438</v>
      </c>
      <c r="J517" s="231">
        <f t="shared" si="24"/>
        <v>2.8666666666666671</v>
      </c>
      <c r="K517" s="13" t="s">
        <v>250</v>
      </c>
      <c r="L517" s="13" t="s">
        <v>924</v>
      </c>
      <c r="M517" s="13" t="s">
        <v>252</v>
      </c>
      <c r="O517" s="16">
        <v>0</v>
      </c>
      <c r="P517" s="13">
        <v>65</v>
      </c>
      <c r="Q517" s="17">
        <v>31</v>
      </c>
      <c r="R517" s="227">
        <f t="shared" si="27"/>
        <v>34</v>
      </c>
      <c r="V517" s="17">
        <v>134</v>
      </c>
      <c r="X517" s="13" t="s">
        <v>1713</v>
      </c>
      <c r="AO517" s="13" t="s">
        <v>921</v>
      </c>
    </row>
    <row r="518" spans="1:41" x14ac:dyDescent="0.25">
      <c r="A518" s="12">
        <v>38501</v>
      </c>
      <c r="B518" s="13" t="s">
        <v>860</v>
      </c>
      <c r="C518" s="13">
        <v>2005</v>
      </c>
      <c r="D518" s="13">
        <v>5</v>
      </c>
      <c r="F518" s="13" t="s">
        <v>248</v>
      </c>
      <c r="G518" s="30">
        <v>0.95625000000000004</v>
      </c>
      <c r="I518" s="30">
        <v>0.83194444444444438</v>
      </c>
      <c r="J518" s="231">
        <f t="shared" si="24"/>
        <v>2.9833333333333361</v>
      </c>
      <c r="K518" s="13" t="s">
        <v>250</v>
      </c>
      <c r="L518" s="13" t="s">
        <v>925</v>
      </c>
      <c r="M518" s="13" t="s">
        <v>252</v>
      </c>
      <c r="O518" s="16">
        <v>3</v>
      </c>
      <c r="P518" s="13">
        <v>65</v>
      </c>
      <c r="Q518" s="17">
        <v>25</v>
      </c>
      <c r="R518" s="227">
        <f t="shared" si="27"/>
        <v>40</v>
      </c>
      <c r="V518" s="17">
        <v>142</v>
      </c>
      <c r="X518" s="13" t="s">
        <v>1712</v>
      </c>
    </row>
    <row r="519" spans="1:41" x14ac:dyDescent="0.25">
      <c r="A519" s="12">
        <v>38501</v>
      </c>
      <c r="B519" s="13" t="s">
        <v>860</v>
      </c>
      <c r="C519" s="13">
        <v>2005</v>
      </c>
      <c r="D519" s="13">
        <v>5</v>
      </c>
      <c r="F519" s="13" t="s">
        <v>248</v>
      </c>
      <c r="G519" s="30">
        <v>0.95694444444444438</v>
      </c>
      <c r="I519" s="30">
        <v>0.83194444444444438</v>
      </c>
      <c r="J519" s="231">
        <f t="shared" si="24"/>
        <v>3</v>
      </c>
      <c r="K519" s="13" t="s">
        <v>250</v>
      </c>
      <c r="L519" s="13" t="s">
        <v>926</v>
      </c>
      <c r="M519" s="13" t="s">
        <v>252</v>
      </c>
      <c r="O519" s="16">
        <v>0</v>
      </c>
      <c r="P519" s="13">
        <v>65</v>
      </c>
      <c r="Q519" s="17">
        <v>31</v>
      </c>
      <c r="R519" s="227">
        <f t="shared" si="27"/>
        <v>34</v>
      </c>
      <c r="V519" s="17">
        <v>140</v>
      </c>
      <c r="X519" s="13" t="s">
        <v>1713</v>
      </c>
    </row>
    <row r="520" spans="1:41" x14ac:dyDescent="0.25">
      <c r="A520" s="12">
        <v>38501</v>
      </c>
      <c r="B520" s="13" t="s">
        <v>860</v>
      </c>
      <c r="C520" s="13">
        <v>2005</v>
      </c>
      <c r="D520" s="13">
        <v>5</v>
      </c>
      <c r="F520" s="13" t="s">
        <v>248</v>
      </c>
      <c r="G520" s="30">
        <v>0.95694444444444438</v>
      </c>
      <c r="I520" s="30">
        <v>0.83194444444444438</v>
      </c>
      <c r="J520" s="231">
        <f t="shared" si="24"/>
        <v>3</v>
      </c>
      <c r="K520" s="13" t="s">
        <v>250</v>
      </c>
      <c r="L520" s="13" t="s">
        <v>927</v>
      </c>
      <c r="M520" s="13" t="s">
        <v>252</v>
      </c>
      <c r="O520" s="16">
        <v>0</v>
      </c>
      <c r="P520" s="13">
        <v>59</v>
      </c>
      <c r="Q520" s="17">
        <v>25</v>
      </c>
      <c r="R520" s="227">
        <f t="shared" si="27"/>
        <v>34</v>
      </c>
      <c r="V520" s="17">
        <v>135</v>
      </c>
      <c r="X520" s="13" t="s">
        <v>1713</v>
      </c>
    </row>
    <row r="521" spans="1:41" x14ac:dyDescent="0.25">
      <c r="A521" s="12">
        <v>38501</v>
      </c>
      <c r="B521" s="13" t="s">
        <v>860</v>
      </c>
      <c r="C521" s="13">
        <v>2005</v>
      </c>
      <c r="D521" s="13">
        <v>5</v>
      </c>
      <c r="F521" s="13" t="s">
        <v>248</v>
      </c>
      <c r="G521" s="30">
        <v>0.96180555555555547</v>
      </c>
      <c r="I521" s="30">
        <v>0.83194444444444438</v>
      </c>
      <c r="J521" s="231">
        <f t="shared" si="24"/>
        <v>3.1166666666666663</v>
      </c>
      <c r="K521" s="13" t="s">
        <v>250</v>
      </c>
      <c r="L521" s="13" t="s">
        <v>928</v>
      </c>
      <c r="M521" s="13" t="s">
        <v>252</v>
      </c>
      <c r="O521" s="16">
        <v>0</v>
      </c>
      <c r="P521" s="13">
        <v>58</v>
      </c>
      <c r="Q521" s="17">
        <v>25</v>
      </c>
      <c r="R521" s="227">
        <f t="shared" si="27"/>
        <v>33</v>
      </c>
      <c r="V521" s="17">
        <v>138</v>
      </c>
      <c r="X521" s="13" t="s">
        <v>1713</v>
      </c>
    </row>
    <row r="522" spans="1:41" x14ac:dyDescent="0.25">
      <c r="A522" s="12">
        <v>38501</v>
      </c>
      <c r="B522" s="13" t="s">
        <v>860</v>
      </c>
      <c r="C522" s="13">
        <v>2005</v>
      </c>
      <c r="D522" s="13">
        <v>5</v>
      </c>
      <c r="F522" s="13" t="s">
        <v>248</v>
      </c>
      <c r="G522" s="30">
        <v>0.96597222222222223</v>
      </c>
      <c r="I522" s="30">
        <v>0.83194444444444438</v>
      </c>
      <c r="J522" s="231">
        <f t="shared" si="24"/>
        <v>3.2166666666666686</v>
      </c>
      <c r="K522" s="13" t="s">
        <v>250</v>
      </c>
      <c r="L522" s="13" t="s">
        <v>929</v>
      </c>
      <c r="M522" s="13" t="s">
        <v>252</v>
      </c>
      <c r="O522" s="16">
        <v>3</v>
      </c>
      <c r="P522" s="13">
        <v>62</v>
      </c>
      <c r="Q522" s="17">
        <v>25</v>
      </c>
      <c r="R522" s="227">
        <f t="shared" si="27"/>
        <v>37</v>
      </c>
      <c r="V522" s="17">
        <v>141</v>
      </c>
      <c r="X522" s="13" t="s">
        <v>1712</v>
      </c>
    </row>
    <row r="523" spans="1:41" x14ac:dyDescent="0.25">
      <c r="A523" s="12">
        <v>38501</v>
      </c>
      <c r="B523" s="13" t="s">
        <v>860</v>
      </c>
      <c r="C523" s="13">
        <v>2005</v>
      </c>
      <c r="D523" s="13">
        <v>5</v>
      </c>
      <c r="F523" s="13" t="s">
        <v>248</v>
      </c>
      <c r="G523" s="30">
        <v>0.97222222222222221</v>
      </c>
      <c r="I523" s="30">
        <v>0.83194444444444438</v>
      </c>
      <c r="J523" s="231">
        <f t="shared" si="24"/>
        <v>3.366666666666668</v>
      </c>
      <c r="K523" s="13" t="s">
        <v>250</v>
      </c>
      <c r="L523" s="13" t="s">
        <v>930</v>
      </c>
      <c r="M523" s="13" t="s">
        <v>252</v>
      </c>
      <c r="O523" s="16">
        <v>3</v>
      </c>
      <c r="P523" s="13">
        <v>71</v>
      </c>
      <c r="Q523" s="17">
        <v>25</v>
      </c>
      <c r="R523" s="227">
        <f t="shared" si="27"/>
        <v>46</v>
      </c>
      <c r="V523" s="17">
        <v>149</v>
      </c>
      <c r="X523" s="13" t="s">
        <v>252</v>
      </c>
    </row>
    <row r="524" spans="1:41" x14ac:dyDescent="0.25">
      <c r="A524" s="12">
        <v>38501</v>
      </c>
      <c r="B524" s="13" t="s">
        <v>860</v>
      </c>
      <c r="C524" s="13">
        <v>2005</v>
      </c>
      <c r="D524" s="13">
        <v>5</v>
      </c>
      <c r="F524" s="13" t="s">
        <v>248</v>
      </c>
      <c r="G524" s="30">
        <v>0.97361111111111109</v>
      </c>
      <c r="I524" s="30">
        <v>0.83194444444444438</v>
      </c>
      <c r="J524" s="231">
        <f t="shared" si="24"/>
        <v>3.4000000000000012</v>
      </c>
      <c r="K524" s="13" t="s">
        <v>250</v>
      </c>
      <c r="L524" s="13" t="s">
        <v>931</v>
      </c>
      <c r="M524" s="13" t="s">
        <v>252</v>
      </c>
      <c r="O524" s="16">
        <v>0</v>
      </c>
      <c r="P524" s="13">
        <v>58</v>
      </c>
      <c r="Q524" s="17">
        <v>25</v>
      </c>
      <c r="R524" s="227">
        <f t="shared" si="27"/>
        <v>33</v>
      </c>
      <c r="V524" s="17">
        <v>142</v>
      </c>
      <c r="X524" s="13" t="s">
        <v>252</v>
      </c>
    </row>
    <row r="525" spans="1:41" x14ac:dyDescent="0.25">
      <c r="A525" s="12">
        <v>38501</v>
      </c>
      <c r="B525" s="13" t="s">
        <v>860</v>
      </c>
      <c r="C525" s="13">
        <v>2005</v>
      </c>
      <c r="D525" s="13">
        <v>5</v>
      </c>
      <c r="F525" s="13" t="s">
        <v>248</v>
      </c>
      <c r="G525" s="30">
        <v>0.9819444444444444</v>
      </c>
      <c r="I525" s="30">
        <v>0.83194444444444438</v>
      </c>
      <c r="J525" s="231">
        <f t="shared" si="24"/>
        <v>3.6000000000000005</v>
      </c>
      <c r="K525" s="13" t="s">
        <v>250</v>
      </c>
      <c r="L525" s="13" t="s">
        <v>932</v>
      </c>
      <c r="M525" s="13" t="s">
        <v>252</v>
      </c>
      <c r="O525" s="16">
        <v>0</v>
      </c>
      <c r="P525" s="13">
        <v>60</v>
      </c>
      <c r="Q525" s="17">
        <v>25</v>
      </c>
      <c r="R525" s="227">
        <f t="shared" si="27"/>
        <v>35</v>
      </c>
      <c r="V525" s="17">
        <v>137</v>
      </c>
      <c r="X525" s="13" t="s">
        <v>252</v>
      </c>
      <c r="AO525" s="13" t="s">
        <v>933</v>
      </c>
    </row>
    <row r="526" spans="1:41" x14ac:dyDescent="0.25">
      <c r="A526" s="12">
        <v>38501</v>
      </c>
      <c r="B526" s="13" t="s">
        <v>860</v>
      </c>
      <c r="C526" s="13">
        <v>2005</v>
      </c>
      <c r="D526" s="13">
        <v>5</v>
      </c>
      <c r="F526" s="13" t="s">
        <v>248</v>
      </c>
      <c r="G526" s="30">
        <v>0.9868055555555556</v>
      </c>
      <c r="I526" s="30">
        <v>0.83194444444444438</v>
      </c>
      <c r="J526" s="231">
        <f t="shared" si="24"/>
        <v>3.7166666666666694</v>
      </c>
      <c r="K526" s="13" t="s">
        <v>250</v>
      </c>
      <c r="L526" s="13" t="s">
        <v>934</v>
      </c>
      <c r="M526" s="13" t="s">
        <v>252</v>
      </c>
      <c r="O526" s="16">
        <v>1</v>
      </c>
      <c r="P526" s="13">
        <v>61</v>
      </c>
      <c r="Q526" s="17">
        <v>25</v>
      </c>
      <c r="R526" s="227">
        <f t="shared" si="27"/>
        <v>36</v>
      </c>
      <c r="V526" s="17">
        <v>148</v>
      </c>
      <c r="X526" s="13" t="s">
        <v>252</v>
      </c>
    </row>
    <row r="527" spans="1:41" x14ac:dyDescent="0.25">
      <c r="A527" s="12">
        <v>38501</v>
      </c>
      <c r="B527" s="13" t="s">
        <v>860</v>
      </c>
      <c r="C527" s="13">
        <v>2005</v>
      </c>
      <c r="D527" s="13">
        <v>5</v>
      </c>
      <c r="F527" s="13" t="s">
        <v>248</v>
      </c>
      <c r="G527" s="30">
        <v>0.99236111111111114</v>
      </c>
      <c r="I527" s="30">
        <v>0.83194444444444438</v>
      </c>
      <c r="J527" s="231">
        <f t="shared" si="24"/>
        <v>3.8500000000000023</v>
      </c>
      <c r="K527" s="13" t="s">
        <v>250</v>
      </c>
      <c r="L527" s="13" t="s">
        <v>935</v>
      </c>
      <c r="M527" s="13" t="s">
        <v>252</v>
      </c>
      <c r="O527" s="16">
        <v>2</v>
      </c>
      <c r="P527" s="13">
        <v>62</v>
      </c>
      <c r="Q527" s="17">
        <v>25</v>
      </c>
      <c r="R527" s="227">
        <f t="shared" si="27"/>
        <v>37</v>
      </c>
      <c r="V527" s="17">
        <v>145</v>
      </c>
      <c r="X527" s="13" t="s">
        <v>252</v>
      </c>
    </row>
    <row r="528" spans="1:41" x14ac:dyDescent="0.25">
      <c r="A528" s="12">
        <v>38501</v>
      </c>
      <c r="B528" s="13" t="s">
        <v>860</v>
      </c>
      <c r="C528" s="13">
        <v>2005</v>
      </c>
      <c r="D528" s="13">
        <v>5</v>
      </c>
      <c r="F528" s="13" t="s">
        <v>248</v>
      </c>
      <c r="G528" s="30">
        <v>0.99583333333333324</v>
      </c>
      <c r="I528" s="30">
        <v>0.83194444444444438</v>
      </c>
      <c r="J528" s="231">
        <f t="shared" ref="J528:J591" si="28">($G528-$I528)*24+IF($G528&lt;TIME(12,0,0),24,0)</f>
        <v>3.9333333333333327</v>
      </c>
      <c r="K528" s="13" t="s">
        <v>250</v>
      </c>
      <c r="L528" s="13" t="s">
        <v>936</v>
      </c>
      <c r="M528" s="13" t="s">
        <v>252</v>
      </c>
      <c r="N528" s="13" t="s">
        <v>672</v>
      </c>
      <c r="O528" s="16">
        <v>3</v>
      </c>
      <c r="P528" s="13">
        <v>65</v>
      </c>
      <c r="Q528" s="17">
        <v>25</v>
      </c>
      <c r="R528" s="227">
        <f t="shared" si="27"/>
        <v>40</v>
      </c>
      <c r="V528" s="17">
        <v>142</v>
      </c>
      <c r="X528" s="13" t="s">
        <v>252</v>
      </c>
      <c r="AO528" s="13" t="s">
        <v>256</v>
      </c>
    </row>
    <row r="529" spans="1:41" x14ac:dyDescent="0.25">
      <c r="A529" s="12">
        <v>38501</v>
      </c>
      <c r="B529" s="13" t="s">
        <v>860</v>
      </c>
      <c r="C529" s="13">
        <v>2005</v>
      </c>
      <c r="D529" s="13">
        <v>5</v>
      </c>
      <c r="F529" s="13" t="s">
        <v>248</v>
      </c>
      <c r="G529" s="30">
        <v>0.99861111111111101</v>
      </c>
      <c r="I529" s="30">
        <v>0.83194444444444438</v>
      </c>
      <c r="J529" s="231">
        <f t="shared" si="28"/>
        <v>3.9999999999999991</v>
      </c>
      <c r="K529" s="13" t="s">
        <v>250</v>
      </c>
      <c r="L529" s="13" t="s">
        <v>937</v>
      </c>
      <c r="M529" s="13" t="s">
        <v>252</v>
      </c>
      <c r="O529" s="16">
        <v>1</v>
      </c>
      <c r="P529" s="13">
        <v>70</v>
      </c>
      <c r="Q529" s="17">
        <v>31</v>
      </c>
      <c r="R529" s="227">
        <f t="shared" si="27"/>
        <v>39</v>
      </c>
      <c r="V529" s="17">
        <v>142</v>
      </c>
      <c r="X529" s="13" t="s">
        <v>252</v>
      </c>
    </row>
    <row r="530" spans="1:41" x14ac:dyDescent="0.25">
      <c r="A530" s="12">
        <v>38501</v>
      </c>
      <c r="B530" s="13" t="s">
        <v>860</v>
      </c>
      <c r="C530" s="13">
        <v>2005</v>
      </c>
      <c r="D530" s="13">
        <v>5</v>
      </c>
      <c r="F530" s="13" t="s">
        <v>248</v>
      </c>
      <c r="G530" s="30">
        <v>6.2500000000000003E-3</v>
      </c>
      <c r="I530" s="30">
        <v>0.83194444444444438</v>
      </c>
      <c r="J530" s="231">
        <f t="shared" si="28"/>
        <v>4.1833333333333336</v>
      </c>
      <c r="K530" s="13" t="s">
        <v>250</v>
      </c>
      <c r="L530" s="13" t="s">
        <v>941</v>
      </c>
      <c r="M530" s="13" t="s">
        <v>252</v>
      </c>
      <c r="O530" s="16">
        <v>1</v>
      </c>
      <c r="P530" s="13">
        <v>67</v>
      </c>
      <c r="Q530" s="17">
        <v>30</v>
      </c>
      <c r="R530" s="227">
        <f t="shared" si="27"/>
        <v>37</v>
      </c>
      <c r="V530" s="17">
        <v>146</v>
      </c>
      <c r="X530" s="13" t="s">
        <v>252</v>
      </c>
    </row>
    <row r="531" spans="1:41" x14ac:dyDescent="0.25">
      <c r="A531" s="12">
        <v>38501</v>
      </c>
      <c r="B531" s="13" t="s">
        <v>860</v>
      </c>
      <c r="C531" s="13">
        <v>2005</v>
      </c>
      <c r="D531" s="13">
        <v>5</v>
      </c>
      <c r="F531" s="13" t="s">
        <v>248</v>
      </c>
      <c r="G531" s="30">
        <v>1.2500000000000001E-2</v>
      </c>
      <c r="I531" s="30">
        <v>0.83194444444444438</v>
      </c>
      <c r="J531" s="231">
        <f t="shared" si="28"/>
        <v>4.3333333333333357</v>
      </c>
      <c r="K531" s="13" t="s">
        <v>250</v>
      </c>
      <c r="L531" s="13" t="s">
        <v>942</v>
      </c>
      <c r="M531" s="13" t="s">
        <v>252</v>
      </c>
      <c r="O531" s="16">
        <v>3</v>
      </c>
      <c r="P531" s="13">
        <v>62</v>
      </c>
      <c r="Q531" s="17">
        <v>25</v>
      </c>
      <c r="R531" s="227">
        <f t="shared" si="27"/>
        <v>37</v>
      </c>
      <c r="V531" s="17">
        <v>143</v>
      </c>
      <c r="X531" s="13" t="s">
        <v>252</v>
      </c>
      <c r="AO531" s="13" t="s">
        <v>921</v>
      </c>
    </row>
    <row r="532" spans="1:41" x14ac:dyDescent="0.25">
      <c r="A532" s="12">
        <v>38501</v>
      </c>
      <c r="B532" s="13" t="s">
        <v>860</v>
      </c>
      <c r="C532" s="13">
        <v>2005</v>
      </c>
      <c r="D532" s="13">
        <v>5</v>
      </c>
      <c r="F532" s="13" t="s">
        <v>248</v>
      </c>
      <c r="G532" s="30">
        <v>2.6388888888888889E-2</v>
      </c>
      <c r="I532" s="30">
        <v>0.83194444444444438</v>
      </c>
      <c r="J532" s="231">
        <f t="shared" si="28"/>
        <v>4.6666666666666679</v>
      </c>
      <c r="K532" s="13" t="s">
        <v>250</v>
      </c>
      <c r="L532" s="13" t="s">
        <v>943</v>
      </c>
      <c r="M532" s="13" t="s">
        <v>252</v>
      </c>
      <c r="O532" s="16">
        <v>3</v>
      </c>
      <c r="P532" s="13">
        <v>61</v>
      </c>
      <c r="Q532" s="17">
        <v>25</v>
      </c>
      <c r="R532" s="227">
        <f t="shared" si="27"/>
        <v>36</v>
      </c>
      <c r="V532" s="17">
        <v>145</v>
      </c>
      <c r="X532" s="13" t="s">
        <v>252</v>
      </c>
    </row>
    <row r="533" spans="1:41" x14ac:dyDescent="0.25">
      <c r="A533" s="12">
        <v>38501</v>
      </c>
      <c r="B533" s="13" t="s">
        <v>860</v>
      </c>
      <c r="C533" s="13">
        <v>2005</v>
      </c>
      <c r="D533" s="13">
        <v>5</v>
      </c>
      <c r="F533" s="13" t="s">
        <v>248</v>
      </c>
      <c r="G533" s="30">
        <v>2.9861111111111113E-2</v>
      </c>
      <c r="I533" s="30">
        <v>0.83194444444444438</v>
      </c>
      <c r="J533" s="231">
        <f t="shared" si="28"/>
        <v>4.75</v>
      </c>
      <c r="K533" s="13" t="s">
        <v>250</v>
      </c>
      <c r="L533" s="13" t="s">
        <v>944</v>
      </c>
      <c r="M533" s="13" t="s">
        <v>252</v>
      </c>
      <c r="O533" s="16">
        <v>3</v>
      </c>
      <c r="P533" s="13">
        <v>63</v>
      </c>
      <c r="Q533" s="17">
        <v>24</v>
      </c>
      <c r="R533" s="227">
        <f t="shared" si="27"/>
        <v>39</v>
      </c>
      <c r="V533" s="17">
        <v>141</v>
      </c>
      <c r="X533" s="13" t="s">
        <v>252</v>
      </c>
    </row>
    <row r="534" spans="1:41" x14ac:dyDescent="0.25">
      <c r="A534" s="12">
        <v>38501</v>
      </c>
      <c r="B534" s="13" t="s">
        <v>860</v>
      </c>
      <c r="C534" s="13">
        <v>2005</v>
      </c>
      <c r="D534" s="13">
        <v>5</v>
      </c>
      <c r="F534" s="13" t="s">
        <v>248</v>
      </c>
      <c r="G534" s="30">
        <v>3.1944444444444449E-2</v>
      </c>
      <c r="I534" s="30">
        <v>0.83194444444444438</v>
      </c>
      <c r="J534" s="231">
        <f t="shared" si="28"/>
        <v>4.8000000000000007</v>
      </c>
      <c r="K534" s="13" t="s">
        <v>250</v>
      </c>
      <c r="L534" s="13" t="s">
        <v>945</v>
      </c>
      <c r="M534" s="13" t="s">
        <v>252</v>
      </c>
      <c r="O534" s="16">
        <v>1</v>
      </c>
      <c r="P534" s="13">
        <v>66</v>
      </c>
      <c r="Q534" s="17">
        <v>31</v>
      </c>
      <c r="R534" s="227">
        <f t="shared" si="27"/>
        <v>35</v>
      </c>
      <c r="V534" s="17">
        <v>141</v>
      </c>
      <c r="X534" s="13" t="s">
        <v>252</v>
      </c>
    </row>
    <row r="535" spans="1:41" x14ac:dyDescent="0.25">
      <c r="A535" s="12">
        <v>38501</v>
      </c>
      <c r="B535" s="13" t="s">
        <v>860</v>
      </c>
      <c r="C535" s="13">
        <v>2005</v>
      </c>
      <c r="D535" s="13">
        <v>5</v>
      </c>
      <c r="F535" s="13" t="s">
        <v>248</v>
      </c>
      <c r="G535" s="30">
        <v>3.4722222222222224E-2</v>
      </c>
      <c r="I535" s="30">
        <v>0.83194444444444438</v>
      </c>
      <c r="J535" s="231">
        <f t="shared" si="28"/>
        <v>4.8666666666666671</v>
      </c>
      <c r="K535" s="13" t="s">
        <v>250</v>
      </c>
      <c r="L535" s="13" t="s">
        <v>946</v>
      </c>
      <c r="M535" s="13" t="s">
        <v>252</v>
      </c>
      <c r="O535" s="16">
        <v>1.5</v>
      </c>
      <c r="P535" s="13">
        <v>61</v>
      </c>
      <c r="Q535" s="17">
        <v>25</v>
      </c>
      <c r="R535" s="227">
        <f t="shared" si="27"/>
        <v>36</v>
      </c>
      <c r="V535" s="17">
        <v>142</v>
      </c>
      <c r="X535" s="13" t="s">
        <v>252</v>
      </c>
    </row>
    <row r="536" spans="1:41" x14ac:dyDescent="0.25">
      <c r="A536" s="12">
        <v>38501</v>
      </c>
      <c r="B536" s="13" t="s">
        <v>860</v>
      </c>
      <c r="C536" s="13">
        <v>2005</v>
      </c>
      <c r="D536" s="13">
        <v>5</v>
      </c>
      <c r="F536" s="13" t="s">
        <v>248</v>
      </c>
      <c r="G536" s="30">
        <v>4.5138888888888888E-2</v>
      </c>
      <c r="I536" s="30">
        <v>0.83194444444444438</v>
      </c>
      <c r="J536" s="231">
        <f t="shared" si="28"/>
        <v>5.1166666666666671</v>
      </c>
      <c r="K536" s="13" t="s">
        <v>250</v>
      </c>
      <c r="L536" s="13" t="s">
        <v>949</v>
      </c>
      <c r="M536" s="13" t="s">
        <v>252</v>
      </c>
      <c r="O536" s="16">
        <v>3</v>
      </c>
      <c r="P536" s="13">
        <v>58</v>
      </c>
      <c r="Q536" s="17">
        <v>24</v>
      </c>
      <c r="R536" s="227">
        <f t="shared" si="27"/>
        <v>34</v>
      </c>
      <c r="V536" s="17">
        <v>143</v>
      </c>
      <c r="X536" s="13" t="s">
        <v>252</v>
      </c>
    </row>
    <row r="537" spans="1:41" x14ac:dyDescent="0.25">
      <c r="A537" s="12">
        <v>38501</v>
      </c>
      <c r="B537" s="13" t="s">
        <v>860</v>
      </c>
      <c r="C537" s="13">
        <v>2005</v>
      </c>
      <c r="D537" s="13">
        <v>5</v>
      </c>
      <c r="F537" s="13" t="s">
        <v>248</v>
      </c>
      <c r="G537" s="30">
        <v>4.5138888888888888E-2</v>
      </c>
      <c r="I537" s="30">
        <v>0.83194444444444438</v>
      </c>
      <c r="J537" s="231">
        <f t="shared" si="28"/>
        <v>5.1166666666666671</v>
      </c>
      <c r="K537" s="13" t="s">
        <v>250</v>
      </c>
      <c r="L537" s="13" t="s">
        <v>950</v>
      </c>
      <c r="M537" s="13" t="s">
        <v>252</v>
      </c>
      <c r="O537" s="16">
        <v>1</v>
      </c>
      <c r="P537" s="13">
        <v>65</v>
      </c>
      <c r="Q537" s="17">
        <v>31</v>
      </c>
      <c r="R537" s="227">
        <f t="shared" si="27"/>
        <v>34</v>
      </c>
      <c r="V537" s="17">
        <v>144</v>
      </c>
      <c r="X537" s="13" t="s">
        <v>252</v>
      </c>
    </row>
    <row r="538" spans="1:41" x14ac:dyDescent="0.25">
      <c r="A538" s="12">
        <v>38501</v>
      </c>
      <c r="B538" s="13" t="s">
        <v>860</v>
      </c>
      <c r="C538" s="13">
        <v>2005</v>
      </c>
      <c r="D538" s="13">
        <v>5</v>
      </c>
      <c r="F538" s="13" t="s">
        <v>248</v>
      </c>
      <c r="G538" s="30">
        <v>5.4166666666666669E-2</v>
      </c>
      <c r="I538" s="30">
        <v>0.83194444444444438</v>
      </c>
      <c r="J538" s="231">
        <f t="shared" si="28"/>
        <v>5.3333333333333357</v>
      </c>
      <c r="K538" s="13" t="s">
        <v>250</v>
      </c>
      <c r="L538" s="13" t="s">
        <v>951</v>
      </c>
      <c r="M538" s="13" t="s">
        <v>252</v>
      </c>
      <c r="O538" s="16">
        <v>3</v>
      </c>
      <c r="P538" s="13">
        <v>62</v>
      </c>
      <c r="Q538" s="17">
        <v>25</v>
      </c>
      <c r="R538" s="227">
        <f t="shared" si="27"/>
        <v>37</v>
      </c>
      <c r="V538" s="17">
        <v>144</v>
      </c>
      <c r="X538" s="13" t="s">
        <v>252</v>
      </c>
    </row>
    <row r="539" spans="1:41" x14ac:dyDescent="0.25">
      <c r="A539" s="12">
        <v>38501</v>
      </c>
      <c r="B539" s="13" t="s">
        <v>860</v>
      </c>
      <c r="C539" s="13">
        <v>2005</v>
      </c>
      <c r="D539" s="13">
        <v>5</v>
      </c>
      <c r="F539" s="13" t="s">
        <v>248</v>
      </c>
      <c r="G539" s="30">
        <v>5.8333333333333327E-2</v>
      </c>
      <c r="I539" s="30">
        <v>0.83194444444444438</v>
      </c>
      <c r="J539" s="231">
        <f t="shared" si="28"/>
        <v>5.4333333333333371</v>
      </c>
      <c r="K539" s="13" t="s">
        <v>250</v>
      </c>
      <c r="L539" s="13" t="s">
        <v>952</v>
      </c>
      <c r="M539" s="13" t="s">
        <v>252</v>
      </c>
      <c r="O539" s="16">
        <v>1.5</v>
      </c>
      <c r="P539" s="13">
        <v>62</v>
      </c>
      <c r="Q539" s="17">
        <v>25</v>
      </c>
      <c r="R539" s="227">
        <f t="shared" si="27"/>
        <v>37</v>
      </c>
      <c r="V539" s="17">
        <v>134</v>
      </c>
      <c r="X539" s="13" t="s">
        <v>252</v>
      </c>
    </row>
    <row r="540" spans="1:41" x14ac:dyDescent="0.25">
      <c r="A540" s="12">
        <v>38501</v>
      </c>
      <c r="B540" s="13" t="s">
        <v>860</v>
      </c>
      <c r="C540" s="13">
        <v>2005</v>
      </c>
      <c r="D540" s="13">
        <v>5</v>
      </c>
      <c r="F540" s="13" t="s">
        <v>248</v>
      </c>
      <c r="G540" s="30">
        <v>6.3888888888888884E-2</v>
      </c>
      <c r="I540" s="30">
        <v>0.83194444444444438</v>
      </c>
      <c r="J540" s="231">
        <f t="shared" si="28"/>
        <v>5.56666666666667</v>
      </c>
      <c r="K540" s="13" t="s">
        <v>250</v>
      </c>
      <c r="L540" s="13" t="s">
        <v>953</v>
      </c>
      <c r="M540" s="13" t="s">
        <v>252</v>
      </c>
      <c r="O540" s="16">
        <v>0</v>
      </c>
      <c r="P540" s="13">
        <v>64</v>
      </c>
      <c r="Q540" s="17">
        <v>25</v>
      </c>
      <c r="R540" s="227">
        <f t="shared" ref="R540:R571" si="29">P540-Q540</f>
        <v>39</v>
      </c>
      <c r="V540" s="17">
        <v>148</v>
      </c>
      <c r="X540" s="13" t="s">
        <v>252</v>
      </c>
    </row>
    <row r="541" spans="1:41" x14ac:dyDescent="0.25">
      <c r="A541" s="12">
        <v>38501</v>
      </c>
      <c r="B541" s="13" t="s">
        <v>860</v>
      </c>
      <c r="C541" s="13">
        <v>2005</v>
      </c>
      <c r="D541" s="13">
        <v>5</v>
      </c>
      <c r="F541" s="13" t="s">
        <v>248</v>
      </c>
      <c r="G541" s="30">
        <v>6.6666666666666666E-2</v>
      </c>
      <c r="I541" s="30">
        <v>0.83194444444444438</v>
      </c>
      <c r="J541" s="231">
        <f t="shared" si="28"/>
        <v>5.6333333333333329</v>
      </c>
      <c r="K541" s="13" t="s">
        <v>250</v>
      </c>
      <c r="L541" s="13" t="s">
        <v>954</v>
      </c>
      <c r="M541" s="13" t="s">
        <v>252</v>
      </c>
      <c r="O541" s="16">
        <v>1.5</v>
      </c>
      <c r="P541" s="13">
        <v>65</v>
      </c>
      <c r="Q541" s="17">
        <v>31</v>
      </c>
      <c r="R541" s="227">
        <f t="shared" si="29"/>
        <v>34</v>
      </c>
      <c r="V541" s="17">
        <v>136</v>
      </c>
      <c r="X541" s="13" t="s">
        <v>252</v>
      </c>
    </row>
    <row r="542" spans="1:41" x14ac:dyDescent="0.25">
      <c r="A542" s="12">
        <v>38501</v>
      </c>
      <c r="B542" s="13" t="s">
        <v>860</v>
      </c>
      <c r="C542" s="13">
        <v>2005</v>
      </c>
      <c r="D542" s="13">
        <v>5</v>
      </c>
      <c r="F542" s="13" t="s">
        <v>248</v>
      </c>
      <c r="G542" s="30">
        <v>7.0833333333333331E-2</v>
      </c>
      <c r="I542" s="30">
        <v>0.83194444444444438</v>
      </c>
      <c r="J542" s="231">
        <f t="shared" si="28"/>
        <v>5.7333333333333343</v>
      </c>
      <c r="K542" s="13" t="s">
        <v>250</v>
      </c>
      <c r="L542" s="13" t="s">
        <v>955</v>
      </c>
      <c r="M542" s="13" t="s">
        <v>252</v>
      </c>
      <c r="O542" s="16">
        <v>2</v>
      </c>
      <c r="P542" s="13">
        <v>62</v>
      </c>
      <c r="Q542" s="17">
        <v>24</v>
      </c>
      <c r="R542" s="227">
        <f t="shared" si="29"/>
        <v>38</v>
      </c>
      <c r="V542" s="17">
        <v>146</v>
      </c>
      <c r="X542" s="13" t="s">
        <v>252</v>
      </c>
    </row>
    <row r="543" spans="1:41" x14ac:dyDescent="0.25">
      <c r="A543" s="12">
        <v>38501</v>
      </c>
      <c r="B543" s="13" t="s">
        <v>860</v>
      </c>
      <c r="C543" s="13">
        <v>2005</v>
      </c>
      <c r="D543" s="13">
        <v>5</v>
      </c>
      <c r="F543" s="13" t="s">
        <v>248</v>
      </c>
      <c r="G543" s="30">
        <v>7.2916666666666671E-2</v>
      </c>
      <c r="I543" s="30">
        <v>0.83194444444444438</v>
      </c>
      <c r="J543" s="231">
        <f t="shared" si="28"/>
        <v>5.783333333333335</v>
      </c>
      <c r="K543" s="13" t="s">
        <v>250</v>
      </c>
      <c r="L543" s="13" t="s">
        <v>956</v>
      </c>
      <c r="M543" s="13" t="s">
        <v>252</v>
      </c>
      <c r="O543" s="16">
        <v>3</v>
      </c>
      <c r="P543" s="13">
        <v>62</v>
      </c>
      <c r="Q543" s="17">
        <v>25</v>
      </c>
      <c r="R543" s="227">
        <f t="shared" si="29"/>
        <v>37</v>
      </c>
      <c r="V543" s="17">
        <v>145</v>
      </c>
      <c r="X543" s="13" t="s">
        <v>252</v>
      </c>
    </row>
    <row r="544" spans="1:41" x14ac:dyDescent="0.25">
      <c r="A544" s="12">
        <v>38501</v>
      </c>
      <c r="B544" s="13" t="s">
        <v>860</v>
      </c>
      <c r="C544" s="13">
        <v>2005</v>
      </c>
      <c r="D544" s="13">
        <v>5</v>
      </c>
      <c r="F544" s="13" t="s">
        <v>248</v>
      </c>
      <c r="G544" s="30">
        <v>7.9166666666666663E-2</v>
      </c>
      <c r="I544" s="30">
        <v>0.83194444444444438</v>
      </c>
      <c r="J544" s="231">
        <f t="shared" si="28"/>
        <v>5.9333333333333336</v>
      </c>
      <c r="K544" s="13" t="s">
        <v>250</v>
      </c>
      <c r="L544" s="13" t="s">
        <v>958</v>
      </c>
      <c r="M544" s="13" t="s">
        <v>252</v>
      </c>
      <c r="O544" s="16">
        <v>0</v>
      </c>
      <c r="P544" s="13">
        <v>63</v>
      </c>
      <c r="Q544" s="17">
        <v>25</v>
      </c>
      <c r="R544" s="227">
        <f t="shared" si="29"/>
        <v>38</v>
      </c>
      <c r="V544" s="17">
        <v>147</v>
      </c>
      <c r="X544" s="13" t="s">
        <v>252</v>
      </c>
      <c r="AO544" s="13" t="s">
        <v>963</v>
      </c>
    </row>
    <row r="545" spans="1:41" x14ac:dyDescent="0.25">
      <c r="A545" s="12">
        <v>38501</v>
      </c>
      <c r="B545" s="13" t="s">
        <v>860</v>
      </c>
      <c r="C545" s="13">
        <v>2005</v>
      </c>
      <c r="D545" s="13">
        <v>5</v>
      </c>
      <c r="F545" s="13" t="s">
        <v>248</v>
      </c>
      <c r="G545" s="30">
        <v>8.4722222222222213E-2</v>
      </c>
      <c r="I545" s="30">
        <v>0.83194444444444438</v>
      </c>
      <c r="J545" s="231">
        <f t="shared" si="28"/>
        <v>6.06666666666667</v>
      </c>
      <c r="K545" s="13" t="s">
        <v>250</v>
      </c>
      <c r="L545" s="13" t="s">
        <v>959</v>
      </c>
      <c r="M545" s="13" t="s">
        <v>252</v>
      </c>
      <c r="O545" s="16">
        <v>3</v>
      </c>
      <c r="P545" s="13">
        <v>63</v>
      </c>
      <c r="Q545" s="17">
        <v>24</v>
      </c>
      <c r="R545" s="227">
        <f t="shared" si="29"/>
        <v>39</v>
      </c>
      <c r="V545" s="17">
        <v>145</v>
      </c>
      <c r="X545" s="13" t="s">
        <v>252</v>
      </c>
    </row>
    <row r="546" spans="1:41" x14ac:dyDescent="0.25">
      <c r="A546" s="12">
        <v>38501</v>
      </c>
      <c r="B546" s="13" t="s">
        <v>860</v>
      </c>
      <c r="C546" s="13">
        <v>2005</v>
      </c>
      <c r="D546" s="13">
        <v>5</v>
      </c>
      <c r="F546" s="13" t="s">
        <v>248</v>
      </c>
      <c r="G546" s="30">
        <v>8.819444444444445E-2</v>
      </c>
      <c r="I546" s="30">
        <v>0.83194444444444438</v>
      </c>
      <c r="J546" s="231">
        <f t="shared" si="28"/>
        <v>6.1500000000000021</v>
      </c>
      <c r="K546" s="13" t="s">
        <v>250</v>
      </c>
      <c r="L546" s="13" t="s">
        <v>960</v>
      </c>
      <c r="M546" s="13" t="s">
        <v>252</v>
      </c>
      <c r="O546" s="16">
        <v>2</v>
      </c>
      <c r="P546" s="13">
        <v>65</v>
      </c>
      <c r="Q546" s="17">
        <v>25</v>
      </c>
      <c r="R546" s="227">
        <f t="shared" si="29"/>
        <v>40</v>
      </c>
      <c r="V546" s="17">
        <v>153</v>
      </c>
      <c r="X546" s="13" t="s">
        <v>252</v>
      </c>
    </row>
    <row r="547" spans="1:41" x14ac:dyDescent="0.25">
      <c r="A547" s="12">
        <v>38501</v>
      </c>
      <c r="B547" s="13" t="s">
        <v>860</v>
      </c>
      <c r="C547" s="13">
        <v>2005</v>
      </c>
      <c r="D547" s="13">
        <v>5</v>
      </c>
      <c r="F547" s="13" t="s">
        <v>248</v>
      </c>
      <c r="G547" s="30">
        <v>9.375E-2</v>
      </c>
      <c r="I547" s="30">
        <v>0.83194444444444438</v>
      </c>
      <c r="J547" s="231">
        <f t="shared" si="28"/>
        <v>6.283333333333335</v>
      </c>
      <c r="K547" s="13" t="s">
        <v>250</v>
      </c>
      <c r="L547" s="13" t="s">
        <v>961</v>
      </c>
      <c r="M547" s="13" t="s">
        <v>252</v>
      </c>
      <c r="O547" s="16">
        <v>0</v>
      </c>
      <c r="P547" s="13">
        <v>59</v>
      </c>
      <c r="Q547" s="17">
        <v>25</v>
      </c>
      <c r="R547" s="227">
        <f t="shared" si="29"/>
        <v>34</v>
      </c>
      <c r="V547" s="17">
        <v>138</v>
      </c>
      <c r="X547" s="13" t="s">
        <v>252</v>
      </c>
    </row>
    <row r="548" spans="1:41" x14ac:dyDescent="0.25">
      <c r="A548" s="12">
        <v>38501</v>
      </c>
      <c r="B548" s="13" t="s">
        <v>860</v>
      </c>
      <c r="C548" s="13">
        <v>2005</v>
      </c>
      <c r="D548" s="13">
        <v>5</v>
      </c>
      <c r="F548" s="13" t="s">
        <v>248</v>
      </c>
      <c r="G548" s="30">
        <v>0.1</v>
      </c>
      <c r="I548" s="30">
        <v>0.83194444444444438</v>
      </c>
      <c r="J548" s="231">
        <f t="shared" si="28"/>
        <v>6.4333333333333336</v>
      </c>
      <c r="K548" s="13" t="s">
        <v>250</v>
      </c>
      <c r="L548" s="13" t="s">
        <v>962</v>
      </c>
      <c r="M548" s="13" t="s">
        <v>252</v>
      </c>
      <c r="N548" s="13" t="s">
        <v>672</v>
      </c>
      <c r="O548" s="16">
        <v>0</v>
      </c>
      <c r="P548" s="13">
        <v>62</v>
      </c>
      <c r="Q548" s="17">
        <v>25</v>
      </c>
      <c r="R548" s="227">
        <f t="shared" si="29"/>
        <v>37</v>
      </c>
      <c r="V548" s="17">
        <v>141</v>
      </c>
      <c r="X548" s="13" t="s">
        <v>252</v>
      </c>
    </row>
    <row r="549" spans="1:41" x14ac:dyDescent="0.25">
      <c r="A549" s="12">
        <v>38503</v>
      </c>
      <c r="B549" s="13" t="s">
        <v>249</v>
      </c>
      <c r="C549" s="13">
        <v>2005</v>
      </c>
      <c r="D549" s="13">
        <v>5</v>
      </c>
      <c r="E549" s="13">
        <v>1</v>
      </c>
      <c r="F549" s="13" t="s">
        <v>248</v>
      </c>
      <c r="G549" s="30">
        <v>0.93611111111111101</v>
      </c>
      <c r="I549" s="30">
        <v>0.83263888888888893</v>
      </c>
      <c r="J549" s="231">
        <f t="shared" si="28"/>
        <v>2.4833333333333298</v>
      </c>
      <c r="K549" s="13" t="s">
        <v>971</v>
      </c>
      <c r="L549" s="13" t="s">
        <v>972</v>
      </c>
      <c r="M549" s="13" t="s">
        <v>252</v>
      </c>
      <c r="O549" s="16" t="s">
        <v>318</v>
      </c>
      <c r="P549" s="13">
        <v>168</v>
      </c>
      <c r="Q549" s="17">
        <v>25</v>
      </c>
      <c r="R549" s="227">
        <f t="shared" si="29"/>
        <v>143</v>
      </c>
      <c r="S549" s="18">
        <v>8.76</v>
      </c>
      <c r="AO549" s="13" t="s">
        <v>973</v>
      </c>
    </row>
    <row r="550" spans="1:41" x14ac:dyDescent="0.25">
      <c r="A550" s="12">
        <v>38503</v>
      </c>
      <c r="B550" s="13" t="s">
        <v>249</v>
      </c>
      <c r="C550" s="13">
        <v>2005</v>
      </c>
      <c r="D550" s="13">
        <v>5</v>
      </c>
      <c r="E550" s="13">
        <v>1</v>
      </c>
      <c r="F550" s="13" t="s">
        <v>248</v>
      </c>
      <c r="G550" s="30">
        <v>0.97291666666666676</v>
      </c>
      <c r="I550" s="30">
        <v>0.83263888888888893</v>
      </c>
      <c r="J550" s="231">
        <f t="shared" si="28"/>
        <v>3.366666666666668</v>
      </c>
      <c r="K550" s="13" t="s">
        <v>971</v>
      </c>
      <c r="L550" s="13" t="s">
        <v>980</v>
      </c>
      <c r="M550" s="13" t="s">
        <v>252</v>
      </c>
      <c r="O550" s="16">
        <v>4</v>
      </c>
      <c r="P550" s="13">
        <v>165</v>
      </c>
      <c r="Q550" s="17">
        <v>23</v>
      </c>
      <c r="R550" s="227">
        <f t="shared" si="29"/>
        <v>142</v>
      </c>
      <c r="S550" s="18">
        <v>9.6</v>
      </c>
      <c r="AO550" s="13" t="s">
        <v>981</v>
      </c>
    </row>
    <row r="551" spans="1:41" x14ac:dyDescent="0.25">
      <c r="A551" s="12">
        <v>38503</v>
      </c>
      <c r="B551" s="13" t="s">
        <v>249</v>
      </c>
      <c r="C551" s="13">
        <v>2005</v>
      </c>
      <c r="D551" s="13">
        <v>5</v>
      </c>
      <c r="E551" s="13">
        <v>1</v>
      </c>
      <c r="F551" s="13" t="s">
        <v>248</v>
      </c>
      <c r="G551" s="30">
        <v>0.99375000000000002</v>
      </c>
      <c r="I551" s="30">
        <v>0.83263888888888893</v>
      </c>
      <c r="J551" s="231">
        <f t="shared" si="28"/>
        <v>3.8666666666666663</v>
      </c>
      <c r="K551" s="13" t="s">
        <v>971</v>
      </c>
      <c r="L551" s="13" t="s">
        <v>986</v>
      </c>
      <c r="M551" s="13" t="s">
        <v>252</v>
      </c>
      <c r="O551" s="16">
        <v>4</v>
      </c>
      <c r="P551" s="13">
        <v>172</v>
      </c>
      <c r="Q551" s="17">
        <v>27</v>
      </c>
      <c r="R551" s="227">
        <f t="shared" si="29"/>
        <v>145</v>
      </c>
      <c r="S551" s="18">
        <v>9.4499999999999993</v>
      </c>
      <c r="AO551" s="13" t="s">
        <v>973</v>
      </c>
    </row>
    <row r="552" spans="1:41" x14ac:dyDescent="0.25">
      <c r="A552" s="12">
        <v>38503</v>
      </c>
      <c r="B552" s="13" t="s">
        <v>249</v>
      </c>
      <c r="C552" s="13">
        <v>2005</v>
      </c>
      <c r="D552" s="13">
        <v>5</v>
      </c>
      <c r="E552" s="13">
        <v>1</v>
      </c>
      <c r="F552" s="13" t="s">
        <v>248</v>
      </c>
      <c r="G552" s="30">
        <v>1.1805555555555555E-2</v>
      </c>
      <c r="I552" s="30">
        <v>0.83263888888888893</v>
      </c>
      <c r="J552" s="231">
        <f t="shared" si="28"/>
        <v>4.2999999999999972</v>
      </c>
      <c r="K552" s="13" t="s">
        <v>971</v>
      </c>
      <c r="L552" s="13" t="s">
        <v>991</v>
      </c>
      <c r="M552" s="13" t="s">
        <v>252</v>
      </c>
      <c r="O552" s="16">
        <v>4.5</v>
      </c>
      <c r="P552" s="13">
        <v>186</v>
      </c>
      <c r="Q552" s="17">
        <v>26</v>
      </c>
      <c r="R552" s="227">
        <f t="shared" si="29"/>
        <v>160</v>
      </c>
      <c r="S552" s="18">
        <v>9.98</v>
      </c>
      <c r="AO552" s="13" t="s">
        <v>973</v>
      </c>
    </row>
    <row r="553" spans="1:41" x14ac:dyDescent="0.25">
      <c r="A553" s="12">
        <v>38503</v>
      </c>
      <c r="B553" s="13" t="s">
        <v>249</v>
      </c>
      <c r="C553" s="13">
        <v>2005</v>
      </c>
      <c r="D553" s="13">
        <v>5</v>
      </c>
      <c r="E553" s="13">
        <v>1</v>
      </c>
      <c r="F553" s="13" t="s">
        <v>248</v>
      </c>
      <c r="G553" s="30">
        <v>2.7777777777777776E-2</v>
      </c>
      <c r="I553" s="30">
        <v>0.83263888888888893</v>
      </c>
      <c r="J553" s="231">
        <f t="shared" si="28"/>
        <v>4.6833333333333336</v>
      </c>
      <c r="K553" s="13" t="s">
        <v>971</v>
      </c>
      <c r="L553" s="13" t="s">
        <v>993</v>
      </c>
      <c r="M553" s="13" t="s">
        <v>252</v>
      </c>
      <c r="O553" s="16">
        <v>2</v>
      </c>
      <c r="P553" s="13">
        <v>172</v>
      </c>
      <c r="Q553" s="17">
        <v>26</v>
      </c>
      <c r="R553" s="227">
        <f t="shared" si="29"/>
        <v>146</v>
      </c>
      <c r="S553" s="18">
        <v>9.49</v>
      </c>
      <c r="AO553" s="13" t="s">
        <v>994</v>
      </c>
    </row>
    <row r="554" spans="1:41" x14ac:dyDescent="0.25">
      <c r="A554" s="12">
        <v>38503</v>
      </c>
      <c r="B554" s="13" t="s">
        <v>249</v>
      </c>
      <c r="C554" s="13">
        <v>2005</v>
      </c>
      <c r="D554" s="13">
        <v>5</v>
      </c>
      <c r="E554" s="13">
        <v>1</v>
      </c>
      <c r="F554" s="13" t="s">
        <v>248</v>
      </c>
      <c r="G554" s="30">
        <v>7.4305555555555555E-2</v>
      </c>
      <c r="I554" s="30">
        <v>0.83263888888888893</v>
      </c>
      <c r="J554" s="231">
        <f t="shared" si="28"/>
        <v>5.7999999999999972</v>
      </c>
      <c r="K554" s="13" t="s">
        <v>971</v>
      </c>
      <c r="L554" s="13" t="s">
        <v>1001</v>
      </c>
      <c r="M554" s="13" t="s">
        <v>252</v>
      </c>
      <c r="O554" s="16">
        <v>4</v>
      </c>
      <c r="P554" s="13">
        <v>166</v>
      </c>
      <c r="Q554" s="17">
        <v>26</v>
      </c>
      <c r="R554" s="227">
        <f t="shared" si="29"/>
        <v>140</v>
      </c>
      <c r="S554" s="18">
        <v>8.81</v>
      </c>
      <c r="AO554" s="13" t="s">
        <v>1002</v>
      </c>
    </row>
    <row r="555" spans="1:41" x14ac:dyDescent="0.25">
      <c r="A555" s="12">
        <v>38503</v>
      </c>
      <c r="B555" s="13" t="s">
        <v>249</v>
      </c>
      <c r="C555" s="13">
        <v>2005</v>
      </c>
      <c r="D555" s="13">
        <v>5</v>
      </c>
      <c r="E555" s="13">
        <v>1</v>
      </c>
      <c r="F555" s="13" t="s">
        <v>248</v>
      </c>
      <c r="G555" s="30">
        <v>0.8965277777777777</v>
      </c>
      <c r="I555" s="30">
        <v>0.83263888888888893</v>
      </c>
      <c r="J555" s="231">
        <f t="shared" si="28"/>
        <v>1.5333333333333306</v>
      </c>
      <c r="K555" s="13" t="s">
        <v>250</v>
      </c>
      <c r="L555" s="13" t="s">
        <v>964</v>
      </c>
      <c r="M555" s="13" t="s">
        <v>252</v>
      </c>
      <c r="O555" s="16" t="s">
        <v>318</v>
      </c>
      <c r="P555" s="13">
        <v>63</v>
      </c>
      <c r="Q555" s="17">
        <v>25</v>
      </c>
      <c r="R555" s="227">
        <f t="shared" si="29"/>
        <v>38</v>
      </c>
      <c r="V555" s="17">
        <v>147</v>
      </c>
      <c r="X555" s="13" t="s">
        <v>1712</v>
      </c>
    </row>
    <row r="556" spans="1:41" x14ac:dyDescent="0.25">
      <c r="A556" s="12">
        <v>38503</v>
      </c>
      <c r="B556" s="13" t="s">
        <v>249</v>
      </c>
      <c r="C556" s="13">
        <v>2005</v>
      </c>
      <c r="D556" s="13">
        <v>5</v>
      </c>
      <c r="E556" s="13">
        <v>1</v>
      </c>
      <c r="F556" s="13" t="s">
        <v>248</v>
      </c>
      <c r="G556" s="30">
        <v>0.90347222222222223</v>
      </c>
      <c r="I556" s="30">
        <v>0.83263888888888893</v>
      </c>
      <c r="J556" s="231">
        <f t="shared" si="28"/>
        <v>1.6999999999999993</v>
      </c>
      <c r="K556" s="13" t="s">
        <v>250</v>
      </c>
      <c r="L556" s="13" t="s">
        <v>965</v>
      </c>
      <c r="M556" s="13" t="s">
        <v>252</v>
      </c>
      <c r="O556" s="16">
        <v>0</v>
      </c>
      <c r="P556" s="13">
        <v>60</v>
      </c>
      <c r="Q556" s="17">
        <v>25</v>
      </c>
      <c r="R556" s="227">
        <f t="shared" si="29"/>
        <v>35</v>
      </c>
      <c r="V556" s="17">
        <v>141</v>
      </c>
      <c r="X556" s="13" t="s">
        <v>1712</v>
      </c>
    </row>
    <row r="557" spans="1:41" x14ac:dyDescent="0.25">
      <c r="A557" s="12">
        <v>38503</v>
      </c>
      <c r="B557" s="13" t="s">
        <v>249</v>
      </c>
      <c r="C557" s="13">
        <v>2005</v>
      </c>
      <c r="D557" s="13">
        <v>5</v>
      </c>
      <c r="E557" s="13">
        <v>1</v>
      </c>
      <c r="F557" s="13" t="s">
        <v>248</v>
      </c>
      <c r="G557" s="30">
        <v>0.90833333333333333</v>
      </c>
      <c r="I557" s="30">
        <v>0.83263888888888893</v>
      </c>
      <c r="J557" s="231">
        <f t="shared" si="28"/>
        <v>1.8166666666666655</v>
      </c>
      <c r="K557" s="13" t="s">
        <v>250</v>
      </c>
      <c r="L557" s="13" t="s">
        <v>966</v>
      </c>
      <c r="M557" s="13" t="s">
        <v>252</v>
      </c>
      <c r="O557" s="16">
        <v>1</v>
      </c>
      <c r="P557" s="13">
        <v>65</v>
      </c>
      <c r="Q557" s="17">
        <v>25</v>
      </c>
      <c r="R557" s="227">
        <f t="shared" si="29"/>
        <v>40</v>
      </c>
      <c r="V557" s="17">
        <v>142</v>
      </c>
      <c r="X557" s="13" t="s">
        <v>1712</v>
      </c>
    </row>
    <row r="558" spans="1:41" x14ac:dyDescent="0.25">
      <c r="A558" s="12">
        <v>38503</v>
      </c>
      <c r="B558" s="13" t="s">
        <v>249</v>
      </c>
      <c r="C558" s="13">
        <v>2005</v>
      </c>
      <c r="D558" s="13">
        <v>5</v>
      </c>
      <c r="E558" s="13">
        <v>1</v>
      </c>
      <c r="F558" s="13" t="s">
        <v>248</v>
      </c>
      <c r="G558" s="30">
        <v>0.91319444444444453</v>
      </c>
      <c r="I558" s="30">
        <v>0.83263888888888893</v>
      </c>
      <c r="J558" s="231">
        <f t="shared" si="28"/>
        <v>1.9333333333333345</v>
      </c>
      <c r="K558" s="13" t="s">
        <v>250</v>
      </c>
      <c r="L558" s="13" t="s">
        <v>967</v>
      </c>
      <c r="M558" s="13" t="s">
        <v>252</v>
      </c>
      <c r="O558" s="16">
        <v>1</v>
      </c>
      <c r="P558" s="13">
        <v>62</v>
      </c>
      <c r="Q558" s="17">
        <v>25</v>
      </c>
      <c r="R558" s="227">
        <f t="shared" si="29"/>
        <v>37</v>
      </c>
      <c r="V558" s="17">
        <v>139</v>
      </c>
      <c r="X558" s="13" t="s">
        <v>1713</v>
      </c>
    </row>
    <row r="559" spans="1:41" x14ac:dyDescent="0.25">
      <c r="A559" s="12">
        <v>38503</v>
      </c>
      <c r="B559" s="13" t="s">
        <v>249</v>
      </c>
      <c r="C559" s="13">
        <v>2005</v>
      </c>
      <c r="D559" s="13">
        <v>5</v>
      </c>
      <c r="E559" s="13">
        <v>1</v>
      </c>
      <c r="F559" s="13" t="s">
        <v>248</v>
      </c>
      <c r="G559" s="30">
        <v>0.92083333333333339</v>
      </c>
      <c r="I559" s="30">
        <v>0.83263888888888893</v>
      </c>
      <c r="J559" s="231">
        <f t="shared" si="28"/>
        <v>2.1166666666666671</v>
      </c>
      <c r="K559" s="13" t="s">
        <v>250</v>
      </c>
      <c r="L559" s="13" t="s">
        <v>968</v>
      </c>
      <c r="M559" s="13" t="s">
        <v>252</v>
      </c>
      <c r="O559" s="16">
        <v>0</v>
      </c>
      <c r="P559" s="13">
        <v>63</v>
      </c>
      <c r="Q559" s="17">
        <v>25</v>
      </c>
      <c r="R559" s="227">
        <f t="shared" si="29"/>
        <v>38</v>
      </c>
      <c r="V559" s="17">
        <v>139</v>
      </c>
      <c r="X559" s="13" t="s">
        <v>1713</v>
      </c>
      <c r="AO559" s="13" t="s">
        <v>256</v>
      </c>
    </row>
    <row r="560" spans="1:41" x14ac:dyDescent="0.25">
      <c r="A560" s="12">
        <v>38503</v>
      </c>
      <c r="B560" s="13" t="s">
        <v>249</v>
      </c>
      <c r="C560" s="13">
        <v>2005</v>
      </c>
      <c r="D560" s="13">
        <v>5</v>
      </c>
      <c r="E560" s="13">
        <v>1</v>
      </c>
      <c r="F560" s="13" t="s">
        <v>248</v>
      </c>
      <c r="G560" s="30">
        <v>0.92708333333333337</v>
      </c>
      <c r="I560" s="30">
        <v>0.83263888888888893</v>
      </c>
      <c r="J560" s="231">
        <f t="shared" si="28"/>
        <v>2.2666666666666666</v>
      </c>
      <c r="K560" s="13" t="s">
        <v>250</v>
      </c>
      <c r="L560" s="13" t="s">
        <v>969</v>
      </c>
      <c r="M560" s="13" t="s">
        <v>252</v>
      </c>
      <c r="O560" s="16">
        <v>0</v>
      </c>
      <c r="P560" s="13">
        <v>59</v>
      </c>
      <c r="Q560" s="17">
        <v>25</v>
      </c>
      <c r="R560" s="227">
        <f t="shared" si="29"/>
        <v>34</v>
      </c>
      <c r="V560" s="17">
        <v>135</v>
      </c>
      <c r="X560" s="13" t="s">
        <v>1713</v>
      </c>
    </row>
    <row r="561" spans="1:24" x14ac:dyDescent="0.25">
      <c r="A561" s="12">
        <v>38503</v>
      </c>
      <c r="B561" s="13" t="s">
        <v>249</v>
      </c>
      <c r="C561" s="13">
        <v>2005</v>
      </c>
      <c r="D561" s="13">
        <v>5</v>
      </c>
      <c r="E561" s="13">
        <v>1</v>
      </c>
      <c r="F561" s="13" t="s">
        <v>248</v>
      </c>
      <c r="G561" s="30">
        <v>0.92708333333333337</v>
      </c>
      <c r="I561" s="30">
        <v>0.83263888888888893</v>
      </c>
      <c r="J561" s="231">
        <f t="shared" si="28"/>
        <v>2.2666666666666666</v>
      </c>
      <c r="K561" s="13" t="s">
        <v>250</v>
      </c>
      <c r="L561" s="13" t="s">
        <v>970</v>
      </c>
      <c r="M561" s="13" t="s">
        <v>252</v>
      </c>
      <c r="O561" s="16">
        <v>1</v>
      </c>
      <c r="P561" s="13">
        <v>62</v>
      </c>
      <c r="Q561" s="17">
        <v>24</v>
      </c>
      <c r="R561" s="227">
        <f t="shared" si="29"/>
        <v>38</v>
      </c>
      <c r="V561" s="17">
        <v>140</v>
      </c>
      <c r="X561" s="13" t="s">
        <v>1712</v>
      </c>
    </row>
    <row r="562" spans="1:24" x14ac:dyDescent="0.25">
      <c r="A562" s="12">
        <v>38503</v>
      </c>
      <c r="B562" s="13" t="s">
        <v>249</v>
      </c>
      <c r="C562" s="13">
        <v>2005</v>
      </c>
      <c r="D562" s="13">
        <v>5</v>
      </c>
      <c r="E562" s="13">
        <v>1</v>
      </c>
      <c r="F562" s="13" t="s">
        <v>248</v>
      </c>
      <c r="G562" s="30">
        <v>0.94374999999999998</v>
      </c>
      <c r="I562" s="30">
        <v>0.83263888888888893</v>
      </c>
      <c r="J562" s="231">
        <f t="shared" si="28"/>
        <v>2.6666666666666652</v>
      </c>
      <c r="K562" s="13" t="s">
        <v>250</v>
      </c>
      <c r="L562" s="13" t="s">
        <v>974</v>
      </c>
      <c r="M562" s="13" t="s">
        <v>252</v>
      </c>
      <c r="O562" s="16">
        <v>0</v>
      </c>
      <c r="P562" s="13">
        <v>62</v>
      </c>
      <c r="Q562" s="17">
        <v>25</v>
      </c>
      <c r="R562" s="227">
        <f t="shared" si="29"/>
        <v>37</v>
      </c>
      <c r="V562" s="17">
        <v>137</v>
      </c>
      <c r="X562" s="13" t="s">
        <v>1712</v>
      </c>
    </row>
    <row r="563" spans="1:24" x14ac:dyDescent="0.25">
      <c r="A563" s="12">
        <v>38503</v>
      </c>
      <c r="B563" s="13" t="s">
        <v>249</v>
      </c>
      <c r="C563" s="13">
        <v>2005</v>
      </c>
      <c r="D563" s="13">
        <v>5</v>
      </c>
      <c r="E563" s="13">
        <v>1</v>
      </c>
      <c r="F563" s="13" t="s">
        <v>248</v>
      </c>
      <c r="G563" s="30">
        <v>0.95208333333333339</v>
      </c>
      <c r="I563" s="30">
        <v>0.83263888888888893</v>
      </c>
      <c r="J563" s="231">
        <f t="shared" si="28"/>
        <v>2.8666666666666671</v>
      </c>
      <c r="K563" s="13" t="s">
        <v>250</v>
      </c>
      <c r="L563" s="13" t="s">
        <v>975</v>
      </c>
      <c r="M563" s="13" t="s">
        <v>252</v>
      </c>
      <c r="O563" s="16">
        <v>0</v>
      </c>
      <c r="P563" s="13">
        <v>62</v>
      </c>
      <c r="Q563" s="17">
        <v>25</v>
      </c>
      <c r="R563" s="227">
        <f t="shared" si="29"/>
        <v>37</v>
      </c>
      <c r="V563" s="17">
        <v>140</v>
      </c>
      <c r="X563" s="13" t="s">
        <v>1713</v>
      </c>
    </row>
    <row r="564" spans="1:24" x14ac:dyDescent="0.25">
      <c r="A564" s="12">
        <v>38503</v>
      </c>
      <c r="B564" s="13" t="s">
        <v>249</v>
      </c>
      <c r="C564" s="13">
        <v>2005</v>
      </c>
      <c r="D564" s="13">
        <v>5</v>
      </c>
      <c r="E564" s="13">
        <v>1</v>
      </c>
      <c r="F564" s="13" t="s">
        <v>248</v>
      </c>
      <c r="G564" s="30">
        <v>0.95694444444444438</v>
      </c>
      <c r="I564" s="30">
        <v>0.83263888888888893</v>
      </c>
      <c r="J564" s="231">
        <f t="shared" si="28"/>
        <v>2.9833333333333307</v>
      </c>
      <c r="K564" s="13" t="s">
        <v>250</v>
      </c>
      <c r="L564" s="13" t="s">
        <v>976</v>
      </c>
      <c r="M564" s="13" t="s">
        <v>252</v>
      </c>
      <c r="O564" s="16">
        <v>3</v>
      </c>
      <c r="P564" s="13">
        <v>67</v>
      </c>
      <c r="Q564" s="17">
        <v>25</v>
      </c>
      <c r="R564" s="227">
        <f t="shared" si="29"/>
        <v>42</v>
      </c>
      <c r="V564" s="17">
        <v>144</v>
      </c>
      <c r="X564" s="13" t="s">
        <v>1712</v>
      </c>
    </row>
    <row r="565" spans="1:24" x14ac:dyDescent="0.25">
      <c r="A565" s="12">
        <v>38503</v>
      </c>
      <c r="B565" s="13" t="s">
        <v>249</v>
      </c>
      <c r="C565" s="13">
        <v>2005</v>
      </c>
      <c r="D565" s="13">
        <v>5</v>
      </c>
      <c r="E565" s="13">
        <v>1</v>
      </c>
      <c r="F565" s="13" t="s">
        <v>248</v>
      </c>
      <c r="G565" s="30">
        <v>0.95833333333333337</v>
      </c>
      <c r="I565" s="30">
        <v>0.83263888888888893</v>
      </c>
      <c r="J565" s="231">
        <f t="shared" si="28"/>
        <v>3.0166666666666666</v>
      </c>
      <c r="K565" s="13" t="s">
        <v>250</v>
      </c>
      <c r="L565" s="13" t="s">
        <v>977</v>
      </c>
      <c r="M565" s="13" t="s">
        <v>252</v>
      </c>
      <c r="O565" s="16">
        <v>3</v>
      </c>
      <c r="P565" s="13">
        <v>63</v>
      </c>
      <c r="Q565" s="17">
        <v>25</v>
      </c>
      <c r="R565" s="227">
        <f t="shared" si="29"/>
        <v>38</v>
      </c>
      <c r="V565" s="17">
        <v>142</v>
      </c>
      <c r="X565" s="13" t="s">
        <v>252</v>
      </c>
    </row>
    <row r="566" spans="1:24" x14ac:dyDescent="0.25">
      <c r="A566" s="12">
        <v>38503</v>
      </c>
      <c r="B566" s="13" t="s">
        <v>249</v>
      </c>
      <c r="C566" s="13">
        <v>2005</v>
      </c>
      <c r="D566" s="13">
        <v>5</v>
      </c>
      <c r="E566" s="13">
        <v>1</v>
      </c>
      <c r="F566" s="13" t="s">
        <v>248</v>
      </c>
      <c r="G566" s="30">
        <v>0.96319444444444446</v>
      </c>
      <c r="I566" s="30">
        <v>0.83263888888888893</v>
      </c>
      <c r="J566" s="231">
        <f t="shared" si="28"/>
        <v>3.1333333333333329</v>
      </c>
      <c r="K566" s="13" t="s">
        <v>250</v>
      </c>
      <c r="L566" s="13" t="s">
        <v>978</v>
      </c>
      <c r="M566" s="13" t="s">
        <v>252</v>
      </c>
      <c r="O566" s="16">
        <v>0</v>
      </c>
      <c r="P566" s="13">
        <v>62</v>
      </c>
      <c r="Q566" s="17">
        <v>25</v>
      </c>
      <c r="R566" s="227">
        <f t="shared" si="29"/>
        <v>37</v>
      </c>
      <c r="V566" s="17">
        <v>145</v>
      </c>
      <c r="X566" s="13" t="s">
        <v>252</v>
      </c>
    </row>
    <row r="567" spans="1:24" x14ac:dyDescent="0.25">
      <c r="A567" s="12">
        <v>38503</v>
      </c>
      <c r="B567" s="13" t="s">
        <v>249</v>
      </c>
      <c r="C567" s="13">
        <v>2005</v>
      </c>
      <c r="D567" s="13">
        <v>5</v>
      </c>
      <c r="E567" s="13">
        <v>1</v>
      </c>
      <c r="F567" s="13" t="s">
        <v>248</v>
      </c>
      <c r="G567" s="30">
        <v>0.96875</v>
      </c>
      <c r="I567" s="30">
        <v>0.83263888888888893</v>
      </c>
      <c r="J567" s="231">
        <f t="shared" si="28"/>
        <v>3.2666666666666657</v>
      </c>
      <c r="K567" s="13" t="s">
        <v>250</v>
      </c>
      <c r="L567" s="13" t="s">
        <v>979</v>
      </c>
      <c r="M567" s="13" t="s">
        <v>252</v>
      </c>
      <c r="O567" s="16">
        <v>0</v>
      </c>
      <c r="P567" s="13">
        <v>62</v>
      </c>
      <c r="Q567" s="17">
        <v>25</v>
      </c>
      <c r="R567" s="227">
        <f t="shared" si="29"/>
        <v>37</v>
      </c>
      <c r="V567" s="17">
        <v>147</v>
      </c>
      <c r="X567" s="13" t="s">
        <v>1712</v>
      </c>
    </row>
    <row r="568" spans="1:24" x14ac:dyDescent="0.25">
      <c r="A568" s="12">
        <v>38503</v>
      </c>
      <c r="B568" s="13" t="s">
        <v>249</v>
      </c>
      <c r="C568" s="13">
        <v>2005</v>
      </c>
      <c r="D568" s="13">
        <v>5</v>
      </c>
      <c r="E568" s="13">
        <v>1</v>
      </c>
      <c r="F568" s="13" t="s">
        <v>248</v>
      </c>
      <c r="G568" s="30">
        <v>0.97291666666666676</v>
      </c>
      <c r="I568" s="30">
        <v>0.83263888888888893</v>
      </c>
      <c r="J568" s="231">
        <f t="shared" si="28"/>
        <v>3.366666666666668</v>
      </c>
      <c r="K568" s="13" t="s">
        <v>250</v>
      </c>
      <c r="L568" s="13" t="s">
        <v>982</v>
      </c>
      <c r="M568" s="13" t="s">
        <v>252</v>
      </c>
      <c r="N568" s="13" t="s">
        <v>672</v>
      </c>
      <c r="O568" s="16">
        <v>4</v>
      </c>
      <c r="P568" s="13">
        <v>64</v>
      </c>
      <c r="Q568" s="17">
        <v>30</v>
      </c>
      <c r="R568" s="227">
        <f t="shared" si="29"/>
        <v>34</v>
      </c>
      <c r="V568" s="17">
        <v>144</v>
      </c>
      <c r="X568" s="13" t="s">
        <v>1713</v>
      </c>
    </row>
    <row r="569" spans="1:24" x14ac:dyDescent="0.25">
      <c r="A569" s="12">
        <v>38503</v>
      </c>
      <c r="B569" s="13" t="s">
        <v>249</v>
      </c>
      <c r="C569" s="13">
        <v>2005</v>
      </c>
      <c r="D569" s="13">
        <v>5</v>
      </c>
      <c r="E569" s="13">
        <v>1</v>
      </c>
      <c r="F569" s="13" t="s">
        <v>248</v>
      </c>
      <c r="G569" s="30">
        <v>0.98124999999999996</v>
      </c>
      <c r="I569" s="30">
        <v>0.83263888888888893</v>
      </c>
      <c r="J569" s="231">
        <f t="shared" si="28"/>
        <v>3.5666666666666647</v>
      </c>
      <c r="K569" s="13" t="s">
        <v>250</v>
      </c>
      <c r="L569" s="13" t="s">
        <v>983</v>
      </c>
      <c r="M569" s="13" t="s">
        <v>252</v>
      </c>
      <c r="O569" s="16">
        <v>0</v>
      </c>
      <c r="P569" s="13">
        <v>68</v>
      </c>
      <c r="Q569" s="17">
        <v>30</v>
      </c>
      <c r="R569" s="227">
        <f t="shared" si="29"/>
        <v>38</v>
      </c>
      <c r="V569" s="17">
        <v>142</v>
      </c>
      <c r="X569" s="13" t="s">
        <v>252</v>
      </c>
    </row>
    <row r="570" spans="1:24" x14ac:dyDescent="0.25">
      <c r="A570" s="12">
        <v>38503</v>
      </c>
      <c r="B570" s="13" t="s">
        <v>249</v>
      </c>
      <c r="C570" s="13">
        <v>2005</v>
      </c>
      <c r="D570" s="13">
        <v>5</v>
      </c>
      <c r="E570" s="13">
        <v>1</v>
      </c>
      <c r="F570" s="13" t="s">
        <v>248</v>
      </c>
      <c r="G570" s="30">
        <v>0.98611111111111116</v>
      </c>
      <c r="I570" s="30">
        <v>0.83263888888888893</v>
      </c>
      <c r="J570" s="231">
        <f t="shared" si="28"/>
        <v>3.6833333333333336</v>
      </c>
      <c r="K570" s="13" t="s">
        <v>250</v>
      </c>
      <c r="L570" s="13" t="s">
        <v>984</v>
      </c>
      <c r="M570" s="13" t="s">
        <v>252</v>
      </c>
      <c r="O570" s="16">
        <v>3</v>
      </c>
      <c r="P570" s="13">
        <v>62</v>
      </c>
      <c r="Q570" s="17">
        <v>25</v>
      </c>
      <c r="R570" s="227">
        <f t="shared" si="29"/>
        <v>37</v>
      </c>
      <c r="V570" s="17">
        <v>144</v>
      </c>
      <c r="X570" s="13" t="s">
        <v>252</v>
      </c>
    </row>
    <row r="571" spans="1:24" x14ac:dyDescent="0.25">
      <c r="A571" s="12">
        <v>38503</v>
      </c>
      <c r="B571" s="13" t="s">
        <v>249</v>
      </c>
      <c r="C571" s="13">
        <v>2005</v>
      </c>
      <c r="D571" s="13">
        <v>5</v>
      </c>
      <c r="E571" s="13">
        <v>1</v>
      </c>
      <c r="F571" s="13" t="s">
        <v>248</v>
      </c>
      <c r="G571" s="30">
        <v>0.99097222222222225</v>
      </c>
      <c r="I571" s="30">
        <v>0.83263888888888893</v>
      </c>
      <c r="J571" s="231">
        <f t="shared" si="28"/>
        <v>3.8</v>
      </c>
      <c r="K571" s="13" t="s">
        <v>250</v>
      </c>
      <c r="L571" s="13" t="s">
        <v>985</v>
      </c>
      <c r="M571" s="13" t="s">
        <v>252</v>
      </c>
      <c r="O571" s="16">
        <v>0</v>
      </c>
      <c r="P571" s="13">
        <v>67</v>
      </c>
      <c r="Q571" s="17">
        <v>25</v>
      </c>
      <c r="R571" s="227">
        <f t="shared" si="29"/>
        <v>42</v>
      </c>
      <c r="V571" s="17">
        <v>149</v>
      </c>
      <c r="X571" s="13" t="s">
        <v>252</v>
      </c>
    </row>
    <row r="572" spans="1:24" x14ac:dyDescent="0.25">
      <c r="A572" s="12">
        <v>38503</v>
      </c>
      <c r="B572" s="13" t="s">
        <v>249</v>
      </c>
      <c r="C572" s="13">
        <v>2005</v>
      </c>
      <c r="D572" s="13">
        <v>5</v>
      </c>
      <c r="E572" s="13">
        <v>1</v>
      </c>
      <c r="F572" s="13" t="s">
        <v>248</v>
      </c>
      <c r="G572" s="30">
        <v>6.9444444444444447E-4</v>
      </c>
      <c r="I572" s="30">
        <v>0.83263888888888893</v>
      </c>
      <c r="J572" s="231">
        <f t="shared" si="28"/>
        <v>4.0333333333333314</v>
      </c>
      <c r="K572" s="13" t="s">
        <v>250</v>
      </c>
      <c r="L572" s="13" t="s">
        <v>987</v>
      </c>
      <c r="M572" s="13" t="s">
        <v>252</v>
      </c>
      <c r="O572" s="16">
        <v>0</v>
      </c>
      <c r="P572" s="13">
        <v>65</v>
      </c>
      <c r="Q572" s="17">
        <v>27</v>
      </c>
      <c r="R572" s="227">
        <f t="shared" ref="R572:R603" si="30">P572-Q572</f>
        <v>38</v>
      </c>
      <c r="V572" s="17">
        <v>140</v>
      </c>
      <c r="X572" s="13" t="s">
        <v>252</v>
      </c>
    </row>
    <row r="573" spans="1:24" x14ac:dyDescent="0.25">
      <c r="A573" s="12">
        <v>38503</v>
      </c>
      <c r="B573" s="13" t="s">
        <v>249</v>
      </c>
      <c r="C573" s="13">
        <v>2005</v>
      </c>
      <c r="D573" s="13">
        <v>5</v>
      </c>
      <c r="E573" s="13">
        <v>1</v>
      </c>
      <c r="F573" s="13" t="s">
        <v>248</v>
      </c>
      <c r="G573" s="30">
        <v>6.2500000000000003E-3</v>
      </c>
      <c r="I573" s="30">
        <v>0.83263888888888893</v>
      </c>
      <c r="J573" s="231">
        <f t="shared" si="28"/>
        <v>4.1666666666666643</v>
      </c>
      <c r="K573" s="13" t="s">
        <v>250</v>
      </c>
      <c r="L573" s="13" t="s">
        <v>988</v>
      </c>
      <c r="M573" s="13" t="s">
        <v>252</v>
      </c>
      <c r="O573" s="16">
        <v>3</v>
      </c>
      <c r="P573" s="13">
        <v>62</v>
      </c>
      <c r="Q573" s="17">
        <v>27</v>
      </c>
      <c r="R573" s="227">
        <f t="shared" si="30"/>
        <v>35</v>
      </c>
      <c r="V573" s="17">
        <v>137</v>
      </c>
      <c r="X573" s="13" t="s">
        <v>252</v>
      </c>
    </row>
    <row r="574" spans="1:24" x14ac:dyDescent="0.25">
      <c r="A574" s="12">
        <v>38503</v>
      </c>
      <c r="B574" s="13" t="s">
        <v>249</v>
      </c>
      <c r="C574" s="13">
        <v>2005</v>
      </c>
      <c r="D574" s="13">
        <v>5</v>
      </c>
      <c r="E574" s="13">
        <v>1</v>
      </c>
      <c r="F574" s="13" t="s">
        <v>248</v>
      </c>
      <c r="G574" s="30">
        <v>9.0277777777777787E-3</v>
      </c>
      <c r="I574" s="30">
        <v>0.83263888888888893</v>
      </c>
      <c r="J574" s="231">
        <f t="shared" si="28"/>
        <v>4.2333333333333307</v>
      </c>
      <c r="K574" s="13" t="s">
        <v>250</v>
      </c>
      <c r="L574" s="13" t="s">
        <v>989</v>
      </c>
      <c r="M574" s="13" t="s">
        <v>252</v>
      </c>
      <c r="O574" s="16">
        <v>0</v>
      </c>
      <c r="P574" s="13">
        <v>59</v>
      </c>
      <c r="Q574" s="17">
        <v>25</v>
      </c>
      <c r="R574" s="227">
        <f t="shared" si="30"/>
        <v>34</v>
      </c>
      <c r="V574" s="17">
        <v>139</v>
      </c>
      <c r="X574" s="13" t="s">
        <v>252</v>
      </c>
    </row>
    <row r="575" spans="1:24" x14ac:dyDescent="0.25">
      <c r="A575" s="12">
        <v>38503</v>
      </c>
      <c r="B575" s="13" t="s">
        <v>249</v>
      </c>
      <c r="C575" s="13">
        <v>2005</v>
      </c>
      <c r="D575" s="13">
        <v>5</v>
      </c>
      <c r="E575" s="13">
        <v>1</v>
      </c>
      <c r="F575" s="13" t="s">
        <v>248</v>
      </c>
      <c r="G575" s="30">
        <v>1.1805555555555555E-2</v>
      </c>
      <c r="I575" s="30">
        <v>0.83263888888888893</v>
      </c>
      <c r="J575" s="231">
        <f t="shared" si="28"/>
        <v>4.2999999999999972</v>
      </c>
      <c r="K575" s="13" t="s">
        <v>250</v>
      </c>
      <c r="L575" s="13" t="s">
        <v>990</v>
      </c>
      <c r="M575" s="13" t="s">
        <v>252</v>
      </c>
      <c r="O575" s="16">
        <v>0</v>
      </c>
      <c r="P575" s="13">
        <v>63</v>
      </c>
      <c r="Q575" s="17">
        <v>27</v>
      </c>
      <c r="R575" s="227">
        <f t="shared" si="30"/>
        <v>36</v>
      </c>
      <c r="V575" s="17">
        <v>145</v>
      </c>
      <c r="X575" s="13" t="s">
        <v>252</v>
      </c>
    </row>
    <row r="576" spans="1:24" x14ac:dyDescent="0.25">
      <c r="A576" s="12">
        <v>38503</v>
      </c>
      <c r="B576" s="13" t="s">
        <v>249</v>
      </c>
      <c r="C576" s="13">
        <v>2005</v>
      </c>
      <c r="D576" s="13">
        <v>5</v>
      </c>
      <c r="E576" s="13">
        <v>1</v>
      </c>
      <c r="F576" s="13" t="s">
        <v>248</v>
      </c>
      <c r="G576" s="30">
        <v>2.361111111111111E-2</v>
      </c>
      <c r="I576" s="30">
        <v>0.83263888888888893</v>
      </c>
      <c r="J576" s="231">
        <f t="shared" si="28"/>
        <v>4.5833333333333321</v>
      </c>
      <c r="K576" s="13" t="s">
        <v>250</v>
      </c>
      <c r="L576" s="13" t="s">
        <v>992</v>
      </c>
      <c r="M576" s="13" t="s">
        <v>252</v>
      </c>
      <c r="O576" s="16">
        <v>0</v>
      </c>
      <c r="P576" s="13">
        <v>63</v>
      </c>
      <c r="Q576" s="17">
        <v>26</v>
      </c>
      <c r="R576" s="227">
        <f t="shared" si="30"/>
        <v>37</v>
      </c>
      <c r="V576" s="17">
        <v>139</v>
      </c>
      <c r="X576" s="13" t="s">
        <v>252</v>
      </c>
    </row>
    <row r="577" spans="1:47" x14ac:dyDescent="0.25">
      <c r="A577" s="12">
        <v>38503</v>
      </c>
      <c r="B577" s="13" t="s">
        <v>249</v>
      </c>
      <c r="C577" s="13">
        <v>2005</v>
      </c>
      <c r="D577" s="13">
        <v>5</v>
      </c>
      <c r="E577" s="13">
        <v>1</v>
      </c>
      <c r="F577" s="13" t="s">
        <v>248</v>
      </c>
      <c r="G577" s="30">
        <v>3.1944444444444449E-2</v>
      </c>
      <c r="I577" s="30">
        <v>0.83263888888888893</v>
      </c>
      <c r="J577" s="231">
        <f t="shared" si="28"/>
        <v>4.7833333333333314</v>
      </c>
      <c r="K577" s="13" t="s">
        <v>250</v>
      </c>
      <c r="L577" s="13" t="s">
        <v>995</v>
      </c>
      <c r="M577" s="13" t="s">
        <v>252</v>
      </c>
      <c r="O577" s="16">
        <v>0</v>
      </c>
      <c r="P577" s="13">
        <v>63</v>
      </c>
      <c r="Q577" s="17">
        <v>26</v>
      </c>
      <c r="R577" s="227">
        <f t="shared" si="30"/>
        <v>37</v>
      </c>
      <c r="V577" s="17">
        <v>144</v>
      </c>
      <c r="X577" s="13" t="s">
        <v>252</v>
      </c>
    </row>
    <row r="578" spans="1:47" x14ac:dyDescent="0.25">
      <c r="A578" s="12">
        <v>38503</v>
      </c>
      <c r="B578" s="13" t="s">
        <v>249</v>
      </c>
      <c r="C578" s="13">
        <v>2005</v>
      </c>
      <c r="D578" s="13">
        <v>5</v>
      </c>
      <c r="E578" s="13">
        <v>1</v>
      </c>
      <c r="F578" s="13" t="s">
        <v>248</v>
      </c>
      <c r="G578" s="30">
        <v>3.5416666666666666E-2</v>
      </c>
      <c r="I578" s="30">
        <v>0.83263888888888893</v>
      </c>
      <c r="J578" s="231">
        <f t="shared" si="28"/>
        <v>4.8666666666666671</v>
      </c>
      <c r="K578" s="13" t="s">
        <v>250</v>
      </c>
      <c r="L578" s="13" t="s">
        <v>996</v>
      </c>
      <c r="M578" s="13" t="s">
        <v>252</v>
      </c>
      <c r="O578" s="16">
        <v>1</v>
      </c>
      <c r="P578" s="13">
        <v>63</v>
      </c>
      <c r="Q578" s="17">
        <v>26</v>
      </c>
      <c r="R578" s="227">
        <f t="shared" si="30"/>
        <v>37</v>
      </c>
      <c r="V578" s="17">
        <v>144</v>
      </c>
      <c r="X578" s="13" t="s">
        <v>252</v>
      </c>
      <c r="AU578" s="155">
        <v>2</v>
      </c>
    </row>
    <row r="579" spans="1:47" x14ac:dyDescent="0.25">
      <c r="A579" s="12">
        <v>38503</v>
      </c>
      <c r="B579" s="13" t="s">
        <v>249</v>
      </c>
      <c r="C579" s="13">
        <v>2005</v>
      </c>
      <c r="D579" s="13">
        <v>5</v>
      </c>
      <c r="E579" s="13">
        <v>1</v>
      </c>
      <c r="F579" s="13" t="s">
        <v>248</v>
      </c>
      <c r="G579" s="30">
        <v>3.888888888888889E-2</v>
      </c>
      <c r="I579" s="30">
        <v>0.83263888888888893</v>
      </c>
      <c r="J579" s="231">
        <f t="shared" si="28"/>
        <v>4.9499999999999993</v>
      </c>
      <c r="K579" s="13" t="s">
        <v>250</v>
      </c>
      <c r="L579" s="13" t="s">
        <v>997</v>
      </c>
      <c r="M579" s="13" t="s">
        <v>252</v>
      </c>
      <c r="O579" s="16">
        <v>0</v>
      </c>
      <c r="P579" s="13">
        <v>61</v>
      </c>
      <c r="Q579" s="17">
        <v>26</v>
      </c>
      <c r="R579" s="227">
        <f t="shared" si="30"/>
        <v>35</v>
      </c>
      <c r="V579" s="17">
        <v>140</v>
      </c>
      <c r="X579" s="13" t="s">
        <v>252</v>
      </c>
    </row>
    <row r="580" spans="1:47" x14ac:dyDescent="0.25">
      <c r="A580" s="12">
        <v>38503</v>
      </c>
      <c r="B580" s="13" t="s">
        <v>249</v>
      </c>
      <c r="C580" s="13">
        <v>2005</v>
      </c>
      <c r="D580" s="13">
        <v>5</v>
      </c>
      <c r="E580" s="13">
        <v>1</v>
      </c>
      <c r="F580" s="13" t="s">
        <v>248</v>
      </c>
      <c r="G580" s="30">
        <v>5.0694444444444452E-2</v>
      </c>
      <c r="I580" s="30">
        <v>0.83263888888888893</v>
      </c>
      <c r="J580" s="231">
        <f t="shared" si="28"/>
        <v>5.2333333333333343</v>
      </c>
      <c r="K580" s="13" t="s">
        <v>250</v>
      </c>
      <c r="L580" s="13" t="s">
        <v>998</v>
      </c>
      <c r="M580" s="13" t="s">
        <v>252</v>
      </c>
      <c r="O580" s="16">
        <v>1</v>
      </c>
      <c r="P580" s="13">
        <v>62</v>
      </c>
      <c r="Q580" s="17">
        <v>26</v>
      </c>
      <c r="R580" s="227">
        <f t="shared" si="30"/>
        <v>36</v>
      </c>
      <c r="V580" s="17">
        <v>145</v>
      </c>
      <c r="X580" s="13" t="s">
        <v>252</v>
      </c>
    </row>
    <row r="581" spans="1:47" x14ac:dyDescent="0.25">
      <c r="A581" s="12">
        <v>38503</v>
      </c>
      <c r="B581" s="13" t="s">
        <v>249</v>
      </c>
      <c r="C581" s="13">
        <v>2005</v>
      </c>
      <c r="D581" s="13">
        <v>5</v>
      </c>
      <c r="E581" s="13">
        <v>1</v>
      </c>
      <c r="F581" s="13" t="s">
        <v>248</v>
      </c>
      <c r="G581" s="30">
        <v>6.1805555555555558E-2</v>
      </c>
      <c r="I581" s="30">
        <v>0.83263888888888893</v>
      </c>
      <c r="J581" s="231">
        <f t="shared" si="28"/>
        <v>5.5</v>
      </c>
      <c r="K581" s="13" t="s">
        <v>250</v>
      </c>
      <c r="L581" s="13" t="s">
        <v>999</v>
      </c>
      <c r="M581" s="13" t="s">
        <v>252</v>
      </c>
      <c r="O581" s="16">
        <v>0</v>
      </c>
      <c r="P581" s="13">
        <v>63</v>
      </c>
      <c r="Q581" s="17">
        <v>26</v>
      </c>
      <c r="R581" s="227">
        <f t="shared" si="30"/>
        <v>37</v>
      </c>
      <c r="V581" s="17">
        <v>141</v>
      </c>
      <c r="X581" s="13" t="s">
        <v>252</v>
      </c>
    </row>
    <row r="582" spans="1:47" x14ac:dyDescent="0.25">
      <c r="A582" s="12">
        <v>38503</v>
      </c>
      <c r="B582" s="13" t="s">
        <v>249</v>
      </c>
      <c r="C582" s="13">
        <v>2005</v>
      </c>
      <c r="D582" s="13">
        <v>5</v>
      </c>
      <c r="E582" s="13">
        <v>1</v>
      </c>
      <c r="F582" s="13" t="s">
        <v>248</v>
      </c>
      <c r="G582" s="30">
        <v>6.5972222222222224E-2</v>
      </c>
      <c r="I582" s="30">
        <v>0.83263888888888893</v>
      </c>
      <c r="J582" s="231">
        <f t="shared" si="28"/>
        <v>5.5999999999999979</v>
      </c>
      <c r="K582" s="13" t="s">
        <v>250</v>
      </c>
      <c r="L582" s="13" t="s">
        <v>1000</v>
      </c>
      <c r="M582" s="13" t="s">
        <v>252</v>
      </c>
      <c r="O582" s="16">
        <v>1</v>
      </c>
      <c r="P582" s="13">
        <v>63</v>
      </c>
      <c r="Q582" s="17">
        <v>26</v>
      </c>
      <c r="R582" s="227">
        <f t="shared" si="30"/>
        <v>37</v>
      </c>
      <c r="V582" s="17">
        <v>145</v>
      </c>
      <c r="X582" s="13" t="s">
        <v>252</v>
      </c>
    </row>
    <row r="583" spans="1:47" x14ac:dyDescent="0.25">
      <c r="A583" s="12">
        <v>38503</v>
      </c>
      <c r="B583" s="13" t="s">
        <v>249</v>
      </c>
      <c r="C583" s="13">
        <v>2005</v>
      </c>
      <c r="D583" s="13">
        <v>5</v>
      </c>
      <c r="E583" s="13">
        <v>1</v>
      </c>
      <c r="F583" s="13" t="s">
        <v>248</v>
      </c>
      <c r="G583" s="30">
        <v>7.4305555555555555E-2</v>
      </c>
      <c r="I583" s="30">
        <v>0.83263888888888893</v>
      </c>
      <c r="J583" s="231">
        <f t="shared" si="28"/>
        <v>5.7999999999999972</v>
      </c>
      <c r="K583" s="13" t="s">
        <v>250</v>
      </c>
      <c r="L583" s="13" t="s">
        <v>1003</v>
      </c>
      <c r="M583" s="13" t="s">
        <v>252</v>
      </c>
      <c r="O583" s="16">
        <v>1</v>
      </c>
      <c r="P583" s="13">
        <v>68</v>
      </c>
      <c r="Q583" s="17">
        <v>30</v>
      </c>
      <c r="R583" s="227">
        <f t="shared" si="30"/>
        <v>38</v>
      </c>
      <c r="V583" s="17">
        <v>148</v>
      </c>
      <c r="X583" s="13" t="s">
        <v>252</v>
      </c>
    </row>
    <row r="584" spans="1:47" x14ac:dyDescent="0.25">
      <c r="A584" s="12">
        <v>38504</v>
      </c>
      <c r="B584" s="13" t="s">
        <v>249</v>
      </c>
      <c r="C584" s="13">
        <v>2005</v>
      </c>
      <c r="D584" s="13">
        <v>6</v>
      </c>
      <c r="E584" s="13">
        <v>1</v>
      </c>
      <c r="F584" s="13" t="s">
        <v>248</v>
      </c>
      <c r="G584" s="30">
        <v>5.2083333333333336E-2</v>
      </c>
      <c r="I584" s="30">
        <v>0.83263888888888893</v>
      </c>
      <c r="J584" s="231">
        <f t="shared" si="28"/>
        <v>5.2666666666666657</v>
      </c>
      <c r="K584" s="13" t="s">
        <v>1123</v>
      </c>
      <c r="L584" s="13" t="s">
        <v>1056</v>
      </c>
      <c r="M584" s="13" t="s">
        <v>252</v>
      </c>
      <c r="O584" s="16">
        <v>1</v>
      </c>
      <c r="P584" s="13">
        <v>62</v>
      </c>
      <c r="Q584" s="17">
        <v>25</v>
      </c>
      <c r="R584" s="227">
        <f t="shared" si="30"/>
        <v>37</v>
      </c>
      <c r="V584" s="17">
        <v>156</v>
      </c>
      <c r="X584" s="13" t="s">
        <v>672</v>
      </c>
      <c r="AO584" s="13" t="s">
        <v>1057</v>
      </c>
    </row>
    <row r="585" spans="1:47" x14ac:dyDescent="0.25">
      <c r="A585" s="12">
        <v>38504</v>
      </c>
      <c r="B585" s="13" t="s">
        <v>249</v>
      </c>
      <c r="C585" s="13">
        <v>2005</v>
      </c>
      <c r="D585" s="13">
        <v>6</v>
      </c>
      <c r="E585" s="13">
        <v>1</v>
      </c>
      <c r="F585" s="13" t="s">
        <v>248</v>
      </c>
      <c r="G585" s="30">
        <v>0.92083333333333339</v>
      </c>
      <c r="I585" s="30">
        <v>0.83263888888888893</v>
      </c>
      <c r="J585" s="231">
        <f t="shared" si="28"/>
        <v>2.1166666666666671</v>
      </c>
      <c r="K585" s="13" t="s">
        <v>971</v>
      </c>
      <c r="L585" s="13" t="s">
        <v>1015</v>
      </c>
      <c r="M585" s="13" t="s">
        <v>252</v>
      </c>
      <c r="O585" s="16">
        <v>0</v>
      </c>
      <c r="P585" s="13">
        <v>182</v>
      </c>
      <c r="Q585" s="17">
        <v>25</v>
      </c>
      <c r="R585" s="227">
        <f t="shared" si="30"/>
        <v>157</v>
      </c>
      <c r="S585" s="18">
        <v>8.6199999999999992</v>
      </c>
      <c r="AO585" s="13" t="s">
        <v>973</v>
      </c>
    </row>
    <row r="586" spans="1:47" x14ac:dyDescent="0.25">
      <c r="A586" s="12">
        <v>38504</v>
      </c>
      <c r="B586" s="13" t="s">
        <v>249</v>
      </c>
      <c r="C586" s="13">
        <v>2005</v>
      </c>
      <c r="D586" s="13">
        <v>6</v>
      </c>
      <c r="E586" s="13">
        <v>1</v>
      </c>
      <c r="F586" s="13" t="s">
        <v>248</v>
      </c>
      <c r="G586" s="30">
        <v>3.4722222222222224E-2</v>
      </c>
      <c r="I586" s="30">
        <v>0.83263888888888893</v>
      </c>
      <c r="J586" s="231">
        <f t="shared" si="28"/>
        <v>4.8499999999999979</v>
      </c>
      <c r="K586" s="13" t="s">
        <v>971</v>
      </c>
      <c r="L586" s="13" t="s">
        <v>1049</v>
      </c>
      <c r="M586" s="13" t="s">
        <v>252</v>
      </c>
      <c r="O586" s="16">
        <v>4.5</v>
      </c>
      <c r="P586" s="13">
        <v>173</v>
      </c>
      <c r="Q586" s="17">
        <v>26</v>
      </c>
      <c r="R586" s="227">
        <f t="shared" si="30"/>
        <v>147</v>
      </c>
      <c r="S586" s="18">
        <v>8.93</v>
      </c>
      <c r="AO586" s="13" t="s">
        <v>1050</v>
      </c>
    </row>
    <row r="587" spans="1:47" x14ac:dyDescent="0.25">
      <c r="A587" s="12">
        <v>38504</v>
      </c>
      <c r="B587" s="13" t="s">
        <v>249</v>
      </c>
      <c r="C587" s="13">
        <v>2005</v>
      </c>
      <c r="D587" s="13">
        <v>6</v>
      </c>
      <c r="E587" s="13">
        <v>1</v>
      </c>
      <c r="F587" s="13" t="s">
        <v>248</v>
      </c>
      <c r="G587" s="30">
        <v>4.3749999999999997E-2</v>
      </c>
      <c r="I587" s="30">
        <v>0.83263888888888893</v>
      </c>
      <c r="J587" s="231">
        <f t="shared" si="28"/>
        <v>5.0666666666666629</v>
      </c>
      <c r="K587" s="13" t="s">
        <v>971</v>
      </c>
      <c r="L587" s="13" t="s">
        <v>1053</v>
      </c>
      <c r="M587" s="13" t="s">
        <v>252</v>
      </c>
      <c r="O587" s="16">
        <v>4.5</v>
      </c>
      <c r="P587" s="13">
        <v>190</v>
      </c>
      <c r="Q587" s="17">
        <v>26</v>
      </c>
      <c r="R587" s="227">
        <f t="shared" si="30"/>
        <v>164</v>
      </c>
      <c r="S587" s="18">
        <v>9.39</v>
      </c>
      <c r="AO587" s="13" t="s">
        <v>1054</v>
      </c>
    </row>
    <row r="588" spans="1:47" x14ac:dyDescent="0.25">
      <c r="A588" s="12">
        <v>38504</v>
      </c>
      <c r="B588" s="13" t="s">
        <v>249</v>
      </c>
      <c r="C588" s="13">
        <v>2005</v>
      </c>
      <c r="D588" s="13">
        <v>6</v>
      </c>
      <c r="E588" s="13">
        <v>1</v>
      </c>
      <c r="F588" s="13" t="s">
        <v>248</v>
      </c>
      <c r="G588" s="30">
        <v>7.7083333333333337E-2</v>
      </c>
      <c r="I588" s="30">
        <v>0.83263888888888893</v>
      </c>
      <c r="J588" s="231">
        <f t="shared" si="28"/>
        <v>5.8666666666666671</v>
      </c>
      <c r="K588" s="13" t="s">
        <v>971</v>
      </c>
      <c r="L588" s="13" t="s">
        <v>1063</v>
      </c>
      <c r="M588" s="13" t="s">
        <v>252</v>
      </c>
      <c r="O588" s="16">
        <v>4.5</v>
      </c>
      <c r="P588" s="13">
        <v>163</v>
      </c>
      <c r="Q588" s="17">
        <v>26</v>
      </c>
      <c r="R588" s="227">
        <f t="shared" si="30"/>
        <v>137</v>
      </c>
      <c r="S588" s="18">
        <v>9.33</v>
      </c>
      <c r="AO588" s="13" t="s">
        <v>994</v>
      </c>
    </row>
    <row r="589" spans="1:47" x14ac:dyDescent="0.25">
      <c r="A589" s="12">
        <v>38504</v>
      </c>
      <c r="B589" s="13" t="s">
        <v>249</v>
      </c>
      <c r="C589" s="13">
        <v>2006</v>
      </c>
      <c r="D589" s="13">
        <v>6</v>
      </c>
      <c r="E589" s="13">
        <v>1</v>
      </c>
      <c r="F589" s="13" t="s">
        <v>248</v>
      </c>
      <c r="G589" s="30">
        <v>0.89583333333333337</v>
      </c>
      <c r="I589" s="30">
        <v>0.83263888888888893</v>
      </c>
      <c r="J589" s="231">
        <f t="shared" si="28"/>
        <v>1.5166666666666666</v>
      </c>
      <c r="K589" s="13" t="s">
        <v>250</v>
      </c>
      <c r="L589" s="13" t="s">
        <v>1004</v>
      </c>
      <c r="M589" s="13" t="s">
        <v>252</v>
      </c>
      <c r="O589" s="16">
        <v>0</v>
      </c>
      <c r="P589" s="13">
        <v>63</v>
      </c>
      <c r="Q589" s="17">
        <v>26</v>
      </c>
      <c r="R589" s="227">
        <f t="shared" si="30"/>
        <v>37</v>
      </c>
      <c r="V589" s="17">
        <v>141</v>
      </c>
      <c r="X589" s="13" t="s">
        <v>252</v>
      </c>
    </row>
    <row r="590" spans="1:47" x14ac:dyDescent="0.25">
      <c r="A590" s="12">
        <v>38504</v>
      </c>
      <c r="B590" s="13" t="s">
        <v>249</v>
      </c>
      <c r="C590" s="13">
        <v>2006</v>
      </c>
      <c r="D590" s="13">
        <v>6</v>
      </c>
      <c r="E590" s="13">
        <v>1</v>
      </c>
      <c r="F590" s="13" t="s">
        <v>248</v>
      </c>
      <c r="G590" s="30">
        <v>0.89722222222222225</v>
      </c>
      <c r="I590" s="30">
        <v>0.83263888888888893</v>
      </c>
      <c r="J590" s="231">
        <f t="shared" si="28"/>
        <v>1.5499999999999998</v>
      </c>
      <c r="K590" s="13" t="s">
        <v>250</v>
      </c>
      <c r="L590" s="13" t="s">
        <v>1005</v>
      </c>
      <c r="M590" s="13" t="s">
        <v>252</v>
      </c>
      <c r="O590" s="16">
        <v>1</v>
      </c>
      <c r="P590" s="13">
        <v>63</v>
      </c>
      <c r="Q590" s="17">
        <v>26</v>
      </c>
      <c r="R590" s="227">
        <f t="shared" si="30"/>
        <v>37</v>
      </c>
      <c r="V590" s="17">
        <v>149</v>
      </c>
      <c r="X590" s="13" t="s">
        <v>252</v>
      </c>
    </row>
    <row r="591" spans="1:47" x14ac:dyDescent="0.25">
      <c r="A591" s="12">
        <v>38504</v>
      </c>
      <c r="B591" s="13" t="s">
        <v>249</v>
      </c>
      <c r="C591" s="13">
        <v>2006</v>
      </c>
      <c r="D591" s="13">
        <v>6</v>
      </c>
      <c r="E591" s="13">
        <v>1</v>
      </c>
      <c r="F591" s="13" t="s">
        <v>248</v>
      </c>
      <c r="G591" s="30">
        <v>0.90138888888888891</v>
      </c>
      <c r="I591" s="30">
        <v>0.83263888888888893</v>
      </c>
      <c r="J591" s="231">
        <f t="shared" si="28"/>
        <v>1.6499999999999995</v>
      </c>
      <c r="K591" s="13" t="s">
        <v>250</v>
      </c>
      <c r="L591" s="13" t="s">
        <v>1006</v>
      </c>
      <c r="M591" s="13" t="s">
        <v>252</v>
      </c>
      <c r="O591" s="16">
        <v>0</v>
      </c>
      <c r="P591" s="13">
        <v>61</v>
      </c>
      <c r="Q591" s="17">
        <v>26</v>
      </c>
      <c r="R591" s="227">
        <f t="shared" si="30"/>
        <v>35</v>
      </c>
      <c r="V591" s="17">
        <v>145</v>
      </c>
      <c r="X591" s="13" t="s">
        <v>252</v>
      </c>
    </row>
    <row r="592" spans="1:47" x14ac:dyDescent="0.25">
      <c r="A592" s="12">
        <v>38504</v>
      </c>
      <c r="B592" s="13" t="s">
        <v>249</v>
      </c>
      <c r="C592" s="13">
        <v>2006</v>
      </c>
      <c r="D592" s="13">
        <v>6</v>
      </c>
      <c r="E592" s="13">
        <v>1</v>
      </c>
      <c r="F592" s="13" t="s">
        <v>248</v>
      </c>
      <c r="G592" s="30">
        <v>0.90347222222222223</v>
      </c>
      <c r="I592" s="30">
        <v>0.83263888888888893</v>
      </c>
      <c r="J592" s="231">
        <f t="shared" ref="J592:J655" si="31">($G592-$I592)*24+IF($G592&lt;TIME(12,0,0),24,0)</f>
        <v>1.6999999999999993</v>
      </c>
      <c r="K592" s="13" t="s">
        <v>250</v>
      </c>
      <c r="L592" s="13" t="s">
        <v>1008</v>
      </c>
      <c r="M592" s="13" t="s">
        <v>252</v>
      </c>
      <c r="N592" s="13" t="s">
        <v>672</v>
      </c>
      <c r="O592" s="16">
        <v>0</v>
      </c>
      <c r="P592" s="13">
        <v>60</v>
      </c>
      <c r="Q592" s="17">
        <v>26</v>
      </c>
      <c r="R592" s="227">
        <f t="shared" si="30"/>
        <v>34</v>
      </c>
      <c r="V592" s="17">
        <v>145</v>
      </c>
      <c r="X592" s="13" t="s">
        <v>252</v>
      </c>
    </row>
    <row r="593" spans="1:41" x14ac:dyDescent="0.25">
      <c r="A593" s="12">
        <v>38504</v>
      </c>
      <c r="B593" s="13" t="s">
        <v>249</v>
      </c>
      <c r="C593" s="13">
        <v>2006</v>
      </c>
      <c r="D593" s="13">
        <v>6</v>
      </c>
      <c r="E593" s="13">
        <v>1</v>
      </c>
      <c r="F593" s="13" t="s">
        <v>248</v>
      </c>
      <c r="G593" s="30">
        <v>0.90347222222222223</v>
      </c>
      <c r="I593" s="30">
        <v>0.83263888888888893</v>
      </c>
      <c r="J593" s="231">
        <f t="shared" si="31"/>
        <v>1.6999999999999993</v>
      </c>
      <c r="K593" s="13" t="s">
        <v>250</v>
      </c>
      <c r="L593" s="13" t="s">
        <v>1007</v>
      </c>
      <c r="M593" s="13" t="s">
        <v>252</v>
      </c>
      <c r="O593" s="16">
        <v>3</v>
      </c>
      <c r="P593" s="13">
        <v>65</v>
      </c>
      <c r="Q593" s="17">
        <v>27</v>
      </c>
      <c r="R593" s="227">
        <f t="shared" si="30"/>
        <v>38</v>
      </c>
      <c r="V593" s="17">
        <v>144</v>
      </c>
      <c r="X593" s="13" t="s">
        <v>252</v>
      </c>
    </row>
    <row r="594" spans="1:41" x14ac:dyDescent="0.25">
      <c r="A594" s="12">
        <v>38504</v>
      </c>
      <c r="B594" s="13" t="s">
        <v>249</v>
      </c>
      <c r="C594" s="13">
        <v>2006</v>
      </c>
      <c r="D594" s="13">
        <v>6</v>
      </c>
      <c r="E594" s="13">
        <v>1</v>
      </c>
      <c r="F594" s="13" t="s">
        <v>248</v>
      </c>
      <c r="G594" s="30">
        <v>0.90138888888888891</v>
      </c>
      <c r="I594" s="30">
        <v>0.83263888888888893</v>
      </c>
      <c r="J594" s="231">
        <f t="shared" si="31"/>
        <v>1.6499999999999995</v>
      </c>
      <c r="K594" s="13" t="s">
        <v>250</v>
      </c>
      <c r="L594" s="13" t="s">
        <v>1009</v>
      </c>
      <c r="M594" s="13" t="s">
        <v>252</v>
      </c>
      <c r="O594" s="16">
        <v>3</v>
      </c>
      <c r="P594" s="13">
        <v>57</v>
      </c>
      <c r="Q594" s="17">
        <v>25</v>
      </c>
      <c r="R594" s="227">
        <f t="shared" si="30"/>
        <v>32</v>
      </c>
      <c r="V594" s="17">
        <v>141</v>
      </c>
      <c r="X594" s="13" t="s">
        <v>252</v>
      </c>
    </row>
    <row r="595" spans="1:41" x14ac:dyDescent="0.25">
      <c r="A595" s="12">
        <v>38504</v>
      </c>
      <c r="B595" s="13" t="s">
        <v>249</v>
      </c>
      <c r="C595" s="13">
        <v>2006</v>
      </c>
      <c r="D595" s="13">
        <v>6</v>
      </c>
      <c r="E595" s="13">
        <v>1</v>
      </c>
      <c r="F595" s="13" t="s">
        <v>248</v>
      </c>
      <c r="G595" s="30">
        <v>0.90694444444444444</v>
      </c>
      <c r="I595" s="30">
        <v>0.83263888888888893</v>
      </c>
      <c r="J595" s="231">
        <f t="shared" si="31"/>
        <v>1.7833333333333323</v>
      </c>
      <c r="K595" s="13" t="s">
        <v>250</v>
      </c>
      <c r="L595" s="13" t="s">
        <v>1010</v>
      </c>
      <c r="M595" s="13" t="s">
        <v>252</v>
      </c>
      <c r="O595" s="16">
        <v>1</v>
      </c>
      <c r="P595" s="13">
        <v>64</v>
      </c>
      <c r="Q595" s="17">
        <v>27</v>
      </c>
      <c r="R595" s="227">
        <f t="shared" si="30"/>
        <v>37</v>
      </c>
      <c r="V595" s="17">
        <v>146</v>
      </c>
      <c r="X595" s="13" t="s">
        <v>252</v>
      </c>
    </row>
    <row r="596" spans="1:41" x14ac:dyDescent="0.25">
      <c r="A596" s="12">
        <v>38504</v>
      </c>
      <c r="B596" s="13" t="s">
        <v>249</v>
      </c>
      <c r="C596" s="13">
        <v>2006</v>
      </c>
      <c r="D596" s="13">
        <v>6</v>
      </c>
      <c r="E596" s="13">
        <v>1</v>
      </c>
      <c r="F596" s="13" t="s">
        <v>248</v>
      </c>
      <c r="G596" s="30">
        <v>0.90694444444444444</v>
      </c>
      <c r="I596" s="30">
        <v>0.83263888888888893</v>
      </c>
      <c r="J596" s="231">
        <f t="shared" si="31"/>
        <v>1.7833333333333323</v>
      </c>
      <c r="K596" s="13" t="s">
        <v>250</v>
      </c>
      <c r="L596" s="13" t="s">
        <v>1011</v>
      </c>
      <c r="M596" s="13" t="s">
        <v>252</v>
      </c>
      <c r="O596" s="16">
        <v>3</v>
      </c>
      <c r="P596" s="13">
        <v>63</v>
      </c>
      <c r="Q596" s="17">
        <v>25</v>
      </c>
      <c r="R596" s="227">
        <f t="shared" si="30"/>
        <v>38</v>
      </c>
      <c r="V596" s="17">
        <v>141</v>
      </c>
      <c r="X596" s="13" t="s">
        <v>252</v>
      </c>
    </row>
    <row r="597" spans="1:41" x14ac:dyDescent="0.25">
      <c r="A597" s="12">
        <v>38504</v>
      </c>
      <c r="B597" s="13" t="s">
        <v>249</v>
      </c>
      <c r="C597" s="13">
        <v>2006</v>
      </c>
      <c r="D597" s="13">
        <v>6</v>
      </c>
      <c r="E597" s="13">
        <v>1</v>
      </c>
      <c r="F597" s="13" t="s">
        <v>248</v>
      </c>
      <c r="G597" s="30">
        <v>0.91041666666666676</v>
      </c>
      <c r="I597" s="30">
        <v>0.83263888888888893</v>
      </c>
      <c r="J597" s="231">
        <f t="shared" si="31"/>
        <v>1.866666666666668</v>
      </c>
      <c r="K597" s="13" t="s">
        <v>250</v>
      </c>
      <c r="L597" s="13" t="s">
        <v>1012</v>
      </c>
      <c r="M597" s="13" t="s">
        <v>252</v>
      </c>
      <c r="O597" s="16">
        <v>3</v>
      </c>
      <c r="P597" s="13">
        <v>63</v>
      </c>
      <c r="Q597" s="17">
        <v>26</v>
      </c>
      <c r="R597" s="227">
        <f t="shared" si="30"/>
        <v>37</v>
      </c>
      <c r="V597" s="17">
        <v>147</v>
      </c>
      <c r="X597" s="13" t="s">
        <v>252</v>
      </c>
    </row>
    <row r="598" spans="1:41" x14ac:dyDescent="0.25">
      <c r="A598" s="12">
        <v>38504</v>
      </c>
      <c r="B598" s="13" t="s">
        <v>249</v>
      </c>
      <c r="C598" s="13">
        <v>2006</v>
      </c>
      <c r="D598" s="13">
        <v>6</v>
      </c>
      <c r="E598" s="13">
        <v>1</v>
      </c>
      <c r="F598" s="13" t="s">
        <v>248</v>
      </c>
      <c r="G598" s="30">
        <v>0.91388888888888886</v>
      </c>
      <c r="I598" s="30">
        <v>0.83263888888888893</v>
      </c>
      <c r="J598" s="231">
        <f t="shared" si="31"/>
        <v>1.9499999999999984</v>
      </c>
      <c r="K598" s="13" t="s">
        <v>250</v>
      </c>
      <c r="L598" s="13" t="s">
        <v>1013</v>
      </c>
      <c r="M598" s="13" t="s">
        <v>252</v>
      </c>
      <c r="O598" s="16">
        <v>1</v>
      </c>
      <c r="P598" s="13">
        <v>61</v>
      </c>
      <c r="Q598" s="17">
        <v>27</v>
      </c>
      <c r="R598" s="227">
        <f t="shared" si="30"/>
        <v>34</v>
      </c>
      <c r="V598" s="17">
        <v>138</v>
      </c>
      <c r="X598" s="13" t="s">
        <v>252</v>
      </c>
    </row>
    <row r="599" spans="1:41" x14ac:dyDescent="0.25">
      <c r="A599" s="12">
        <v>38504</v>
      </c>
      <c r="B599" s="13" t="s">
        <v>249</v>
      </c>
      <c r="C599" s="13">
        <v>2006</v>
      </c>
      <c r="D599" s="13">
        <v>6</v>
      </c>
      <c r="E599" s="13">
        <v>1</v>
      </c>
      <c r="F599" s="13" t="s">
        <v>248</v>
      </c>
      <c r="G599" s="30">
        <v>0.9194444444444444</v>
      </c>
      <c r="I599" s="30">
        <v>0.83263888888888893</v>
      </c>
      <c r="J599" s="231">
        <f t="shared" si="31"/>
        <v>2.0833333333333313</v>
      </c>
      <c r="K599" s="13" t="s">
        <v>250</v>
      </c>
      <c r="L599" s="13" t="s">
        <v>1014</v>
      </c>
      <c r="M599" s="13" t="s">
        <v>252</v>
      </c>
      <c r="O599" s="16">
        <v>1</v>
      </c>
      <c r="P599" s="13">
        <v>62</v>
      </c>
      <c r="Q599" s="17">
        <v>25</v>
      </c>
      <c r="R599" s="227">
        <f t="shared" si="30"/>
        <v>37</v>
      </c>
      <c r="V599" s="17">
        <v>142</v>
      </c>
      <c r="X599" s="13" t="s">
        <v>252</v>
      </c>
    </row>
    <row r="600" spans="1:41" x14ac:dyDescent="0.25">
      <c r="A600" s="12">
        <v>38504</v>
      </c>
      <c r="B600" s="13" t="s">
        <v>249</v>
      </c>
      <c r="C600" s="13">
        <v>2006</v>
      </c>
      <c r="D600" s="13">
        <v>6</v>
      </c>
      <c r="E600" s="13">
        <v>1</v>
      </c>
      <c r="F600" s="13" t="s">
        <v>248</v>
      </c>
      <c r="G600" s="30">
        <v>0.9243055555555556</v>
      </c>
      <c r="I600" s="30">
        <v>0.83263888888888893</v>
      </c>
      <c r="J600" s="231">
        <f t="shared" si="31"/>
        <v>2.2000000000000002</v>
      </c>
      <c r="K600" s="13" t="s">
        <v>250</v>
      </c>
      <c r="L600" s="13" t="s">
        <v>1016</v>
      </c>
      <c r="M600" s="13" t="s">
        <v>252</v>
      </c>
      <c r="O600" s="16">
        <v>1</v>
      </c>
      <c r="P600" s="13">
        <v>64</v>
      </c>
      <c r="Q600" s="17">
        <v>27</v>
      </c>
      <c r="R600" s="227">
        <f t="shared" si="30"/>
        <v>37</v>
      </c>
      <c r="V600" s="17">
        <v>150</v>
      </c>
      <c r="X600" s="13" t="s">
        <v>252</v>
      </c>
    </row>
    <row r="601" spans="1:41" x14ac:dyDescent="0.25">
      <c r="A601" s="12">
        <v>38504</v>
      </c>
      <c r="B601" s="13" t="s">
        <v>249</v>
      </c>
      <c r="C601" s="13">
        <v>2006</v>
      </c>
      <c r="D601" s="13">
        <v>6</v>
      </c>
      <c r="E601" s="13">
        <v>1</v>
      </c>
      <c r="F601" s="13" t="s">
        <v>248</v>
      </c>
      <c r="G601" s="30">
        <v>0.92569444444444438</v>
      </c>
      <c r="I601" s="30">
        <v>0.83263888888888893</v>
      </c>
      <c r="J601" s="231">
        <f t="shared" si="31"/>
        <v>2.2333333333333307</v>
      </c>
      <c r="K601" s="13" t="s">
        <v>250</v>
      </c>
      <c r="L601" s="13" t="s">
        <v>1017</v>
      </c>
      <c r="M601" s="13" t="s">
        <v>252</v>
      </c>
      <c r="O601" s="16">
        <v>0</v>
      </c>
      <c r="P601" s="13">
        <v>61</v>
      </c>
      <c r="Q601" s="17">
        <v>25</v>
      </c>
      <c r="R601" s="227">
        <f t="shared" si="30"/>
        <v>36</v>
      </c>
      <c r="V601" s="17">
        <v>146</v>
      </c>
      <c r="X601" s="13" t="s">
        <v>1713</v>
      </c>
    </row>
    <row r="602" spans="1:41" x14ac:dyDescent="0.25">
      <c r="A602" s="12">
        <v>38504</v>
      </c>
      <c r="B602" s="13" t="s">
        <v>249</v>
      </c>
      <c r="C602" s="13">
        <v>2006</v>
      </c>
      <c r="D602" s="13">
        <v>6</v>
      </c>
      <c r="E602" s="13">
        <v>1</v>
      </c>
      <c r="F602" s="13" t="s">
        <v>248</v>
      </c>
      <c r="G602" s="30">
        <v>0.92847222222222225</v>
      </c>
      <c r="I602" s="30">
        <v>0.83263888888888893</v>
      </c>
      <c r="J602" s="231">
        <f t="shared" si="31"/>
        <v>2.2999999999999998</v>
      </c>
      <c r="K602" s="13" t="s">
        <v>250</v>
      </c>
      <c r="L602" s="13" t="s">
        <v>1018</v>
      </c>
      <c r="M602" s="13" t="s">
        <v>252</v>
      </c>
      <c r="O602" s="16">
        <v>3</v>
      </c>
      <c r="P602" s="13">
        <v>59</v>
      </c>
      <c r="Q602" s="17">
        <v>25</v>
      </c>
      <c r="R602" s="227">
        <f t="shared" si="30"/>
        <v>34</v>
      </c>
      <c r="V602" s="17">
        <v>141</v>
      </c>
      <c r="X602" s="13" t="s">
        <v>252</v>
      </c>
      <c r="AO602" s="13" t="s">
        <v>921</v>
      </c>
    </row>
    <row r="603" spans="1:41" x14ac:dyDescent="0.25">
      <c r="A603" s="12">
        <v>38504</v>
      </c>
      <c r="B603" s="13" t="s">
        <v>249</v>
      </c>
      <c r="C603" s="13">
        <v>2006</v>
      </c>
      <c r="D603" s="13">
        <v>6</v>
      </c>
      <c r="E603" s="13">
        <v>1</v>
      </c>
      <c r="F603" s="13" t="s">
        <v>248</v>
      </c>
      <c r="G603" s="30">
        <v>0.93333333333333324</v>
      </c>
      <c r="I603" s="30">
        <v>0.83263888888888893</v>
      </c>
      <c r="J603" s="231">
        <f t="shared" si="31"/>
        <v>2.4166666666666634</v>
      </c>
      <c r="K603" s="13" t="s">
        <v>250</v>
      </c>
      <c r="L603" s="13" t="s">
        <v>1019</v>
      </c>
      <c r="M603" s="13" t="s">
        <v>252</v>
      </c>
      <c r="N603" s="13" t="s">
        <v>672</v>
      </c>
      <c r="O603" s="16">
        <v>3</v>
      </c>
      <c r="P603" s="13">
        <v>62</v>
      </c>
      <c r="Q603" s="17">
        <v>27</v>
      </c>
      <c r="R603" s="227">
        <f t="shared" si="30"/>
        <v>35</v>
      </c>
      <c r="V603" s="17">
        <v>143</v>
      </c>
      <c r="X603" s="13" t="s">
        <v>1712</v>
      </c>
    </row>
    <row r="604" spans="1:41" x14ac:dyDescent="0.25">
      <c r="A604" s="12">
        <v>38504</v>
      </c>
      <c r="B604" s="13" t="s">
        <v>249</v>
      </c>
      <c r="C604" s="13">
        <v>2006</v>
      </c>
      <c r="D604" s="13">
        <v>6</v>
      </c>
      <c r="E604" s="13">
        <v>1</v>
      </c>
      <c r="F604" s="13" t="s">
        <v>248</v>
      </c>
      <c r="G604" s="30">
        <v>0.94374999999999998</v>
      </c>
      <c r="I604" s="30">
        <v>0.83263888888888893</v>
      </c>
      <c r="J604" s="231">
        <f t="shared" si="31"/>
        <v>2.6666666666666652</v>
      </c>
      <c r="K604" s="13" t="s">
        <v>250</v>
      </c>
      <c r="L604" s="13" t="s">
        <v>1020</v>
      </c>
      <c r="M604" s="13" t="s">
        <v>252</v>
      </c>
      <c r="O604" s="16">
        <v>1</v>
      </c>
      <c r="P604" s="13">
        <v>59</v>
      </c>
      <c r="Q604" s="17">
        <v>27</v>
      </c>
      <c r="R604" s="227">
        <f t="shared" ref="R604:R635" si="32">P604-Q604</f>
        <v>32</v>
      </c>
      <c r="V604" s="17">
        <v>141</v>
      </c>
      <c r="X604" s="13" t="s">
        <v>252</v>
      </c>
    </row>
    <row r="605" spans="1:41" x14ac:dyDescent="0.25">
      <c r="A605" s="12">
        <v>38504</v>
      </c>
      <c r="B605" s="13" t="s">
        <v>249</v>
      </c>
      <c r="C605" s="13">
        <v>2006</v>
      </c>
      <c r="D605" s="13">
        <v>6</v>
      </c>
      <c r="E605" s="13">
        <v>1</v>
      </c>
      <c r="F605" s="13" t="s">
        <v>248</v>
      </c>
      <c r="G605" s="30">
        <v>0.94374999999999998</v>
      </c>
      <c r="I605" s="30">
        <v>0.83263888888888893</v>
      </c>
      <c r="J605" s="231">
        <f t="shared" si="31"/>
        <v>2.6666666666666652</v>
      </c>
      <c r="K605" s="13" t="s">
        <v>250</v>
      </c>
      <c r="L605" s="13" t="s">
        <v>1021</v>
      </c>
      <c r="M605" s="13" t="s">
        <v>252</v>
      </c>
      <c r="O605" s="16">
        <v>3</v>
      </c>
      <c r="P605" s="13">
        <v>68</v>
      </c>
      <c r="Q605" s="17">
        <v>27</v>
      </c>
      <c r="R605" s="227">
        <f t="shared" si="32"/>
        <v>41</v>
      </c>
      <c r="V605" s="17">
        <v>143</v>
      </c>
      <c r="X605" s="13" t="s">
        <v>252</v>
      </c>
    </row>
    <row r="606" spans="1:41" x14ac:dyDescent="0.25">
      <c r="A606" s="12">
        <v>38504</v>
      </c>
      <c r="B606" s="13" t="s">
        <v>249</v>
      </c>
      <c r="C606" s="13">
        <v>2006</v>
      </c>
      <c r="D606" s="13">
        <v>6</v>
      </c>
      <c r="E606" s="13">
        <v>1</v>
      </c>
      <c r="F606" s="13" t="s">
        <v>248</v>
      </c>
      <c r="G606" s="30">
        <v>0.94861111111111107</v>
      </c>
      <c r="I606" s="30">
        <v>0.83263888888888893</v>
      </c>
      <c r="J606" s="231">
        <f t="shared" si="31"/>
        <v>2.7833333333333314</v>
      </c>
      <c r="K606" s="13" t="s">
        <v>250</v>
      </c>
      <c r="L606" s="13" t="s">
        <v>1022</v>
      </c>
      <c r="M606" s="13" t="s">
        <v>252</v>
      </c>
      <c r="O606" s="16">
        <v>0</v>
      </c>
      <c r="P606" s="13">
        <v>63</v>
      </c>
      <c r="Q606" s="17">
        <v>27</v>
      </c>
      <c r="R606" s="227">
        <f t="shared" si="32"/>
        <v>36</v>
      </c>
      <c r="V606" s="17">
        <v>144</v>
      </c>
      <c r="X606" s="13" t="s">
        <v>1713</v>
      </c>
    </row>
    <row r="607" spans="1:41" x14ac:dyDescent="0.25">
      <c r="A607" s="12">
        <v>38504</v>
      </c>
      <c r="B607" s="13" t="s">
        <v>249</v>
      </c>
      <c r="C607" s="13">
        <v>2006</v>
      </c>
      <c r="D607" s="13">
        <v>6</v>
      </c>
      <c r="E607" s="13">
        <v>1</v>
      </c>
      <c r="F607" s="13" t="s">
        <v>248</v>
      </c>
      <c r="G607" s="30">
        <v>0.95277777777777783</v>
      </c>
      <c r="I607" s="30">
        <v>0.83263888888888893</v>
      </c>
      <c r="J607" s="231">
        <f t="shared" si="31"/>
        <v>2.8833333333333337</v>
      </c>
      <c r="K607" s="13" t="s">
        <v>250</v>
      </c>
      <c r="L607" s="13" t="s">
        <v>1024</v>
      </c>
      <c r="M607" s="13" t="s">
        <v>252</v>
      </c>
      <c r="O607" s="16">
        <v>0</v>
      </c>
      <c r="P607" s="13">
        <v>61</v>
      </c>
      <c r="Q607" s="17">
        <v>25</v>
      </c>
      <c r="R607" s="227">
        <f t="shared" si="32"/>
        <v>36</v>
      </c>
      <c r="V607" s="17">
        <v>141</v>
      </c>
      <c r="X607" s="13" t="s">
        <v>252</v>
      </c>
    </row>
    <row r="608" spans="1:41" x14ac:dyDescent="0.25">
      <c r="A608" s="12">
        <v>38504</v>
      </c>
      <c r="B608" s="13" t="s">
        <v>249</v>
      </c>
      <c r="C608" s="13">
        <v>2006</v>
      </c>
      <c r="D608" s="13">
        <v>6</v>
      </c>
      <c r="E608" s="13">
        <v>1</v>
      </c>
      <c r="F608" s="13" t="s">
        <v>248</v>
      </c>
      <c r="G608" s="30">
        <v>0.9506944444444444</v>
      </c>
      <c r="I608" s="30">
        <v>0.83263888888888893</v>
      </c>
      <c r="J608" s="231">
        <f t="shared" si="31"/>
        <v>2.8333333333333313</v>
      </c>
      <c r="K608" s="13" t="s">
        <v>250</v>
      </c>
      <c r="L608" s="13" t="s">
        <v>1023</v>
      </c>
      <c r="M608" s="13" t="s">
        <v>252</v>
      </c>
      <c r="O608" s="16">
        <v>1</v>
      </c>
      <c r="P608" s="13">
        <v>62</v>
      </c>
      <c r="Q608" s="17">
        <v>27</v>
      </c>
      <c r="R608" s="227">
        <f t="shared" si="32"/>
        <v>35</v>
      </c>
      <c r="V608" s="17">
        <v>140</v>
      </c>
      <c r="X608" s="13" t="s">
        <v>252</v>
      </c>
    </row>
    <row r="609" spans="1:41" x14ac:dyDescent="0.25">
      <c r="A609" s="12">
        <v>38504</v>
      </c>
      <c r="B609" s="13" t="s">
        <v>249</v>
      </c>
      <c r="C609" s="13">
        <v>2006</v>
      </c>
      <c r="D609" s="13">
        <v>6</v>
      </c>
      <c r="E609" s="13">
        <v>1</v>
      </c>
      <c r="F609" s="13" t="s">
        <v>248</v>
      </c>
      <c r="G609" s="30">
        <v>0.95972222222222225</v>
      </c>
      <c r="I609" s="30">
        <v>0.83263888888888893</v>
      </c>
      <c r="J609" s="231">
        <f t="shared" si="31"/>
        <v>3.05</v>
      </c>
      <c r="K609" s="13" t="s">
        <v>250</v>
      </c>
      <c r="L609" s="13" t="s">
        <v>1025</v>
      </c>
      <c r="M609" s="13" t="s">
        <v>252</v>
      </c>
      <c r="O609" s="16">
        <v>0</v>
      </c>
      <c r="P609" s="13">
        <v>67</v>
      </c>
      <c r="Q609" s="17">
        <v>27</v>
      </c>
      <c r="R609" s="227">
        <f t="shared" si="32"/>
        <v>40</v>
      </c>
      <c r="V609" s="17">
        <v>143</v>
      </c>
      <c r="X609" s="13" t="s">
        <v>252</v>
      </c>
    </row>
    <row r="610" spans="1:41" x14ac:dyDescent="0.25">
      <c r="A610" s="12">
        <v>38504</v>
      </c>
      <c r="B610" s="13" t="s">
        <v>249</v>
      </c>
      <c r="C610" s="13">
        <v>2006</v>
      </c>
      <c r="D610" s="13">
        <v>6</v>
      </c>
      <c r="E610" s="13">
        <v>1</v>
      </c>
      <c r="F610" s="13" t="s">
        <v>248</v>
      </c>
      <c r="G610" s="30">
        <v>0.96111111111111114</v>
      </c>
      <c r="I610" s="30">
        <v>0.83263888888888893</v>
      </c>
      <c r="J610" s="231">
        <f t="shared" si="31"/>
        <v>3.083333333333333</v>
      </c>
      <c r="K610" s="13" t="s">
        <v>250</v>
      </c>
      <c r="L610" s="13" t="s">
        <v>1026</v>
      </c>
      <c r="M610" s="13" t="s">
        <v>252</v>
      </c>
      <c r="O610" s="16">
        <v>0</v>
      </c>
      <c r="P610" s="13">
        <v>63</v>
      </c>
      <c r="Q610" s="17">
        <v>27</v>
      </c>
      <c r="R610" s="227">
        <f t="shared" si="32"/>
        <v>36</v>
      </c>
      <c r="V610" s="17">
        <v>141</v>
      </c>
      <c r="X610" s="13" t="s">
        <v>252</v>
      </c>
    </row>
    <row r="611" spans="1:41" x14ac:dyDescent="0.25">
      <c r="A611" s="12">
        <v>38504</v>
      </c>
      <c r="B611" s="13" t="s">
        <v>249</v>
      </c>
      <c r="C611" s="13">
        <v>2006</v>
      </c>
      <c r="D611" s="13">
        <v>6</v>
      </c>
      <c r="E611" s="13">
        <v>1</v>
      </c>
      <c r="F611" s="13" t="s">
        <v>248</v>
      </c>
      <c r="G611" s="30">
        <v>0.96736111111111101</v>
      </c>
      <c r="I611" s="30">
        <v>0.83263888888888893</v>
      </c>
      <c r="J611" s="231">
        <f t="shared" si="31"/>
        <v>3.2333333333333298</v>
      </c>
      <c r="K611" s="13" t="s">
        <v>250</v>
      </c>
      <c r="L611" s="13" t="s">
        <v>1027</v>
      </c>
      <c r="M611" s="13" t="s">
        <v>252</v>
      </c>
      <c r="N611" s="13" t="s">
        <v>672</v>
      </c>
      <c r="O611" s="16">
        <v>0</v>
      </c>
      <c r="P611" s="13">
        <v>62</v>
      </c>
      <c r="Q611" s="17">
        <v>26</v>
      </c>
      <c r="R611" s="227">
        <f t="shared" si="32"/>
        <v>36</v>
      </c>
      <c r="V611" s="17">
        <v>138</v>
      </c>
      <c r="X611" s="13" t="s">
        <v>252</v>
      </c>
    </row>
    <row r="612" spans="1:41" x14ac:dyDescent="0.25">
      <c r="A612" s="12">
        <v>38504</v>
      </c>
      <c r="B612" s="13" t="s">
        <v>249</v>
      </c>
      <c r="C612" s="13">
        <v>2006</v>
      </c>
      <c r="D612" s="13">
        <v>6</v>
      </c>
      <c r="E612" s="13">
        <v>1</v>
      </c>
      <c r="F612" s="13" t="s">
        <v>248</v>
      </c>
      <c r="G612" s="30">
        <v>0.97222222222222221</v>
      </c>
      <c r="I612" s="30">
        <v>0.83263888888888893</v>
      </c>
      <c r="J612" s="231">
        <f t="shared" si="31"/>
        <v>3.3499999999999988</v>
      </c>
      <c r="K612" s="13" t="s">
        <v>250</v>
      </c>
      <c r="L612" s="13" t="s">
        <v>1028</v>
      </c>
      <c r="M612" s="13" t="s">
        <v>252</v>
      </c>
      <c r="O612" s="16">
        <v>0</v>
      </c>
      <c r="P612" s="13">
        <v>63</v>
      </c>
      <c r="Q612" s="17">
        <v>26</v>
      </c>
      <c r="R612" s="227">
        <f t="shared" si="32"/>
        <v>37</v>
      </c>
      <c r="V612" s="17">
        <v>142</v>
      </c>
      <c r="X612" s="13" t="s">
        <v>1712</v>
      </c>
    </row>
    <row r="613" spans="1:41" x14ac:dyDescent="0.25">
      <c r="A613" s="12">
        <v>38504</v>
      </c>
      <c r="B613" s="13" t="s">
        <v>249</v>
      </c>
      <c r="C613" s="13">
        <v>2006</v>
      </c>
      <c r="D613" s="13">
        <v>6</v>
      </c>
      <c r="E613" s="13">
        <v>1</v>
      </c>
      <c r="F613" s="13" t="s">
        <v>248</v>
      </c>
      <c r="G613" s="30">
        <v>0.97569444444444453</v>
      </c>
      <c r="I613" s="30">
        <v>0.83263888888888893</v>
      </c>
      <c r="J613" s="231">
        <f t="shared" si="31"/>
        <v>3.4333333333333345</v>
      </c>
      <c r="K613" s="13" t="s">
        <v>250</v>
      </c>
      <c r="L613" s="13" t="s">
        <v>1029</v>
      </c>
      <c r="M613" s="13" t="s">
        <v>252</v>
      </c>
      <c r="O613" s="16">
        <v>3</v>
      </c>
      <c r="P613" s="13">
        <v>62</v>
      </c>
      <c r="Q613" s="17">
        <v>26</v>
      </c>
      <c r="R613" s="227">
        <f t="shared" si="32"/>
        <v>36</v>
      </c>
      <c r="V613" s="17">
        <v>145</v>
      </c>
      <c r="X613" s="13" t="s">
        <v>1712</v>
      </c>
    </row>
    <row r="614" spans="1:41" x14ac:dyDescent="0.25">
      <c r="A614" s="12">
        <v>38504</v>
      </c>
      <c r="B614" s="13" t="s">
        <v>249</v>
      </c>
      <c r="C614" s="13">
        <v>2006</v>
      </c>
      <c r="D614" s="13">
        <v>6</v>
      </c>
      <c r="E614" s="13">
        <v>1</v>
      </c>
      <c r="F614" s="13" t="s">
        <v>248</v>
      </c>
      <c r="G614" s="30">
        <v>0.9770833333333333</v>
      </c>
      <c r="I614" s="30">
        <v>0.83263888888888893</v>
      </c>
      <c r="J614" s="231">
        <f t="shared" si="31"/>
        <v>3.466666666666665</v>
      </c>
      <c r="K614" s="13" t="s">
        <v>250</v>
      </c>
      <c r="L614" s="13" t="s">
        <v>1030</v>
      </c>
      <c r="M614" s="13" t="s">
        <v>252</v>
      </c>
      <c r="N614" s="13" t="s">
        <v>672</v>
      </c>
      <c r="O614" s="16">
        <v>0</v>
      </c>
      <c r="P614" s="13">
        <v>66</v>
      </c>
      <c r="Q614" s="17">
        <v>27</v>
      </c>
      <c r="R614" s="227">
        <f t="shared" si="32"/>
        <v>39</v>
      </c>
      <c r="V614" s="17">
        <v>144</v>
      </c>
      <c r="X614" s="13" t="s">
        <v>252</v>
      </c>
    </row>
    <row r="615" spans="1:41" x14ac:dyDescent="0.25">
      <c r="A615" s="12">
        <v>38504</v>
      </c>
      <c r="B615" s="13" t="s">
        <v>249</v>
      </c>
      <c r="C615" s="13">
        <v>2006</v>
      </c>
      <c r="D615" s="13">
        <v>6</v>
      </c>
      <c r="E615" s="13">
        <v>1</v>
      </c>
      <c r="F615" s="13" t="s">
        <v>248</v>
      </c>
      <c r="G615" s="30">
        <v>0.98472222222222217</v>
      </c>
      <c r="I615" s="30">
        <v>0.83263888888888893</v>
      </c>
      <c r="J615" s="231">
        <f t="shared" si="31"/>
        <v>3.6499999999999977</v>
      </c>
      <c r="K615" s="13" t="s">
        <v>250</v>
      </c>
      <c r="L615" s="13" t="s">
        <v>1031</v>
      </c>
      <c r="M615" s="13" t="s">
        <v>252</v>
      </c>
      <c r="N615" s="13" t="s">
        <v>672</v>
      </c>
      <c r="O615" s="16">
        <v>1</v>
      </c>
      <c r="P615" s="13">
        <v>59</v>
      </c>
      <c r="Q615" s="17">
        <v>26</v>
      </c>
      <c r="R615" s="227">
        <f t="shared" si="32"/>
        <v>33</v>
      </c>
      <c r="V615" s="17">
        <v>142</v>
      </c>
      <c r="X615" s="13" t="s">
        <v>252</v>
      </c>
    </row>
    <row r="616" spans="1:41" x14ac:dyDescent="0.25">
      <c r="A616" s="12">
        <v>38504</v>
      </c>
      <c r="B616" s="13" t="s">
        <v>249</v>
      </c>
      <c r="C616" s="13">
        <v>2006</v>
      </c>
      <c r="D616" s="13">
        <v>6</v>
      </c>
      <c r="E616" s="13">
        <v>1</v>
      </c>
      <c r="F616" s="13" t="s">
        <v>248</v>
      </c>
      <c r="G616" s="30">
        <v>0.98750000000000004</v>
      </c>
      <c r="I616" s="30">
        <v>0.83263888888888893</v>
      </c>
      <c r="J616" s="231">
        <f t="shared" si="31"/>
        <v>3.7166666666666668</v>
      </c>
      <c r="K616" s="13" t="s">
        <v>250</v>
      </c>
      <c r="L616" s="13" t="s">
        <v>1032</v>
      </c>
      <c r="M616" s="13" t="s">
        <v>252</v>
      </c>
      <c r="O616" s="16">
        <v>0</v>
      </c>
      <c r="P616" s="13">
        <v>62</v>
      </c>
      <c r="Q616" s="17">
        <v>26</v>
      </c>
      <c r="R616" s="227">
        <f t="shared" si="32"/>
        <v>36</v>
      </c>
      <c r="V616" s="17">
        <v>145</v>
      </c>
      <c r="X616" s="13" t="s">
        <v>252</v>
      </c>
    </row>
    <row r="617" spans="1:41" x14ac:dyDescent="0.25">
      <c r="A617" s="12">
        <v>38504</v>
      </c>
      <c r="B617" s="13" t="s">
        <v>249</v>
      </c>
      <c r="C617" s="13">
        <v>2006</v>
      </c>
      <c r="D617" s="13">
        <v>6</v>
      </c>
      <c r="E617" s="13">
        <v>1</v>
      </c>
      <c r="F617" s="13" t="s">
        <v>248</v>
      </c>
      <c r="G617" s="30">
        <v>0.98750000000000004</v>
      </c>
      <c r="I617" s="30">
        <v>0.83263888888888893</v>
      </c>
      <c r="J617" s="231">
        <f t="shared" si="31"/>
        <v>3.7166666666666668</v>
      </c>
      <c r="K617" s="13" t="s">
        <v>250</v>
      </c>
      <c r="L617" s="13" t="s">
        <v>1033</v>
      </c>
      <c r="M617" s="13" t="s">
        <v>252</v>
      </c>
      <c r="O617" s="16">
        <v>1</v>
      </c>
      <c r="P617" s="13">
        <v>61</v>
      </c>
      <c r="Q617" s="17">
        <v>26</v>
      </c>
      <c r="R617" s="227">
        <f t="shared" si="32"/>
        <v>35</v>
      </c>
      <c r="V617" s="17">
        <v>140</v>
      </c>
      <c r="X617" s="13" t="s">
        <v>252</v>
      </c>
    </row>
    <row r="618" spans="1:41" x14ac:dyDescent="0.25">
      <c r="A618" s="12">
        <v>38504</v>
      </c>
      <c r="B618" s="13" t="s">
        <v>249</v>
      </c>
      <c r="C618" s="13">
        <v>2006</v>
      </c>
      <c r="D618" s="13">
        <v>6</v>
      </c>
      <c r="E618" s="13">
        <v>1</v>
      </c>
      <c r="F618" s="13" t="s">
        <v>248</v>
      </c>
      <c r="G618" s="30">
        <v>0.9916666666666667</v>
      </c>
      <c r="I618" s="30">
        <v>0.83263888888888893</v>
      </c>
      <c r="J618" s="231">
        <f t="shared" si="31"/>
        <v>3.8166666666666664</v>
      </c>
      <c r="K618" s="13" t="s">
        <v>250</v>
      </c>
      <c r="L618" s="13" t="s">
        <v>1034</v>
      </c>
      <c r="M618" s="13" t="s">
        <v>252</v>
      </c>
      <c r="O618" s="16">
        <v>0</v>
      </c>
      <c r="P618" s="13">
        <v>62</v>
      </c>
      <c r="Q618" s="17">
        <v>26</v>
      </c>
      <c r="R618" s="227">
        <f t="shared" si="32"/>
        <v>36</v>
      </c>
      <c r="V618" s="17">
        <v>145</v>
      </c>
      <c r="X618" s="13" t="s">
        <v>252</v>
      </c>
    </row>
    <row r="619" spans="1:41" x14ac:dyDescent="0.25">
      <c r="A619" s="12">
        <v>38504</v>
      </c>
      <c r="B619" s="13" t="s">
        <v>249</v>
      </c>
      <c r="C619" s="13">
        <v>2006</v>
      </c>
      <c r="D619" s="13">
        <v>6</v>
      </c>
      <c r="E619" s="13">
        <v>1</v>
      </c>
      <c r="F619" s="13" t="s">
        <v>248</v>
      </c>
      <c r="G619" s="30">
        <v>0.99583333333333324</v>
      </c>
      <c r="I619" s="30">
        <v>0.83263888888888893</v>
      </c>
      <c r="J619" s="231">
        <f t="shared" si="31"/>
        <v>3.9166666666666634</v>
      </c>
      <c r="K619" s="13" t="s">
        <v>250</v>
      </c>
      <c r="L619" s="13" t="s">
        <v>1036</v>
      </c>
      <c r="M619" s="13" t="s">
        <v>252</v>
      </c>
      <c r="O619" s="16">
        <v>1</v>
      </c>
      <c r="P619" s="13">
        <v>64</v>
      </c>
      <c r="Q619" s="17">
        <v>26</v>
      </c>
      <c r="R619" s="227">
        <f t="shared" si="32"/>
        <v>38</v>
      </c>
      <c r="V619" s="17">
        <v>144</v>
      </c>
      <c r="X619" s="13" t="s">
        <v>252</v>
      </c>
    </row>
    <row r="620" spans="1:41" x14ac:dyDescent="0.25">
      <c r="A620" s="12">
        <v>38504</v>
      </c>
      <c r="B620" s="13" t="s">
        <v>249</v>
      </c>
      <c r="C620" s="13">
        <v>2006</v>
      </c>
      <c r="D620" s="13">
        <v>6</v>
      </c>
      <c r="E620" s="13">
        <v>1</v>
      </c>
      <c r="F620" s="13" t="s">
        <v>248</v>
      </c>
      <c r="G620" s="30">
        <v>0.99444444444444446</v>
      </c>
      <c r="I620" s="30">
        <v>0.83263888888888893</v>
      </c>
      <c r="J620" s="231">
        <f t="shared" si="31"/>
        <v>3.8833333333333329</v>
      </c>
      <c r="K620" s="13" t="s">
        <v>250</v>
      </c>
      <c r="L620" s="13" t="s">
        <v>1035</v>
      </c>
      <c r="M620" s="13" t="s">
        <v>252</v>
      </c>
      <c r="O620" s="16">
        <v>0</v>
      </c>
      <c r="P620" s="13">
        <v>59</v>
      </c>
      <c r="Q620" s="17">
        <v>27</v>
      </c>
      <c r="R620" s="227">
        <f t="shared" si="32"/>
        <v>32</v>
      </c>
      <c r="V620" s="17">
        <v>138</v>
      </c>
      <c r="X620" s="13" t="s">
        <v>252</v>
      </c>
    </row>
    <row r="621" spans="1:41" x14ac:dyDescent="0.25">
      <c r="A621" s="12">
        <v>38504</v>
      </c>
      <c r="B621" s="13" t="s">
        <v>249</v>
      </c>
      <c r="C621" s="13">
        <v>2006</v>
      </c>
      <c r="D621" s="13">
        <v>6</v>
      </c>
      <c r="E621" s="13">
        <v>1</v>
      </c>
      <c r="F621" s="13" t="s">
        <v>248</v>
      </c>
      <c r="G621" s="30">
        <v>6.9444444444444447E-4</v>
      </c>
      <c r="I621" s="30">
        <v>0.83263888888888893</v>
      </c>
      <c r="J621" s="231">
        <f t="shared" si="31"/>
        <v>4.0333333333333314</v>
      </c>
      <c r="K621" s="13" t="s">
        <v>250</v>
      </c>
      <c r="L621" s="13" t="s">
        <v>1037</v>
      </c>
      <c r="M621" s="13" t="s">
        <v>252</v>
      </c>
      <c r="O621" s="16">
        <v>0</v>
      </c>
      <c r="P621" s="13">
        <v>65</v>
      </c>
      <c r="Q621" s="17">
        <v>27</v>
      </c>
      <c r="R621" s="227">
        <f t="shared" si="32"/>
        <v>38</v>
      </c>
      <c r="V621" s="17">
        <v>145</v>
      </c>
      <c r="X621" s="13" t="s">
        <v>252</v>
      </c>
    </row>
    <row r="622" spans="1:41" x14ac:dyDescent="0.25">
      <c r="A622" s="12">
        <v>38504</v>
      </c>
      <c r="B622" s="13" t="s">
        <v>249</v>
      </c>
      <c r="C622" s="13">
        <v>2006</v>
      </c>
      <c r="D622" s="13">
        <v>6</v>
      </c>
      <c r="E622" s="13">
        <v>1</v>
      </c>
      <c r="F622" s="13" t="s">
        <v>248</v>
      </c>
      <c r="G622" s="30">
        <v>6.9444444444444447E-4</v>
      </c>
      <c r="I622" s="30">
        <v>0.83263888888888893</v>
      </c>
      <c r="J622" s="231">
        <f t="shared" si="31"/>
        <v>4.0333333333333314</v>
      </c>
      <c r="K622" s="13" t="s">
        <v>250</v>
      </c>
      <c r="L622" s="13" t="s">
        <v>1038</v>
      </c>
      <c r="M622" s="13" t="s">
        <v>252</v>
      </c>
      <c r="N622" s="13" t="s">
        <v>672</v>
      </c>
      <c r="O622" s="16">
        <v>1</v>
      </c>
      <c r="P622" s="13">
        <v>61</v>
      </c>
      <c r="Q622" s="17">
        <v>26</v>
      </c>
      <c r="R622" s="227">
        <f t="shared" si="32"/>
        <v>35</v>
      </c>
      <c r="V622" s="17">
        <v>139</v>
      </c>
      <c r="X622" s="13" t="s">
        <v>252</v>
      </c>
      <c r="AO622" s="13" t="s">
        <v>1039</v>
      </c>
    </row>
    <row r="623" spans="1:41" x14ac:dyDescent="0.25">
      <c r="A623" s="12">
        <v>38504</v>
      </c>
      <c r="B623" s="13" t="s">
        <v>249</v>
      </c>
      <c r="C623" s="13">
        <v>2006</v>
      </c>
      <c r="D623" s="13">
        <v>6</v>
      </c>
      <c r="E623" s="13">
        <v>1</v>
      </c>
      <c r="F623" s="13" t="s">
        <v>248</v>
      </c>
      <c r="G623" s="30">
        <v>4.1666666666666666E-3</v>
      </c>
      <c r="I623" s="30">
        <v>0.83263888888888893</v>
      </c>
      <c r="J623" s="231">
        <f t="shared" si="31"/>
        <v>4.1166666666666671</v>
      </c>
      <c r="K623" s="13" t="s">
        <v>250</v>
      </c>
      <c r="L623" s="13" t="s">
        <v>1040</v>
      </c>
      <c r="M623" s="13" t="s">
        <v>252</v>
      </c>
      <c r="O623" s="16">
        <v>3</v>
      </c>
      <c r="P623" s="13">
        <v>62</v>
      </c>
      <c r="Q623" s="17">
        <v>27</v>
      </c>
      <c r="R623" s="227">
        <f t="shared" si="32"/>
        <v>35</v>
      </c>
      <c r="V623" s="17">
        <v>142</v>
      </c>
      <c r="X623" s="13" t="s">
        <v>252</v>
      </c>
    </row>
    <row r="624" spans="1:41" x14ac:dyDescent="0.25">
      <c r="A624" s="12">
        <v>38504</v>
      </c>
      <c r="B624" s="13" t="s">
        <v>249</v>
      </c>
      <c r="C624" s="13">
        <v>2006</v>
      </c>
      <c r="D624" s="13">
        <v>6</v>
      </c>
      <c r="E624" s="13">
        <v>1</v>
      </c>
      <c r="F624" s="13" t="s">
        <v>248</v>
      </c>
      <c r="G624" s="30">
        <v>1.1805555555555555E-2</v>
      </c>
      <c r="I624" s="30">
        <v>0.83263888888888893</v>
      </c>
      <c r="J624" s="231">
        <f t="shared" si="31"/>
        <v>4.2999999999999972</v>
      </c>
      <c r="K624" s="13" t="s">
        <v>250</v>
      </c>
      <c r="L624" s="13" t="s">
        <v>1041</v>
      </c>
      <c r="M624" s="13" t="s">
        <v>252</v>
      </c>
      <c r="O624" s="16">
        <v>0</v>
      </c>
      <c r="P624" s="13">
        <v>64</v>
      </c>
      <c r="Q624" s="17">
        <v>27</v>
      </c>
      <c r="R624" s="227">
        <f t="shared" si="32"/>
        <v>37</v>
      </c>
      <c r="V624" s="17">
        <v>143</v>
      </c>
      <c r="X624" s="13" t="s">
        <v>252</v>
      </c>
      <c r="AO624" s="13" t="s">
        <v>1042</v>
      </c>
    </row>
    <row r="625" spans="1:47" x14ac:dyDescent="0.25">
      <c r="A625" s="12">
        <v>38504</v>
      </c>
      <c r="B625" s="13" t="s">
        <v>249</v>
      </c>
      <c r="C625" s="13">
        <v>2006</v>
      </c>
      <c r="D625" s="13">
        <v>6</v>
      </c>
      <c r="E625" s="13">
        <v>1</v>
      </c>
      <c r="F625" s="13" t="s">
        <v>248</v>
      </c>
      <c r="G625" s="30">
        <v>1.3194444444444444E-2</v>
      </c>
      <c r="I625" s="30">
        <v>0.83263888888888893</v>
      </c>
      <c r="J625" s="231">
        <f t="shared" si="31"/>
        <v>4.3333333333333321</v>
      </c>
      <c r="K625" s="13" t="s">
        <v>250</v>
      </c>
      <c r="L625" s="13" t="s">
        <v>1043</v>
      </c>
      <c r="M625" s="13" t="s">
        <v>252</v>
      </c>
      <c r="O625" s="16">
        <v>0</v>
      </c>
      <c r="P625" s="13">
        <v>65</v>
      </c>
      <c r="Q625" s="17">
        <v>25</v>
      </c>
      <c r="R625" s="227">
        <f t="shared" si="32"/>
        <v>40</v>
      </c>
      <c r="V625" s="17">
        <v>140</v>
      </c>
      <c r="X625" s="13" t="s">
        <v>252</v>
      </c>
    </row>
    <row r="626" spans="1:47" x14ac:dyDescent="0.25">
      <c r="A626" s="12">
        <v>38504</v>
      </c>
      <c r="B626" s="13" t="s">
        <v>249</v>
      </c>
      <c r="C626" s="13">
        <v>2006</v>
      </c>
      <c r="D626" s="13">
        <v>6</v>
      </c>
      <c r="E626" s="13">
        <v>1</v>
      </c>
      <c r="F626" s="13" t="s">
        <v>248</v>
      </c>
      <c r="G626" s="30">
        <v>1.8749999999999999E-2</v>
      </c>
      <c r="I626" s="30">
        <v>0.83263888888888893</v>
      </c>
      <c r="J626" s="231">
        <f t="shared" si="31"/>
        <v>4.4666666666666686</v>
      </c>
      <c r="K626" s="13" t="s">
        <v>250</v>
      </c>
      <c r="L626" s="13" t="s">
        <v>1044</v>
      </c>
      <c r="M626" s="13" t="s">
        <v>252</v>
      </c>
      <c r="O626" s="16">
        <v>3</v>
      </c>
      <c r="P626" s="13">
        <v>67</v>
      </c>
      <c r="Q626" s="17">
        <v>27</v>
      </c>
      <c r="R626" s="227">
        <f t="shared" si="32"/>
        <v>40</v>
      </c>
      <c r="V626" s="17">
        <v>145</v>
      </c>
      <c r="X626" s="13" t="s">
        <v>252</v>
      </c>
    </row>
    <row r="627" spans="1:47" x14ac:dyDescent="0.25">
      <c r="A627" s="12">
        <v>38504</v>
      </c>
      <c r="B627" s="13" t="s">
        <v>249</v>
      </c>
      <c r="C627" s="13">
        <v>2006</v>
      </c>
      <c r="D627" s="13">
        <v>6</v>
      </c>
      <c r="E627" s="13">
        <v>1</v>
      </c>
      <c r="F627" s="13" t="s">
        <v>248</v>
      </c>
      <c r="G627" s="30">
        <v>2.2222222222222223E-2</v>
      </c>
      <c r="I627" s="30">
        <v>0.83263888888888893</v>
      </c>
      <c r="J627" s="231">
        <f t="shared" si="31"/>
        <v>4.5500000000000007</v>
      </c>
      <c r="K627" s="13" t="s">
        <v>250</v>
      </c>
      <c r="L627" s="13" t="s">
        <v>1045</v>
      </c>
      <c r="M627" s="13" t="s">
        <v>252</v>
      </c>
      <c r="O627" s="16">
        <v>0</v>
      </c>
      <c r="P627" s="13">
        <v>60</v>
      </c>
      <c r="Q627" s="17">
        <v>25</v>
      </c>
      <c r="R627" s="227">
        <f t="shared" si="32"/>
        <v>35</v>
      </c>
      <c r="V627" s="17">
        <v>139</v>
      </c>
      <c r="X627" s="13" t="s">
        <v>252</v>
      </c>
    </row>
    <row r="628" spans="1:47" x14ac:dyDescent="0.25">
      <c r="A628" s="12">
        <v>38504</v>
      </c>
      <c r="B628" s="13" t="s">
        <v>249</v>
      </c>
      <c r="C628" s="13">
        <v>2006</v>
      </c>
      <c r="D628" s="13">
        <v>6</v>
      </c>
      <c r="E628" s="13">
        <v>1</v>
      </c>
      <c r="F628" s="13" t="s">
        <v>248</v>
      </c>
      <c r="G628" s="30">
        <v>2.2222222222222223E-2</v>
      </c>
      <c r="I628" s="30">
        <v>0.83263888888888893</v>
      </c>
      <c r="J628" s="231">
        <f t="shared" si="31"/>
        <v>4.5500000000000007</v>
      </c>
      <c r="K628" s="13" t="s">
        <v>250</v>
      </c>
      <c r="L628" s="13" t="s">
        <v>1046</v>
      </c>
      <c r="M628" s="13" t="s">
        <v>252</v>
      </c>
      <c r="O628" s="16">
        <v>0</v>
      </c>
      <c r="P628" s="13">
        <v>62</v>
      </c>
      <c r="Q628" s="17">
        <v>26</v>
      </c>
      <c r="R628" s="227">
        <f t="shared" si="32"/>
        <v>36</v>
      </c>
      <c r="V628" s="17">
        <v>142</v>
      </c>
      <c r="X628" s="13" t="s">
        <v>252</v>
      </c>
    </row>
    <row r="629" spans="1:47" x14ac:dyDescent="0.25">
      <c r="A629" s="12">
        <v>38504</v>
      </c>
      <c r="B629" s="13" t="s">
        <v>249</v>
      </c>
      <c r="C629" s="13">
        <v>2006</v>
      </c>
      <c r="D629" s="13">
        <v>6</v>
      </c>
      <c r="E629" s="13">
        <v>1</v>
      </c>
      <c r="F629" s="13" t="s">
        <v>248</v>
      </c>
      <c r="G629" s="30">
        <v>2.2222222222222223E-2</v>
      </c>
      <c r="I629" s="30">
        <v>0.83263888888888893</v>
      </c>
      <c r="J629" s="231">
        <f t="shared" si="31"/>
        <v>4.5500000000000007</v>
      </c>
      <c r="K629" s="13" t="s">
        <v>250</v>
      </c>
      <c r="L629" s="13" t="s">
        <v>1047</v>
      </c>
      <c r="M629" s="13" t="s">
        <v>252</v>
      </c>
      <c r="O629" s="16">
        <v>0</v>
      </c>
      <c r="P629" s="13">
        <v>61</v>
      </c>
      <c r="Q629" s="17">
        <v>27</v>
      </c>
      <c r="R629" s="227">
        <f t="shared" si="32"/>
        <v>34</v>
      </c>
      <c r="V629" s="17">
        <v>144</v>
      </c>
      <c r="X629" s="13" t="s">
        <v>252</v>
      </c>
    </row>
    <row r="630" spans="1:47" x14ac:dyDescent="0.25">
      <c r="A630" s="12">
        <v>38504</v>
      </c>
      <c r="B630" s="13" t="s">
        <v>249</v>
      </c>
      <c r="C630" s="13">
        <v>2006</v>
      </c>
      <c r="D630" s="13">
        <v>6</v>
      </c>
      <c r="E630" s="13">
        <v>1</v>
      </c>
      <c r="F630" s="13" t="s">
        <v>248</v>
      </c>
      <c r="G630" s="30">
        <v>3.0555555555555555E-2</v>
      </c>
      <c r="I630" s="30">
        <v>0.83263888888888893</v>
      </c>
      <c r="J630" s="231">
        <f t="shared" si="31"/>
        <v>4.75</v>
      </c>
      <c r="K630" s="13" t="s">
        <v>250</v>
      </c>
      <c r="L630" s="13" t="s">
        <v>1048</v>
      </c>
      <c r="M630" s="13" t="s">
        <v>252</v>
      </c>
      <c r="O630" s="16">
        <v>0</v>
      </c>
      <c r="P630" s="13">
        <v>64</v>
      </c>
      <c r="Q630" s="17">
        <v>26</v>
      </c>
      <c r="R630" s="227">
        <f t="shared" si="32"/>
        <v>38</v>
      </c>
      <c r="V630" s="17">
        <v>145</v>
      </c>
      <c r="X630" s="13" t="s">
        <v>252</v>
      </c>
    </row>
    <row r="631" spans="1:47" x14ac:dyDescent="0.25">
      <c r="A631" s="12">
        <v>38504</v>
      </c>
      <c r="B631" s="13" t="s">
        <v>249</v>
      </c>
      <c r="C631" s="13">
        <v>2006</v>
      </c>
      <c r="D631" s="13">
        <v>6</v>
      </c>
      <c r="E631" s="13">
        <v>1</v>
      </c>
      <c r="F631" s="13" t="s">
        <v>248</v>
      </c>
      <c r="G631" s="30">
        <v>3.6805555555555557E-2</v>
      </c>
      <c r="I631" s="30">
        <v>0.83263888888888893</v>
      </c>
      <c r="J631" s="231">
        <f t="shared" si="31"/>
        <v>4.8999999999999986</v>
      </c>
      <c r="K631" s="13" t="s">
        <v>250</v>
      </c>
      <c r="L631" s="13" t="s">
        <v>1051</v>
      </c>
      <c r="M631" s="13" t="s">
        <v>252</v>
      </c>
      <c r="N631" s="13" t="s">
        <v>672</v>
      </c>
      <c r="O631" s="16">
        <v>1</v>
      </c>
      <c r="P631" s="13">
        <v>67</v>
      </c>
      <c r="Q631" s="17">
        <v>26</v>
      </c>
      <c r="R631" s="227">
        <f t="shared" si="32"/>
        <v>41</v>
      </c>
      <c r="V631" s="17">
        <v>148</v>
      </c>
      <c r="X631" s="13" t="s">
        <v>252</v>
      </c>
    </row>
    <row r="632" spans="1:47" x14ac:dyDescent="0.25">
      <c r="A632" s="12">
        <v>38504</v>
      </c>
      <c r="B632" s="13" t="s">
        <v>249</v>
      </c>
      <c r="C632" s="13">
        <v>2006</v>
      </c>
      <c r="D632" s="13">
        <v>6</v>
      </c>
      <c r="E632" s="13">
        <v>1</v>
      </c>
      <c r="F632" s="13" t="s">
        <v>248</v>
      </c>
      <c r="G632" s="30">
        <v>4.027777777777778E-2</v>
      </c>
      <c r="I632" s="30">
        <v>0.83263888888888893</v>
      </c>
      <c r="J632" s="231">
        <f t="shared" si="31"/>
        <v>4.9833333333333307</v>
      </c>
      <c r="K632" s="13" t="s">
        <v>250</v>
      </c>
      <c r="L632" s="13" t="s">
        <v>1052</v>
      </c>
      <c r="M632" s="13" t="s">
        <v>252</v>
      </c>
      <c r="N632" s="13" t="s">
        <v>672</v>
      </c>
      <c r="O632" s="16">
        <v>0</v>
      </c>
      <c r="P632" s="13">
        <v>61</v>
      </c>
      <c r="Q632" s="17">
        <v>26</v>
      </c>
      <c r="R632" s="227">
        <f t="shared" si="32"/>
        <v>35</v>
      </c>
      <c r="V632" s="17">
        <v>144</v>
      </c>
      <c r="X632" s="13" t="s">
        <v>252</v>
      </c>
    </row>
    <row r="633" spans="1:47" x14ac:dyDescent="0.25">
      <c r="A633" s="12">
        <v>38504</v>
      </c>
      <c r="B633" s="13" t="s">
        <v>249</v>
      </c>
      <c r="C633" s="13">
        <v>2006</v>
      </c>
      <c r="D633" s="13">
        <v>6</v>
      </c>
      <c r="E633" s="13">
        <v>1</v>
      </c>
      <c r="F633" s="13" t="s">
        <v>248</v>
      </c>
      <c r="G633" s="30">
        <v>5.0694444444444452E-2</v>
      </c>
      <c r="I633" s="30">
        <v>0.83263888888888893</v>
      </c>
      <c r="J633" s="231">
        <f t="shared" si="31"/>
        <v>5.2333333333333343</v>
      </c>
      <c r="K633" s="13" t="s">
        <v>250</v>
      </c>
      <c r="L633" s="13" t="s">
        <v>1055</v>
      </c>
      <c r="M633" s="13" t="s">
        <v>252</v>
      </c>
      <c r="O633" s="16">
        <v>0</v>
      </c>
      <c r="P633" s="13">
        <v>60</v>
      </c>
      <c r="Q633" s="17">
        <v>26</v>
      </c>
      <c r="R633" s="227">
        <f t="shared" si="32"/>
        <v>34</v>
      </c>
      <c r="V633" s="17">
        <v>142</v>
      </c>
    </row>
    <row r="634" spans="1:47" x14ac:dyDescent="0.25">
      <c r="A634" s="12">
        <v>38504</v>
      </c>
      <c r="B634" s="13" t="s">
        <v>249</v>
      </c>
      <c r="C634" s="13">
        <v>2006</v>
      </c>
      <c r="D634" s="13">
        <v>6</v>
      </c>
      <c r="E634" s="13">
        <v>1</v>
      </c>
      <c r="F634" s="13" t="s">
        <v>248</v>
      </c>
      <c r="G634" s="30">
        <v>5.6250000000000001E-2</v>
      </c>
      <c r="I634" s="30">
        <v>0.83263888888888893</v>
      </c>
      <c r="J634" s="231">
        <f t="shared" si="31"/>
        <v>5.3666666666666671</v>
      </c>
      <c r="K634" s="13" t="s">
        <v>250</v>
      </c>
      <c r="L634" s="13" t="s">
        <v>1058</v>
      </c>
      <c r="M634" s="13" t="s">
        <v>252</v>
      </c>
      <c r="O634" s="16">
        <v>1</v>
      </c>
      <c r="P634" s="13">
        <v>58</v>
      </c>
      <c r="Q634" s="17">
        <v>26</v>
      </c>
      <c r="R634" s="227">
        <f t="shared" si="32"/>
        <v>32</v>
      </c>
      <c r="V634" s="17">
        <v>137</v>
      </c>
      <c r="X634" s="13" t="s">
        <v>252</v>
      </c>
    </row>
    <row r="635" spans="1:47" x14ac:dyDescent="0.25">
      <c r="A635" s="12">
        <v>38504</v>
      </c>
      <c r="B635" s="13" t="s">
        <v>249</v>
      </c>
      <c r="C635" s="13">
        <v>2006</v>
      </c>
      <c r="D635" s="13">
        <v>6</v>
      </c>
      <c r="E635" s="13">
        <v>1</v>
      </c>
      <c r="F635" s="13" t="s">
        <v>248</v>
      </c>
      <c r="G635" s="30">
        <v>6.458333333333334E-2</v>
      </c>
      <c r="I635" s="30">
        <v>0.83263888888888893</v>
      </c>
      <c r="J635" s="231">
        <f t="shared" si="31"/>
        <v>5.5666666666666664</v>
      </c>
      <c r="K635" s="13" t="s">
        <v>250</v>
      </c>
      <c r="L635" s="13" t="s">
        <v>1059</v>
      </c>
      <c r="M635" s="13" t="s">
        <v>252</v>
      </c>
      <c r="O635" s="16">
        <v>3</v>
      </c>
      <c r="P635" s="13">
        <v>60</v>
      </c>
      <c r="Q635" s="17">
        <v>26</v>
      </c>
      <c r="R635" s="227">
        <f t="shared" si="32"/>
        <v>34</v>
      </c>
      <c r="V635" s="17">
        <v>136</v>
      </c>
      <c r="X635" s="13" t="s">
        <v>252</v>
      </c>
      <c r="AU635" s="155">
        <v>1</v>
      </c>
    </row>
    <row r="636" spans="1:47" x14ac:dyDescent="0.25">
      <c r="A636" s="12">
        <v>38504</v>
      </c>
      <c r="B636" s="13" t="s">
        <v>249</v>
      </c>
      <c r="C636" s="13">
        <v>2006</v>
      </c>
      <c r="D636" s="13">
        <v>6</v>
      </c>
      <c r="E636" s="13">
        <v>1</v>
      </c>
      <c r="F636" s="13" t="s">
        <v>248</v>
      </c>
      <c r="G636" s="30">
        <v>6.7361111111111108E-2</v>
      </c>
      <c r="I636" s="30">
        <v>0.83263888888888893</v>
      </c>
      <c r="J636" s="231">
        <f t="shared" si="31"/>
        <v>5.6333333333333329</v>
      </c>
      <c r="K636" s="13" t="s">
        <v>250</v>
      </c>
      <c r="L636" s="13" t="s">
        <v>1060</v>
      </c>
      <c r="M636" s="13" t="s">
        <v>252</v>
      </c>
      <c r="O636" s="16">
        <v>0</v>
      </c>
      <c r="P636" s="13">
        <v>62</v>
      </c>
      <c r="Q636" s="17">
        <v>26</v>
      </c>
      <c r="R636" s="227">
        <f t="shared" ref="R636:R639" si="33">P636-Q636</f>
        <v>36</v>
      </c>
      <c r="V636" s="17">
        <v>143</v>
      </c>
      <c r="X636" s="13" t="s">
        <v>252</v>
      </c>
    </row>
    <row r="637" spans="1:47" x14ac:dyDescent="0.25">
      <c r="A637" s="12">
        <v>38504</v>
      </c>
      <c r="B637" s="13" t="s">
        <v>249</v>
      </c>
      <c r="C637" s="13">
        <v>2006</v>
      </c>
      <c r="D637" s="13">
        <v>6</v>
      </c>
      <c r="E637" s="13">
        <v>1</v>
      </c>
      <c r="F637" s="13" t="s">
        <v>248</v>
      </c>
      <c r="G637" s="30">
        <v>6.9444444444444434E-2</v>
      </c>
      <c r="I637" s="30">
        <v>0.83263888888888893</v>
      </c>
      <c r="J637" s="231">
        <f t="shared" si="31"/>
        <v>5.68333333333333</v>
      </c>
      <c r="K637" s="13" t="s">
        <v>250</v>
      </c>
      <c r="L637" s="13" t="s">
        <v>1061</v>
      </c>
      <c r="M637" s="13" t="s">
        <v>252</v>
      </c>
      <c r="N637" s="13" t="s">
        <v>672</v>
      </c>
      <c r="O637" s="16">
        <v>1</v>
      </c>
      <c r="P637" s="13">
        <v>58</v>
      </c>
      <c r="Q637" s="17">
        <v>25</v>
      </c>
      <c r="R637" s="227">
        <f t="shared" si="33"/>
        <v>33</v>
      </c>
      <c r="V637" s="17">
        <v>141</v>
      </c>
      <c r="X637" s="13" t="s">
        <v>252</v>
      </c>
    </row>
    <row r="638" spans="1:47" x14ac:dyDescent="0.25">
      <c r="A638" s="12">
        <v>38504</v>
      </c>
      <c r="B638" s="13" t="s">
        <v>249</v>
      </c>
      <c r="C638" s="13">
        <v>2006</v>
      </c>
      <c r="D638" s="13">
        <v>6</v>
      </c>
      <c r="E638" s="13">
        <v>1</v>
      </c>
      <c r="F638" s="13" t="s">
        <v>248</v>
      </c>
      <c r="G638" s="30">
        <v>7.2916666666666671E-2</v>
      </c>
      <c r="I638" s="30">
        <v>0.83263888888888893</v>
      </c>
      <c r="J638" s="231">
        <f t="shared" si="31"/>
        <v>5.7666666666666657</v>
      </c>
      <c r="K638" s="13" t="s">
        <v>250</v>
      </c>
      <c r="L638" s="13" t="s">
        <v>1062</v>
      </c>
      <c r="M638" s="13" t="s">
        <v>252</v>
      </c>
      <c r="O638" s="16">
        <v>4.5</v>
      </c>
      <c r="P638" s="13">
        <v>59</v>
      </c>
      <c r="Q638" s="17">
        <v>26</v>
      </c>
      <c r="R638" s="227">
        <f t="shared" si="33"/>
        <v>33</v>
      </c>
      <c r="V638" s="17">
        <v>133</v>
      </c>
      <c r="X638" s="13" t="s">
        <v>252</v>
      </c>
    </row>
    <row r="639" spans="1:47" x14ac:dyDescent="0.25">
      <c r="A639" s="12">
        <v>38504</v>
      </c>
      <c r="B639" s="13" t="s">
        <v>249</v>
      </c>
      <c r="C639" s="13">
        <v>2006</v>
      </c>
      <c r="D639" s="13">
        <v>6</v>
      </c>
      <c r="E639" s="13">
        <v>1</v>
      </c>
      <c r="F639" s="13" t="s">
        <v>248</v>
      </c>
      <c r="G639" s="30">
        <v>8.1250000000000003E-2</v>
      </c>
      <c r="I639" s="30">
        <v>0.83263888888888893</v>
      </c>
      <c r="J639" s="231">
        <f t="shared" si="31"/>
        <v>5.9666666666666686</v>
      </c>
      <c r="K639" s="13" t="s">
        <v>250</v>
      </c>
      <c r="L639" s="13" t="s">
        <v>1066</v>
      </c>
      <c r="M639" s="13" t="s">
        <v>252</v>
      </c>
      <c r="O639" s="16">
        <v>0</v>
      </c>
      <c r="P639" s="13">
        <v>64</v>
      </c>
      <c r="Q639" s="17">
        <v>26</v>
      </c>
      <c r="R639" s="227">
        <f t="shared" si="33"/>
        <v>38</v>
      </c>
      <c r="V639" s="17">
        <v>141</v>
      </c>
      <c r="X639" s="13" t="s">
        <v>252</v>
      </c>
    </row>
    <row r="640" spans="1:47" x14ac:dyDescent="0.25">
      <c r="A640" s="12">
        <v>38505</v>
      </c>
      <c r="B640" s="13" t="s">
        <v>249</v>
      </c>
      <c r="C640" s="13">
        <v>2005</v>
      </c>
      <c r="D640" s="13">
        <v>6</v>
      </c>
      <c r="E640" s="13">
        <v>1</v>
      </c>
      <c r="F640" s="13" t="s">
        <v>248</v>
      </c>
      <c r="G640" s="30">
        <v>1.8749999999999999E-2</v>
      </c>
      <c r="I640" s="30">
        <v>0.83333333333333337</v>
      </c>
      <c r="J640" s="231">
        <f t="shared" si="31"/>
        <v>4.4499999999999993</v>
      </c>
      <c r="K640" s="13" t="s">
        <v>971</v>
      </c>
      <c r="L640" s="13" t="s">
        <v>1001</v>
      </c>
      <c r="M640" s="13" t="s">
        <v>672</v>
      </c>
      <c r="AO640" s="13" t="s">
        <v>1092</v>
      </c>
    </row>
    <row r="641" spans="1:41" x14ac:dyDescent="0.25">
      <c r="A641" s="12">
        <v>38505</v>
      </c>
      <c r="B641" s="13" t="s">
        <v>249</v>
      </c>
      <c r="C641" s="13">
        <v>2005</v>
      </c>
      <c r="D641" s="13">
        <v>6</v>
      </c>
      <c r="E641" s="13">
        <v>1</v>
      </c>
      <c r="F641" s="13" t="s">
        <v>248</v>
      </c>
      <c r="G641" s="30">
        <v>0.92013888888888884</v>
      </c>
      <c r="I641" s="30">
        <v>0.83333333333333337</v>
      </c>
      <c r="J641" s="231">
        <f t="shared" si="31"/>
        <v>2.0833333333333313</v>
      </c>
      <c r="K641" s="13" t="s">
        <v>971</v>
      </c>
      <c r="L641" s="13" t="s">
        <v>1065</v>
      </c>
      <c r="M641" s="13" t="s">
        <v>252</v>
      </c>
      <c r="O641" s="16">
        <v>4</v>
      </c>
      <c r="P641" s="13">
        <v>173</v>
      </c>
      <c r="Q641" s="17">
        <v>30</v>
      </c>
      <c r="R641" s="227">
        <f t="shared" ref="R641:R667" si="34">P641-Q641</f>
        <v>143</v>
      </c>
      <c r="S641" s="18">
        <v>8.89</v>
      </c>
      <c r="AO641" s="13" t="s">
        <v>973</v>
      </c>
    </row>
    <row r="642" spans="1:41" x14ac:dyDescent="0.25">
      <c r="A642" s="12">
        <v>38505</v>
      </c>
      <c r="B642" s="13" t="s">
        <v>249</v>
      </c>
      <c r="C642" s="13">
        <v>2005</v>
      </c>
      <c r="D642" s="13">
        <v>6</v>
      </c>
      <c r="E642" s="13">
        <v>1</v>
      </c>
      <c r="F642" s="13" t="s">
        <v>248</v>
      </c>
      <c r="G642" s="30">
        <v>0.96666666666666667</v>
      </c>
      <c r="I642" s="30">
        <v>0.83333333333333337</v>
      </c>
      <c r="J642" s="231">
        <f t="shared" si="31"/>
        <v>3.1999999999999993</v>
      </c>
      <c r="K642" s="13" t="s">
        <v>971</v>
      </c>
      <c r="L642" s="13" t="s">
        <v>1081</v>
      </c>
      <c r="M642" s="13" t="s">
        <v>252</v>
      </c>
      <c r="O642" s="16">
        <v>4</v>
      </c>
      <c r="P642" s="13">
        <v>180</v>
      </c>
      <c r="Q642" s="17">
        <v>30</v>
      </c>
      <c r="R642" s="227">
        <f t="shared" si="34"/>
        <v>150</v>
      </c>
      <c r="S642" s="18">
        <v>8.48</v>
      </c>
      <c r="AO642" s="13" t="s">
        <v>994</v>
      </c>
    </row>
    <row r="643" spans="1:41" x14ac:dyDescent="0.25">
      <c r="A643" s="12">
        <v>38505</v>
      </c>
      <c r="B643" s="13" t="s">
        <v>249</v>
      </c>
      <c r="C643" s="13">
        <v>2005</v>
      </c>
      <c r="D643" s="13">
        <v>6</v>
      </c>
      <c r="E643" s="13">
        <v>1</v>
      </c>
      <c r="F643" s="13" t="s">
        <v>248</v>
      </c>
      <c r="G643" s="30">
        <v>2.9861111111111113E-2</v>
      </c>
      <c r="I643" s="30">
        <v>0.83333333333333337</v>
      </c>
      <c r="J643" s="231">
        <f t="shared" si="31"/>
        <v>4.716666666666665</v>
      </c>
      <c r="K643" s="13" t="s">
        <v>971</v>
      </c>
      <c r="L643" s="13" t="s">
        <v>1096</v>
      </c>
      <c r="M643" s="13" t="s">
        <v>252</v>
      </c>
      <c r="O643" s="16">
        <v>0</v>
      </c>
      <c r="P643" s="13">
        <v>167</v>
      </c>
      <c r="Q643" s="17">
        <v>30</v>
      </c>
      <c r="R643" s="227">
        <f t="shared" si="34"/>
        <v>137</v>
      </c>
      <c r="S643" s="18">
        <v>8.4</v>
      </c>
      <c r="AO643" s="13" t="s">
        <v>1050</v>
      </c>
    </row>
    <row r="644" spans="1:41" x14ac:dyDescent="0.25">
      <c r="A644" s="12">
        <v>38505</v>
      </c>
      <c r="B644" s="13" t="s">
        <v>249</v>
      </c>
      <c r="C644" s="13">
        <v>2005</v>
      </c>
      <c r="D644" s="13">
        <v>6</v>
      </c>
      <c r="E644" s="13">
        <v>1</v>
      </c>
      <c r="F644" s="13" t="s">
        <v>248</v>
      </c>
      <c r="G644" s="30">
        <v>3.9583333333333331E-2</v>
      </c>
      <c r="I644" s="30">
        <v>0.83333333333333337</v>
      </c>
      <c r="J644" s="231">
        <f t="shared" si="31"/>
        <v>4.9499999999999993</v>
      </c>
      <c r="K644" s="13" t="s">
        <v>971</v>
      </c>
      <c r="L644" s="13" t="s">
        <v>1098</v>
      </c>
      <c r="M644" s="13" t="s">
        <v>252</v>
      </c>
      <c r="O644" s="16">
        <v>0</v>
      </c>
      <c r="P644" s="13">
        <v>184</v>
      </c>
      <c r="Q644" s="17">
        <v>30</v>
      </c>
      <c r="R644" s="227">
        <f t="shared" si="34"/>
        <v>154</v>
      </c>
      <c r="S644" s="18">
        <v>9.56</v>
      </c>
      <c r="AO644" s="13" t="s">
        <v>1054</v>
      </c>
    </row>
    <row r="645" spans="1:41" x14ac:dyDescent="0.25">
      <c r="A645" s="12">
        <v>38505</v>
      </c>
      <c r="B645" s="13" t="s">
        <v>249</v>
      </c>
      <c r="C645" s="13">
        <v>2005</v>
      </c>
      <c r="D645" s="13">
        <v>6</v>
      </c>
      <c r="E645" s="13">
        <v>1</v>
      </c>
      <c r="F645" s="13" t="s">
        <v>248</v>
      </c>
      <c r="G645" s="30">
        <v>4.0972222222222222E-2</v>
      </c>
      <c r="I645" s="30">
        <v>0.83333333333333337</v>
      </c>
      <c r="J645" s="231">
        <f t="shared" si="31"/>
        <v>4.9833333333333307</v>
      </c>
      <c r="K645" s="13" t="s">
        <v>971</v>
      </c>
      <c r="L645" s="13" t="s">
        <v>1099</v>
      </c>
      <c r="M645" s="13" t="s">
        <v>252</v>
      </c>
      <c r="O645" s="16">
        <v>0</v>
      </c>
      <c r="P645" s="13">
        <v>178</v>
      </c>
      <c r="Q645" s="17">
        <v>28</v>
      </c>
      <c r="R645" s="227">
        <f t="shared" si="34"/>
        <v>150</v>
      </c>
      <c r="S645" s="18">
        <v>10.07</v>
      </c>
      <c r="AO645" s="13" t="s">
        <v>1054</v>
      </c>
    </row>
    <row r="646" spans="1:41" x14ac:dyDescent="0.25">
      <c r="A646" s="12">
        <v>38505</v>
      </c>
      <c r="B646" s="13" t="s">
        <v>249</v>
      </c>
      <c r="C646" s="13">
        <v>2005</v>
      </c>
      <c r="D646" s="13">
        <v>6</v>
      </c>
      <c r="E646" s="13">
        <v>1</v>
      </c>
      <c r="F646" s="13" t="s">
        <v>248</v>
      </c>
      <c r="G646" s="30">
        <v>5.347222222222222E-2</v>
      </c>
      <c r="I646" s="30">
        <v>0.83333333333333337</v>
      </c>
      <c r="J646" s="231">
        <f t="shared" si="31"/>
        <v>5.2833333333333314</v>
      </c>
      <c r="K646" s="13" t="s">
        <v>971</v>
      </c>
      <c r="L646" s="13" t="s">
        <v>1101</v>
      </c>
      <c r="M646" s="13" t="s">
        <v>252</v>
      </c>
      <c r="O646" s="16">
        <v>0</v>
      </c>
      <c r="P646" s="13">
        <v>190</v>
      </c>
      <c r="Q646" s="17">
        <v>30</v>
      </c>
      <c r="R646" s="227">
        <f t="shared" si="34"/>
        <v>160</v>
      </c>
      <c r="S646" s="18">
        <v>9.02</v>
      </c>
      <c r="AO646" s="13" t="s">
        <v>1102</v>
      </c>
    </row>
    <row r="647" spans="1:41" x14ac:dyDescent="0.25">
      <c r="A647" s="12">
        <v>38505</v>
      </c>
      <c r="B647" s="13" t="s">
        <v>249</v>
      </c>
      <c r="C647" s="13">
        <v>2005</v>
      </c>
      <c r="D647" s="13">
        <v>6</v>
      </c>
      <c r="E647" s="13">
        <v>1</v>
      </c>
      <c r="F647" s="13" t="s">
        <v>248</v>
      </c>
      <c r="G647" s="30">
        <v>6.1805555555555558E-2</v>
      </c>
      <c r="I647" s="30">
        <v>0.83333333333333337</v>
      </c>
      <c r="J647" s="231">
        <f t="shared" si="31"/>
        <v>5.4833333333333343</v>
      </c>
      <c r="K647" s="13" t="s">
        <v>971</v>
      </c>
      <c r="L647" s="13" t="s">
        <v>1106</v>
      </c>
      <c r="M647" s="13" t="s">
        <v>252</v>
      </c>
      <c r="O647" s="16">
        <v>4</v>
      </c>
      <c r="P647" s="13">
        <v>191</v>
      </c>
      <c r="Q647" s="17">
        <v>30</v>
      </c>
      <c r="R647" s="227">
        <f t="shared" si="34"/>
        <v>161</v>
      </c>
      <c r="S647" s="18">
        <v>9.4</v>
      </c>
      <c r="AO647" s="13" t="s">
        <v>1107</v>
      </c>
    </row>
    <row r="648" spans="1:41" x14ac:dyDescent="0.25">
      <c r="A648" s="12">
        <v>38505</v>
      </c>
      <c r="B648" s="13" t="s">
        <v>249</v>
      </c>
      <c r="C648" s="13">
        <v>2005</v>
      </c>
      <c r="D648" s="13">
        <v>6</v>
      </c>
      <c r="E648" s="13">
        <v>1</v>
      </c>
      <c r="F648" s="13" t="s">
        <v>248</v>
      </c>
      <c r="G648" s="30">
        <v>5.5555555555555552E-2</v>
      </c>
      <c r="I648" s="30">
        <v>0.83333333333333337</v>
      </c>
      <c r="J648" s="231">
        <f t="shared" si="31"/>
        <v>5.3333333333333321</v>
      </c>
      <c r="K648" s="13" t="s">
        <v>971</v>
      </c>
      <c r="L648" s="13" t="s">
        <v>1103</v>
      </c>
      <c r="M648" s="13" t="s">
        <v>672</v>
      </c>
      <c r="O648" s="16">
        <v>4</v>
      </c>
      <c r="P648" s="13">
        <v>167</v>
      </c>
      <c r="Q648" s="17">
        <v>30</v>
      </c>
      <c r="R648" s="227">
        <f t="shared" si="34"/>
        <v>137</v>
      </c>
      <c r="S648" s="18">
        <v>9.7100000000000009</v>
      </c>
      <c r="AO648" s="13" t="s">
        <v>1104</v>
      </c>
    </row>
    <row r="649" spans="1:41" x14ac:dyDescent="0.25">
      <c r="A649" s="12">
        <v>38505</v>
      </c>
      <c r="B649" s="13" t="s">
        <v>249</v>
      </c>
      <c r="C649" s="13">
        <v>2006</v>
      </c>
      <c r="D649" s="13">
        <v>6</v>
      </c>
      <c r="E649" s="13">
        <v>1</v>
      </c>
      <c r="F649" s="13" t="s">
        <v>248</v>
      </c>
      <c r="G649" s="30">
        <v>0.98888888888888893</v>
      </c>
      <c r="I649" s="30">
        <v>0.83333333333333337</v>
      </c>
      <c r="J649" s="231">
        <f t="shared" si="31"/>
        <v>3.7333333333333334</v>
      </c>
      <c r="K649" s="13" t="s">
        <v>250</v>
      </c>
      <c r="L649" s="29" t="s">
        <v>1087</v>
      </c>
      <c r="M649" s="13" t="s">
        <v>672</v>
      </c>
      <c r="O649" s="16">
        <v>3</v>
      </c>
      <c r="P649" s="13">
        <v>64</v>
      </c>
      <c r="Q649" s="17">
        <v>28</v>
      </c>
      <c r="R649" s="227">
        <f t="shared" si="34"/>
        <v>36</v>
      </c>
      <c r="V649" s="17">
        <v>141</v>
      </c>
      <c r="X649" s="13" t="s">
        <v>252</v>
      </c>
      <c r="AO649" s="29" t="s">
        <v>1452</v>
      </c>
    </row>
    <row r="650" spans="1:41" x14ac:dyDescent="0.25">
      <c r="A650" s="12">
        <v>38505</v>
      </c>
      <c r="B650" s="13" t="s">
        <v>249</v>
      </c>
      <c r="C650" s="13">
        <v>2006</v>
      </c>
      <c r="D650" s="13">
        <v>6</v>
      </c>
      <c r="E650" s="13">
        <v>1</v>
      </c>
      <c r="F650" s="13" t="s">
        <v>248</v>
      </c>
      <c r="G650" s="30">
        <v>6.9444444444444434E-2</v>
      </c>
      <c r="I650" s="30">
        <v>0.83333333333333337</v>
      </c>
      <c r="J650" s="231">
        <f t="shared" si="31"/>
        <v>5.6666666666666643</v>
      </c>
      <c r="K650" s="13" t="s">
        <v>250</v>
      </c>
      <c r="L650" s="13" t="s">
        <v>1109</v>
      </c>
      <c r="M650" s="13" t="s">
        <v>252</v>
      </c>
      <c r="O650" s="16">
        <v>3</v>
      </c>
      <c r="P650" s="13">
        <v>60</v>
      </c>
      <c r="Q650" s="17">
        <v>28</v>
      </c>
      <c r="R650" s="227">
        <f t="shared" si="34"/>
        <v>32</v>
      </c>
      <c r="V650" s="17">
        <v>146</v>
      </c>
      <c r="X650" s="13" t="s">
        <v>252</v>
      </c>
      <c r="AO650" s="13" t="s">
        <v>1110</v>
      </c>
    </row>
    <row r="651" spans="1:41" x14ac:dyDescent="0.25">
      <c r="A651" s="12">
        <v>38505</v>
      </c>
      <c r="B651" s="13" t="s">
        <v>249</v>
      </c>
      <c r="C651" s="13">
        <v>2006</v>
      </c>
      <c r="D651" s="13">
        <v>6</v>
      </c>
      <c r="E651" s="13">
        <v>1</v>
      </c>
      <c r="F651" s="13" t="s">
        <v>248</v>
      </c>
      <c r="G651" s="30">
        <v>7.0833333333333331E-2</v>
      </c>
      <c r="I651" s="30">
        <v>0.83333333333333337</v>
      </c>
      <c r="J651" s="231">
        <f t="shared" si="31"/>
        <v>5.6999999999999993</v>
      </c>
      <c r="K651" s="13" t="s">
        <v>250</v>
      </c>
      <c r="L651" s="13" t="s">
        <v>1111</v>
      </c>
      <c r="M651" s="13" t="s">
        <v>252</v>
      </c>
      <c r="O651" s="16">
        <v>0</v>
      </c>
      <c r="P651" s="13">
        <v>63</v>
      </c>
      <c r="Q651" s="17">
        <v>26</v>
      </c>
      <c r="R651" s="227">
        <f t="shared" si="34"/>
        <v>37</v>
      </c>
      <c r="V651" s="17">
        <v>139</v>
      </c>
      <c r="X651" s="13" t="s">
        <v>252</v>
      </c>
    </row>
    <row r="652" spans="1:41" x14ac:dyDescent="0.25">
      <c r="A652" s="12">
        <v>38505</v>
      </c>
      <c r="B652" s="13" t="s">
        <v>249</v>
      </c>
      <c r="C652" s="13">
        <v>2006</v>
      </c>
      <c r="D652" s="13">
        <v>6</v>
      </c>
      <c r="E652" s="13">
        <v>1</v>
      </c>
      <c r="F652" s="13" t="s">
        <v>248</v>
      </c>
      <c r="G652" s="30">
        <v>7.4305555555555555E-2</v>
      </c>
      <c r="I652" s="30">
        <v>0.83333333333333337</v>
      </c>
      <c r="J652" s="231">
        <f t="shared" si="31"/>
        <v>5.7833333333333314</v>
      </c>
      <c r="K652" s="13" t="s">
        <v>250</v>
      </c>
      <c r="L652" s="13" t="s">
        <v>1112</v>
      </c>
      <c r="M652" s="13" t="s">
        <v>252</v>
      </c>
      <c r="O652" s="16">
        <v>0</v>
      </c>
      <c r="P652" s="13">
        <v>66</v>
      </c>
      <c r="Q652" s="17">
        <v>28</v>
      </c>
      <c r="R652" s="227">
        <f t="shared" si="34"/>
        <v>38</v>
      </c>
      <c r="V652" s="17">
        <v>148</v>
      </c>
      <c r="X652" s="13" t="s">
        <v>252</v>
      </c>
    </row>
    <row r="653" spans="1:41" x14ac:dyDescent="0.25">
      <c r="A653" s="12">
        <v>38505</v>
      </c>
      <c r="B653" s="13" t="s">
        <v>249</v>
      </c>
      <c r="C653" s="13">
        <v>2006</v>
      </c>
      <c r="D653" s="13">
        <v>6</v>
      </c>
      <c r="E653" s="13">
        <v>1</v>
      </c>
      <c r="F653" s="13" t="s">
        <v>248</v>
      </c>
      <c r="G653" s="30">
        <v>7.7777777777777779E-2</v>
      </c>
      <c r="I653" s="30">
        <v>0.83333333333333337</v>
      </c>
      <c r="J653" s="231">
        <f t="shared" si="31"/>
        <v>5.8666666666666671</v>
      </c>
      <c r="K653" s="13" t="s">
        <v>250</v>
      </c>
      <c r="L653" s="13" t="s">
        <v>1113</v>
      </c>
      <c r="M653" s="13" t="s">
        <v>252</v>
      </c>
      <c r="O653" s="16">
        <v>0</v>
      </c>
      <c r="P653" s="13">
        <v>62</v>
      </c>
      <c r="Q653" s="17">
        <v>28</v>
      </c>
      <c r="R653" s="227">
        <f t="shared" si="34"/>
        <v>34</v>
      </c>
      <c r="V653" s="17">
        <v>142</v>
      </c>
      <c r="X653" s="13" t="s">
        <v>252</v>
      </c>
    </row>
    <row r="654" spans="1:41" x14ac:dyDescent="0.25">
      <c r="A654" s="12">
        <v>38505</v>
      </c>
      <c r="B654" s="13" t="s">
        <v>249</v>
      </c>
      <c r="C654" s="13">
        <v>2006</v>
      </c>
      <c r="D654" s="13">
        <v>6</v>
      </c>
      <c r="E654" s="13">
        <v>1</v>
      </c>
      <c r="F654" s="13" t="s">
        <v>248</v>
      </c>
      <c r="G654" s="30">
        <v>8.0555555555555561E-2</v>
      </c>
      <c r="I654" s="30">
        <v>0.83333333333333337</v>
      </c>
      <c r="J654" s="231">
        <f t="shared" si="31"/>
        <v>5.9333333333333336</v>
      </c>
      <c r="K654" s="13" t="s">
        <v>250</v>
      </c>
      <c r="L654" s="13" t="s">
        <v>1114</v>
      </c>
      <c r="M654" s="13" t="s">
        <v>252</v>
      </c>
      <c r="O654" s="16">
        <v>0</v>
      </c>
      <c r="P654" s="13">
        <v>62</v>
      </c>
      <c r="Q654" s="17">
        <v>28</v>
      </c>
      <c r="R654" s="227">
        <f t="shared" si="34"/>
        <v>34</v>
      </c>
      <c r="V654" s="17">
        <v>142</v>
      </c>
      <c r="X654" s="13" t="s">
        <v>252</v>
      </c>
    </row>
    <row r="655" spans="1:41" x14ac:dyDescent="0.25">
      <c r="A655" s="12">
        <v>38505</v>
      </c>
      <c r="B655" s="13" t="s">
        <v>249</v>
      </c>
      <c r="C655" s="13">
        <v>2006</v>
      </c>
      <c r="D655" s="13">
        <v>6</v>
      </c>
      <c r="E655" s="13">
        <v>1</v>
      </c>
      <c r="F655" s="13" t="s">
        <v>248</v>
      </c>
      <c r="G655" s="30">
        <v>8.2638888888888887E-2</v>
      </c>
      <c r="I655" s="30">
        <v>0.83333333333333337</v>
      </c>
      <c r="J655" s="231">
        <f t="shared" si="31"/>
        <v>5.9833333333333343</v>
      </c>
      <c r="K655" s="13" t="s">
        <v>250</v>
      </c>
      <c r="L655" s="13" t="s">
        <v>1115</v>
      </c>
      <c r="M655" s="13" t="s">
        <v>252</v>
      </c>
      <c r="O655" s="16">
        <v>0</v>
      </c>
      <c r="P655" s="13">
        <v>65</v>
      </c>
      <c r="Q655" s="17">
        <v>28</v>
      </c>
      <c r="R655" s="227">
        <f t="shared" si="34"/>
        <v>37</v>
      </c>
      <c r="V655" s="17">
        <v>138</v>
      </c>
      <c r="X655" s="13" t="s">
        <v>252</v>
      </c>
    </row>
    <row r="656" spans="1:41" x14ac:dyDescent="0.25">
      <c r="A656" s="12">
        <v>38505</v>
      </c>
      <c r="B656" s="13" t="s">
        <v>249</v>
      </c>
      <c r="C656" s="13">
        <v>2006</v>
      </c>
      <c r="D656" s="13">
        <v>6</v>
      </c>
      <c r="E656" s="13">
        <v>1</v>
      </c>
      <c r="F656" s="13" t="s">
        <v>248</v>
      </c>
      <c r="G656" s="30">
        <v>0.9</v>
      </c>
      <c r="I656" s="30">
        <v>0.83333333333333337</v>
      </c>
      <c r="J656" s="231">
        <f t="shared" ref="J656:J719" si="35">($G656-$I656)*24+IF($G656&lt;TIME(12,0,0),24,0)</f>
        <v>1.5999999999999996</v>
      </c>
      <c r="K656" s="13" t="s">
        <v>250</v>
      </c>
      <c r="L656" s="13" t="s">
        <v>1067</v>
      </c>
      <c r="M656" s="13" t="s">
        <v>252</v>
      </c>
      <c r="O656" s="16">
        <v>3</v>
      </c>
      <c r="P656" s="13">
        <v>66</v>
      </c>
      <c r="Q656" s="17">
        <v>27</v>
      </c>
      <c r="R656" s="227">
        <f t="shared" si="34"/>
        <v>39</v>
      </c>
      <c r="V656" s="17">
        <v>143</v>
      </c>
      <c r="X656" s="13" t="s">
        <v>252</v>
      </c>
      <c r="AO656" s="13" t="s">
        <v>1064</v>
      </c>
    </row>
    <row r="657" spans="1:41" x14ac:dyDescent="0.25">
      <c r="A657" s="12">
        <v>38505</v>
      </c>
      <c r="B657" s="13" t="s">
        <v>249</v>
      </c>
      <c r="C657" s="13">
        <v>2006</v>
      </c>
      <c r="D657" s="13">
        <v>6</v>
      </c>
      <c r="E657" s="13">
        <v>1</v>
      </c>
      <c r="F657" s="13" t="s">
        <v>248</v>
      </c>
      <c r="G657" s="30">
        <v>0.90208333333333324</v>
      </c>
      <c r="I657" s="30">
        <v>0.83333333333333337</v>
      </c>
      <c r="J657" s="231">
        <f t="shared" si="35"/>
        <v>1.6499999999999968</v>
      </c>
      <c r="K657" s="13" t="s">
        <v>250</v>
      </c>
      <c r="L657" s="13" t="s">
        <v>1068</v>
      </c>
      <c r="M657" s="13" t="s">
        <v>252</v>
      </c>
      <c r="O657" s="16">
        <v>3</v>
      </c>
      <c r="P657" s="13">
        <v>67</v>
      </c>
      <c r="Q657" s="17">
        <v>27</v>
      </c>
      <c r="R657" s="227">
        <f t="shared" si="34"/>
        <v>40</v>
      </c>
      <c r="V657" s="17">
        <v>145</v>
      </c>
      <c r="X657" s="13" t="s">
        <v>252</v>
      </c>
    </row>
    <row r="658" spans="1:41" x14ac:dyDescent="0.25">
      <c r="A658" s="12">
        <v>38505</v>
      </c>
      <c r="B658" s="13" t="s">
        <v>249</v>
      </c>
      <c r="C658" s="13">
        <v>2006</v>
      </c>
      <c r="D658" s="13">
        <v>6</v>
      </c>
      <c r="E658" s="13">
        <v>1</v>
      </c>
      <c r="F658" s="13" t="s">
        <v>248</v>
      </c>
      <c r="G658" s="30">
        <v>0.90347222222222223</v>
      </c>
      <c r="I658" s="30">
        <v>0.83333333333333337</v>
      </c>
      <c r="J658" s="231">
        <f t="shared" si="35"/>
        <v>1.6833333333333327</v>
      </c>
      <c r="K658" s="13" t="s">
        <v>250</v>
      </c>
      <c r="L658" s="13" t="s">
        <v>1069</v>
      </c>
      <c r="M658" s="13" t="s">
        <v>252</v>
      </c>
      <c r="O658" s="16">
        <v>0</v>
      </c>
      <c r="P658" s="13">
        <v>64</v>
      </c>
      <c r="Q658" s="17">
        <v>27</v>
      </c>
      <c r="R658" s="227">
        <f t="shared" si="34"/>
        <v>37</v>
      </c>
      <c r="V658" s="17">
        <v>144</v>
      </c>
      <c r="X658" s="13" t="s">
        <v>252</v>
      </c>
    </row>
    <row r="659" spans="1:41" x14ac:dyDescent="0.25">
      <c r="A659" s="12">
        <v>38505</v>
      </c>
      <c r="B659" s="13" t="s">
        <v>249</v>
      </c>
      <c r="C659" s="13">
        <v>2006</v>
      </c>
      <c r="D659" s="13">
        <v>6</v>
      </c>
      <c r="E659" s="13">
        <v>1</v>
      </c>
      <c r="F659" s="13" t="s">
        <v>248</v>
      </c>
      <c r="G659" s="30">
        <v>0.91319444444444453</v>
      </c>
      <c r="I659" s="30">
        <v>0.83333333333333337</v>
      </c>
      <c r="J659" s="231">
        <f t="shared" si="35"/>
        <v>1.9166666666666679</v>
      </c>
      <c r="K659" s="13" t="s">
        <v>250</v>
      </c>
      <c r="L659" s="13" t="s">
        <v>1070</v>
      </c>
      <c r="M659" s="13" t="s">
        <v>252</v>
      </c>
      <c r="N659" s="13" t="s">
        <v>672</v>
      </c>
      <c r="O659" s="16">
        <v>1</v>
      </c>
      <c r="P659" s="13">
        <v>61</v>
      </c>
      <c r="Q659" s="17">
        <v>26</v>
      </c>
      <c r="R659" s="227">
        <f t="shared" si="34"/>
        <v>35</v>
      </c>
      <c r="V659" s="17">
        <v>139</v>
      </c>
      <c r="X659" s="13" t="s">
        <v>252</v>
      </c>
    </row>
    <row r="660" spans="1:41" x14ac:dyDescent="0.25">
      <c r="A660" s="12">
        <v>38505</v>
      </c>
      <c r="B660" s="13" t="s">
        <v>249</v>
      </c>
      <c r="C660" s="13">
        <v>2006</v>
      </c>
      <c r="D660" s="13">
        <v>6</v>
      </c>
      <c r="E660" s="13">
        <v>1</v>
      </c>
      <c r="F660" s="13" t="s">
        <v>248</v>
      </c>
      <c r="G660" s="30">
        <v>0.92500000000000004</v>
      </c>
      <c r="I660" s="30">
        <v>0.83333333333333337</v>
      </c>
      <c r="J660" s="231">
        <f t="shared" si="35"/>
        <v>2.2000000000000002</v>
      </c>
      <c r="K660" s="13" t="s">
        <v>250</v>
      </c>
      <c r="L660" s="13" t="s">
        <v>1071</v>
      </c>
      <c r="M660" s="13" t="s">
        <v>252</v>
      </c>
      <c r="N660" s="13" t="s">
        <v>672</v>
      </c>
      <c r="O660" s="16">
        <v>0</v>
      </c>
      <c r="P660" s="13">
        <v>67</v>
      </c>
      <c r="Q660" s="17">
        <v>27</v>
      </c>
      <c r="R660" s="227">
        <f t="shared" si="34"/>
        <v>40</v>
      </c>
      <c r="V660" s="17">
        <v>142</v>
      </c>
      <c r="X660" s="13" t="s">
        <v>252</v>
      </c>
    </row>
    <row r="661" spans="1:41" x14ac:dyDescent="0.25">
      <c r="A661" s="12">
        <v>38505</v>
      </c>
      <c r="B661" s="13" t="s">
        <v>249</v>
      </c>
      <c r="C661" s="13">
        <v>2006</v>
      </c>
      <c r="D661" s="13">
        <v>6</v>
      </c>
      <c r="E661" s="13">
        <v>1</v>
      </c>
      <c r="F661" s="13" t="s">
        <v>248</v>
      </c>
      <c r="G661" s="30">
        <v>0.92986111111111114</v>
      </c>
      <c r="I661" s="30">
        <v>0.83333333333333337</v>
      </c>
      <c r="J661" s="231">
        <f t="shared" si="35"/>
        <v>2.3166666666666664</v>
      </c>
      <c r="K661" s="13" t="s">
        <v>250</v>
      </c>
      <c r="L661" s="13" t="s">
        <v>1072</v>
      </c>
      <c r="M661" s="13" t="s">
        <v>252</v>
      </c>
      <c r="O661" s="16">
        <v>0</v>
      </c>
      <c r="P661" s="13">
        <v>64</v>
      </c>
      <c r="Q661" s="17">
        <v>28</v>
      </c>
      <c r="R661" s="227">
        <f t="shared" si="34"/>
        <v>36</v>
      </c>
      <c r="V661" s="17">
        <v>147</v>
      </c>
      <c r="X661" s="13" t="s">
        <v>252</v>
      </c>
    </row>
    <row r="662" spans="1:41" x14ac:dyDescent="0.25">
      <c r="A662" s="12">
        <v>38505</v>
      </c>
      <c r="B662" s="13" t="s">
        <v>249</v>
      </c>
      <c r="C662" s="13">
        <v>2006</v>
      </c>
      <c r="D662" s="13">
        <v>6</v>
      </c>
      <c r="E662" s="13">
        <v>1</v>
      </c>
      <c r="F662" s="13" t="s">
        <v>248</v>
      </c>
      <c r="G662" s="30">
        <v>0.93125000000000002</v>
      </c>
      <c r="I662" s="30">
        <v>0.83333333333333337</v>
      </c>
      <c r="J662" s="231">
        <f t="shared" si="35"/>
        <v>2.3499999999999996</v>
      </c>
      <c r="K662" s="13" t="s">
        <v>250</v>
      </c>
      <c r="L662" s="13" t="s">
        <v>1073</v>
      </c>
      <c r="M662" s="13" t="s">
        <v>252</v>
      </c>
      <c r="O662" s="16">
        <v>0</v>
      </c>
      <c r="P662" s="13">
        <v>63</v>
      </c>
      <c r="Q662" s="17">
        <v>28</v>
      </c>
      <c r="R662" s="227">
        <f t="shared" si="34"/>
        <v>35</v>
      </c>
      <c r="V662" s="17">
        <v>141</v>
      </c>
      <c r="X662" s="13" t="s">
        <v>252</v>
      </c>
    </row>
    <row r="663" spans="1:41" x14ac:dyDescent="0.25">
      <c r="A663" s="12">
        <v>38505</v>
      </c>
      <c r="B663" s="13" t="s">
        <v>249</v>
      </c>
      <c r="C663" s="13">
        <v>2006</v>
      </c>
      <c r="D663" s="13">
        <v>6</v>
      </c>
      <c r="E663" s="13">
        <v>1</v>
      </c>
      <c r="F663" s="13" t="s">
        <v>248</v>
      </c>
      <c r="G663" s="30">
        <v>0.93333333333333324</v>
      </c>
      <c r="I663" s="30">
        <v>0.83333333333333337</v>
      </c>
      <c r="J663" s="231">
        <f t="shared" si="35"/>
        <v>2.3999999999999968</v>
      </c>
      <c r="K663" s="13" t="s">
        <v>250</v>
      </c>
      <c r="L663" s="13" t="s">
        <v>1074</v>
      </c>
      <c r="M663" s="13" t="s">
        <v>252</v>
      </c>
      <c r="O663" s="16">
        <v>3</v>
      </c>
      <c r="P663" s="13">
        <v>59</v>
      </c>
      <c r="Q663" s="17">
        <v>28</v>
      </c>
      <c r="R663" s="227">
        <f t="shared" si="34"/>
        <v>31</v>
      </c>
      <c r="V663" s="17">
        <v>135</v>
      </c>
      <c r="X663" s="13" t="s">
        <v>252</v>
      </c>
    </row>
    <row r="664" spans="1:41" x14ac:dyDescent="0.25">
      <c r="A664" s="12">
        <v>38505</v>
      </c>
      <c r="B664" s="13" t="s">
        <v>249</v>
      </c>
      <c r="C664" s="13">
        <v>2006</v>
      </c>
      <c r="D664" s="13">
        <v>6</v>
      </c>
      <c r="E664" s="13">
        <v>1</v>
      </c>
      <c r="F664" s="13" t="s">
        <v>248</v>
      </c>
      <c r="G664" s="30">
        <v>0.93819444444444444</v>
      </c>
      <c r="I664" s="30">
        <v>0.83333333333333337</v>
      </c>
      <c r="J664" s="231">
        <f t="shared" si="35"/>
        <v>2.5166666666666657</v>
      </c>
      <c r="K664" s="13" t="s">
        <v>250</v>
      </c>
      <c r="L664" s="13" t="s">
        <v>1075</v>
      </c>
      <c r="M664" s="13" t="s">
        <v>252</v>
      </c>
      <c r="O664" s="16">
        <v>0</v>
      </c>
      <c r="P664" s="13">
        <v>61</v>
      </c>
      <c r="Q664" s="17">
        <v>28</v>
      </c>
      <c r="R664" s="227">
        <f t="shared" si="34"/>
        <v>33</v>
      </c>
      <c r="V664" s="17">
        <v>140</v>
      </c>
      <c r="X664" s="13" t="s">
        <v>252</v>
      </c>
    </row>
    <row r="665" spans="1:41" x14ac:dyDescent="0.25">
      <c r="A665" s="12">
        <v>38505</v>
      </c>
      <c r="B665" s="13" t="s">
        <v>249</v>
      </c>
      <c r="C665" s="13">
        <v>2006</v>
      </c>
      <c r="D665" s="13">
        <v>6</v>
      </c>
      <c r="E665" s="13">
        <v>1</v>
      </c>
      <c r="F665" s="13" t="s">
        <v>248</v>
      </c>
      <c r="G665" s="30">
        <v>0.95208333333333339</v>
      </c>
      <c r="I665" s="30">
        <v>0.83333333333333337</v>
      </c>
      <c r="J665" s="231">
        <f t="shared" si="35"/>
        <v>2.8500000000000005</v>
      </c>
      <c r="K665" s="13" t="s">
        <v>250</v>
      </c>
      <c r="L665" s="13" t="s">
        <v>1076</v>
      </c>
      <c r="M665" s="13" t="s">
        <v>252</v>
      </c>
      <c r="O665" s="16">
        <v>3</v>
      </c>
      <c r="P665" s="13">
        <v>67</v>
      </c>
      <c r="Q665" s="17">
        <v>28</v>
      </c>
      <c r="R665" s="227">
        <f t="shared" si="34"/>
        <v>39</v>
      </c>
      <c r="V665" s="17">
        <v>149</v>
      </c>
      <c r="X665" s="13" t="s">
        <v>252</v>
      </c>
    </row>
    <row r="666" spans="1:41" x14ac:dyDescent="0.25">
      <c r="A666" s="12">
        <v>38505</v>
      </c>
      <c r="B666" s="13" t="s">
        <v>249</v>
      </c>
      <c r="C666" s="13">
        <v>2006</v>
      </c>
      <c r="D666" s="13">
        <v>6</v>
      </c>
      <c r="E666" s="13">
        <v>1</v>
      </c>
      <c r="F666" s="13" t="s">
        <v>248</v>
      </c>
      <c r="G666" s="30">
        <v>0.95625000000000004</v>
      </c>
      <c r="I666" s="30">
        <v>0.83333333333333337</v>
      </c>
      <c r="J666" s="231">
        <f t="shared" si="35"/>
        <v>2.95</v>
      </c>
      <c r="K666" s="13" t="s">
        <v>250</v>
      </c>
      <c r="L666" s="13" t="s">
        <v>1077</v>
      </c>
      <c r="M666" s="13" t="s">
        <v>252</v>
      </c>
      <c r="O666" s="16">
        <v>0</v>
      </c>
      <c r="P666" s="13">
        <v>60</v>
      </c>
      <c r="Q666" s="17">
        <v>28</v>
      </c>
      <c r="R666" s="227">
        <f t="shared" si="34"/>
        <v>32</v>
      </c>
      <c r="V666" s="17">
        <v>138</v>
      </c>
      <c r="X666" s="13" t="s">
        <v>252</v>
      </c>
    </row>
    <row r="667" spans="1:41" x14ac:dyDescent="0.25">
      <c r="A667" s="12">
        <v>38505</v>
      </c>
      <c r="B667" s="13" t="s">
        <v>249</v>
      </c>
      <c r="C667" s="13">
        <v>2006</v>
      </c>
      <c r="D667" s="13">
        <v>6</v>
      </c>
      <c r="E667" s="13">
        <v>1</v>
      </c>
      <c r="F667" s="13" t="s">
        <v>248</v>
      </c>
      <c r="G667" s="30">
        <v>0.95694444444444438</v>
      </c>
      <c r="I667" s="30">
        <v>0.83333333333333337</v>
      </c>
      <c r="J667" s="231">
        <f t="shared" si="35"/>
        <v>2.9666666666666641</v>
      </c>
      <c r="K667" s="13" t="s">
        <v>250</v>
      </c>
      <c r="L667" s="13" t="s">
        <v>1078</v>
      </c>
      <c r="M667" s="13" t="s">
        <v>252</v>
      </c>
      <c r="O667" s="16">
        <v>3</v>
      </c>
      <c r="P667" s="13">
        <v>63</v>
      </c>
      <c r="Q667" s="17">
        <v>26</v>
      </c>
      <c r="R667" s="227">
        <f t="shared" si="34"/>
        <v>37</v>
      </c>
      <c r="V667" s="17">
        <v>143</v>
      </c>
      <c r="X667" s="13" t="s">
        <v>252</v>
      </c>
    </row>
    <row r="668" spans="1:41" x14ac:dyDescent="0.25">
      <c r="A668" s="12">
        <v>38505</v>
      </c>
      <c r="B668" s="13" t="s">
        <v>249</v>
      </c>
      <c r="C668" s="13">
        <v>2006</v>
      </c>
      <c r="D668" s="13">
        <v>6</v>
      </c>
      <c r="E668" s="13">
        <v>1</v>
      </c>
      <c r="F668" s="13" t="s">
        <v>248</v>
      </c>
      <c r="G668" s="30">
        <v>0.98611111111111116</v>
      </c>
      <c r="I668" s="30">
        <v>0.83333333333333337</v>
      </c>
      <c r="J668" s="231">
        <f t="shared" si="35"/>
        <v>3.666666666666667</v>
      </c>
      <c r="K668" s="13" t="s">
        <v>250</v>
      </c>
      <c r="L668" s="13" t="s">
        <v>1078</v>
      </c>
      <c r="M668" s="13" t="s">
        <v>835</v>
      </c>
      <c r="AO668" s="13" t="s">
        <v>905</v>
      </c>
    </row>
    <row r="669" spans="1:41" x14ac:dyDescent="0.25">
      <c r="A669" s="12">
        <v>38505</v>
      </c>
      <c r="B669" s="13" t="s">
        <v>249</v>
      </c>
      <c r="C669" s="13">
        <v>2006</v>
      </c>
      <c r="D669" s="13">
        <v>6</v>
      </c>
      <c r="E669" s="13">
        <v>1</v>
      </c>
      <c r="F669" s="13" t="s">
        <v>248</v>
      </c>
      <c r="G669" s="30">
        <v>4.0972222222222222E-2</v>
      </c>
      <c r="I669" s="30">
        <v>0.83333333333333337</v>
      </c>
      <c r="J669" s="231">
        <f t="shared" si="35"/>
        <v>4.9833333333333307</v>
      </c>
      <c r="K669" s="13" t="s">
        <v>250</v>
      </c>
      <c r="L669" s="13" t="s">
        <v>1078</v>
      </c>
      <c r="M669" s="13" t="s">
        <v>835</v>
      </c>
      <c r="AO669" s="13" t="s">
        <v>905</v>
      </c>
    </row>
    <row r="670" spans="1:41" x14ac:dyDescent="0.25">
      <c r="A670" s="12">
        <v>38505</v>
      </c>
      <c r="B670" s="13" t="s">
        <v>249</v>
      </c>
      <c r="C670" s="13">
        <v>2006</v>
      </c>
      <c r="D670" s="13">
        <v>6</v>
      </c>
      <c r="E670" s="13">
        <v>1</v>
      </c>
      <c r="F670" s="13" t="s">
        <v>248</v>
      </c>
      <c r="G670" s="30">
        <v>0.96250000000000002</v>
      </c>
      <c r="I670" s="30">
        <v>0.83333333333333337</v>
      </c>
      <c r="J670" s="231">
        <f t="shared" si="35"/>
        <v>3.0999999999999996</v>
      </c>
      <c r="K670" s="13" t="s">
        <v>250</v>
      </c>
      <c r="L670" s="13" t="s">
        <v>1080</v>
      </c>
      <c r="M670" s="13" t="s">
        <v>252</v>
      </c>
      <c r="O670" s="16">
        <v>3</v>
      </c>
      <c r="P670" s="13">
        <v>61</v>
      </c>
      <c r="Q670" s="17">
        <v>26</v>
      </c>
      <c r="R670" s="227">
        <f t="shared" ref="R670:R701" si="36">P670-Q670</f>
        <v>35</v>
      </c>
      <c r="V670" s="17">
        <v>139</v>
      </c>
      <c r="X670" s="13" t="s">
        <v>252</v>
      </c>
    </row>
    <row r="671" spans="1:41" x14ac:dyDescent="0.25">
      <c r="A671" s="12">
        <v>38505</v>
      </c>
      <c r="B671" s="13" t="s">
        <v>249</v>
      </c>
      <c r="C671" s="13">
        <v>2006</v>
      </c>
      <c r="D671" s="13">
        <v>6</v>
      </c>
      <c r="E671" s="13">
        <v>1</v>
      </c>
      <c r="F671" s="13" t="s">
        <v>248</v>
      </c>
      <c r="G671" s="30">
        <v>0.96111111111111114</v>
      </c>
      <c r="I671" s="30">
        <v>0.83333333333333337</v>
      </c>
      <c r="J671" s="231">
        <f t="shared" si="35"/>
        <v>3.0666666666666664</v>
      </c>
      <c r="K671" s="13" t="s">
        <v>250</v>
      </c>
      <c r="L671" s="13" t="s">
        <v>1079</v>
      </c>
      <c r="M671" s="13" t="s">
        <v>252</v>
      </c>
      <c r="O671" s="16">
        <v>1.5</v>
      </c>
      <c r="P671" s="13">
        <v>64</v>
      </c>
      <c r="Q671" s="17">
        <v>28</v>
      </c>
      <c r="R671" s="227">
        <f t="shared" si="36"/>
        <v>36</v>
      </c>
      <c r="V671" s="17">
        <v>142</v>
      </c>
      <c r="X671" s="13" t="s">
        <v>252</v>
      </c>
    </row>
    <row r="672" spans="1:41" x14ac:dyDescent="0.25">
      <c r="A672" s="12">
        <v>38505</v>
      </c>
      <c r="B672" s="13" t="s">
        <v>249</v>
      </c>
      <c r="C672" s="13">
        <v>2006</v>
      </c>
      <c r="D672" s="13">
        <v>6</v>
      </c>
      <c r="E672" s="13">
        <v>1</v>
      </c>
      <c r="F672" s="13" t="s">
        <v>248</v>
      </c>
      <c r="G672" s="30">
        <v>0.96805555555555556</v>
      </c>
      <c r="I672" s="30">
        <v>0.83333333333333337</v>
      </c>
      <c r="J672" s="231">
        <f t="shared" si="35"/>
        <v>3.2333333333333325</v>
      </c>
      <c r="K672" s="13" t="s">
        <v>250</v>
      </c>
      <c r="L672" s="13" t="s">
        <v>1082</v>
      </c>
      <c r="M672" s="13" t="s">
        <v>252</v>
      </c>
      <c r="O672" s="16">
        <v>1</v>
      </c>
      <c r="P672" s="13">
        <v>60</v>
      </c>
      <c r="Q672" s="17">
        <v>26</v>
      </c>
      <c r="R672" s="227">
        <f t="shared" si="36"/>
        <v>34</v>
      </c>
      <c r="V672" s="17">
        <v>139</v>
      </c>
      <c r="X672" s="13" t="s">
        <v>252</v>
      </c>
    </row>
    <row r="673" spans="1:47" x14ac:dyDescent="0.25">
      <c r="A673" s="12">
        <v>38505</v>
      </c>
      <c r="B673" s="13" t="s">
        <v>249</v>
      </c>
      <c r="C673" s="13">
        <v>2006</v>
      </c>
      <c r="D673" s="13">
        <v>6</v>
      </c>
      <c r="E673" s="13">
        <v>1</v>
      </c>
      <c r="F673" s="13" t="s">
        <v>248</v>
      </c>
      <c r="G673" s="30">
        <v>0.97222222222222221</v>
      </c>
      <c r="I673" s="30">
        <v>0.83333333333333337</v>
      </c>
      <c r="J673" s="231">
        <f t="shared" si="35"/>
        <v>3.3333333333333321</v>
      </c>
      <c r="K673" s="13" t="s">
        <v>250</v>
      </c>
      <c r="L673" s="13" t="s">
        <v>1083</v>
      </c>
      <c r="M673" s="13" t="s">
        <v>252</v>
      </c>
      <c r="O673" s="16">
        <v>0</v>
      </c>
      <c r="P673" s="13">
        <v>63</v>
      </c>
      <c r="Q673" s="17">
        <v>28</v>
      </c>
      <c r="R673" s="227">
        <f t="shared" si="36"/>
        <v>35</v>
      </c>
      <c r="V673" s="17">
        <v>148</v>
      </c>
      <c r="X673" s="13" t="s">
        <v>252</v>
      </c>
    </row>
    <row r="674" spans="1:47" x14ac:dyDescent="0.25">
      <c r="A674" s="12">
        <v>38505</v>
      </c>
      <c r="B674" s="13" t="s">
        <v>249</v>
      </c>
      <c r="C674" s="13">
        <v>2006</v>
      </c>
      <c r="D674" s="13">
        <v>6</v>
      </c>
      <c r="E674" s="13">
        <v>1</v>
      </c>
      <c r="F674" s="13" t="s">
        <v>248</v>
      </c>
      <c r="G674" s="30">
        <v>0.97569444444444453</v>
      </c>
      <c r="I674" s="30">
        <v>0.83333333333333337</v>
      </c>
      <c r="J674" s="231">
        <f t="shared" si="35"/>
        <v>3.4166666666666679</v>
      </c>
      <c r="K674" s="13" t="s">
        <v>250</v>
      </c>
      <c r="L674" s="13" t="s">
        <v>1084</v>
      </c>
      <c r="M674" s="13" t="s">
        <v>252</v>
      </c>
      <c r="O674" s="16">
        <v>0</v>
      </c>
      <c r="P674" s="13">
        <v>64</v>
      </c>
      <c r="Q674" s="17">
        <v>28</v>
      </c>
      <c r="R674" s="227">
        <f t="shared" si="36"/>
        <v>36</v>
      </c>
      <c r="V674" s="17">
        <v>141</v>
      </c>
      <c r="X674" s="13" t="s">
        <v>252</v>
      </c>
    </row>
    <row r="675" spans="1:47" x14ac:dyDescent="0.25">
      <c r="A675" s="12">
        <v>38505</v>
      </c>
      <c r="B675" s="13" t="s">
        <v>249</v>
      </c>
      <c r="C675" s="13">
        <v>2006</v>
      </c>
      <c r="D675" s="13">
        <v>6</v>
      </c>
      <c r="E675" s="13">
        <v>1</v>
      </c>
      <c r="F675" s="13" t="s">
        <v>248</v>
      </c>
      <c r="G675" s="30">
        <v>0.98124999999999996</v>
      </c>
      <c r="I675" s="30">
        <v>0.83333333333333337</v>
      </c>
      <c r="J675" s="231">
        <f t="shared" si="35"/>
        <v>3.549999999999998</v>
      </c>
      <c r="K675" s="13" t="s">
        <v>250</v>
      </c>
      <c r="L675" s="13" t="s">
        <v>1085</v>
      </c>
      <c r="M675" s="13" t="s">
        <v>252</v>
      </c>
      <c r="O675" s="16">
        <v>0</v>
      </c>
      <c r="P675" s="13">
        <v>61</v>
      </c>
      <c r="Q675" s="17">
        <v>28</v>
      </c>
      <c r="R675" s="227">
        <f t="shared" si="36"/>
        <v>33</v>
      </c>
      <c r="V675" s="17">
        <v>142</v>
      </c>
      <c r="X675" s="13" t="s">
        <v>252</v>
      </c>
    </row>
    <row r="676" spans="1:47" x14ac:dyDescent="0.25">
      <c r="A676" s="12">
        <v>38505</v>
      </c>
      <c r="B676" s="13" t="s">
        <v>249</v>
      </c>
      <c r="C676" s="13">
        <v>2006</v>
      </c>
      <c r="D676" s="13">
        <v>6</v>
      </c>
      <c r="E676" s="13">
        <v>1</v>
      </c>
      <c r="F676" s="13" t="s">
        <v>248</v>
      </c>
      <c r="G676" s="30">
        <v>0.98263888888888884</v>
      </c>
      <c r="I676" s="30">
        <v>0.83333333333333337</v>
      </c>
      <c r="J676" s="231">
        <f t="shared" si="35"/>
        <v>3.5833333333333313</v>
      </c>
      <c r="K676" s="13" t="s">
        <v>250</v>
      </c>
      <c r="L676" s="13" t="s">
        <v>1086</v>
      </c>
      <c r="M676" s="13" t="s">
        <v>252</v>
      </c>
      <c r="O676" s="16">
        <v>1</v>
      </c>
      <c r="P676" s="13">
        <v>65</v>
      </c>
      <c r="Q676" s="17">
        <v>28</v>
      </c>
      <c r="R676" s="227">
        <f t="shared" si="36"/>
        <v>37</v>
      </c>
      <c r="V676" s="17">
        <v>138</v>
      </c>
      <c r="X676" s="13" t="s">
        <v>252</v>
      </c>
    </row>
    <row r="677" spans="1:47" x14ac:dyDescent="0.25">
      <c r="A677" s="12">
        <v>38505</v>
      </c>
      <c r="B677" s="13" t="s">
        <v>249</v>
      </c>
      <c r="C677" s="13">
        <v>2006</v>
      </c>
      <c r="D677" s="13">
        <v>6</v>
      </c>
      <c r="E677" s="13">
        <v>1</v>
      </c>
      <c r="F677" s="13" t="s">
        <v>248</v>
      </c>
      <c r="G677" s="30">
        <v>0.9902777777777777</v>
      </c>
      <c r="I677" s="30">
        <v>0.83333333333333337</v>
      </c>
      <c r="J677" s="231">
        <f t="shared" si="35"/>
        <v>3.7666666666666639</v>
      </c>
      <c r="K677" s="13" t="s">
        <v>250</v>
      </c>
      <c r="L677" s="13" t="s">
        <v>1088</v>
      </c>
      <c r="M677" s="13" t="s">
        <v>252</v>
      </c>
      <c r="N677" s="13" t="s">
        <v>672</v>
      </c>
      <c r="O677" s="16">
        <v>3</v>
      </c>
      <c r="P677" s="13">
        <v>65</v>
      </c>
      <c r="Q677" s="17">
        <v>28</v>
      </c>
      <c r="R677" s="227">
        <f t="shared" si="36"/>
        <v>37</v>
      </c>
      <c r="V677" s="17">
        <v>144</v>
      </c>
      <c r="X677" s="13" t="s">
        <v>252</v>
      </c>
    </row>
    <row r="678" spans="1:47" x14ac:dyDescent="0.25">
      <c r="A678" s="12">
        <v>38505</v>
      </c>
      <c r="B678" s="13" t="s">
        <v>249</v>
      </c>
      <c r="C678" s="13">
        <v>2006</v>
      </c>
      <c r="D678" s="13">
        <v>6</v>
      </c>
      <c r="E678" s="13">
        <v>1</v>
      </c>
      <c r="F678" s="13" t="s">
        <v>248</v>
      </c>
      <c r="G678" s="30">
        <v>0.99722222222222223</v>
      </c>
      <c r="I678" s="30">
        <v>0.83333333333333337</v>
      </c>
      <c r="J678" s="231">
        <f t="shared" si="35"/>
        <v>3.9333333333333327</v>
      </c>
      <c r="K678" s="13" t="s">
        <v>250</v>
      </c>
      <c r="L678" s="13" t="s">
        <v>1089</v>
      </c>
      <c r="M678" s="13" t="s">
        <v>252</v>
      </c>
      <c r="O678" s="16">
        <v>1</v>
      </c>
      <c r="P678" s="13">
        <v>63</v>
      </c>
      <c r="Q678" s="17">
        <v>28</v>
      </c>
      <c r="R678" s="227">
        <f t="shared" si="36"/>
        <v>35</v>
      </c>
      <c r="V678" s="17">
        <v>141</v>
      </c>
      <c r="X678" s="13" t="s">
        <v>252</v>
      </c>
    </row>
    <row r="679" spans="1:47" x14ac:dyDescent="0.25">
      <c r="A679" s="12">
        <v>38505</v>
      </c>
      <c r="B679" s="13" t="s">
        <v>249</v>
      </c>
      <c r="C679" s="13">
        <v>2006</v>
      </c>
      <c r="D679" s="13">
        <v>6</v>
      </c>
      <c r="E679" s="13">
        <v>1</v>
      </c>
      <c r="F679" s="13" t="s">
        <v>248</v>
      </c>
      <c r="G679" s="30">
        <v>4.1666666666666666E-3</v>
      </c>
      <c r="I679" s="30">
        <v>0.83333333333333337</v>
      </c>
      <c r="J679" s="231">
        <f t="shared" si="35"/>
        <v>4.0999999999999979</v>
      </c>
      <c r="K679" s="13" t="s">
        <v>250</v>
      </c>
      <c r="L679" s="13" t="s">
        <v>1090</v>
      </c>
      <c r="M679" s="13" t="s">
        <v>252</v>
      </c>
      <c r="N679" s="13" t="s">
        <v>672</v>
      </c>
      <c r="O679" s="16">
        <v>0</v>
      </c>
      <c r="P679" s="13">
        <v>65</v>
      </c>
      <c r="Q679" s="17">
        <v>28</v>
      </c>
      <c r="R679" s="227">
        <f t="shared" si="36"/>
        <v>37</v>
      </c>
      <c r="V679" s="17">
        <v>135</v>
      </c>
      <c r="X679" s="13" t="s">
        <v>252</v>
      </c>
    </row>
    <row r="680" spans="1:47" x14ac:dyDescent="0.25">
      <c r="A680" s="12">
        <v>38505</v>
      </c>
      <c r="B680" s="13" t="s">
        <v>249</v>
      </c>
      <c r="C680" s="13">
        <v>2006</v>
      </c>
      <c r="D680" s="13">
        <v>6</v>
      </c>
      <c r="E680" s="13">
        <v>1</v>
      </c>
      <c r="F680" s="13" t="s">
        <v>248</v>
      </c>
      <c r="G680" s="30">
        <v>1.7361111111111112E-2</v>
      </c>
      <c r="I680" s="30">
        <v>0.83333333333333337</v>
      </c>
      <c r="J680" s="231">
        <f t="shared" si="35"/>
        <v>4.4166666666666679</v>
      </c>
      <c r="K680" s="13" t="s">
        <v>250</v>
      </c>
      <c r="L680" s="13" t="s">
        <v>1091</v>
      </c>
      <c r="M680" s="13" t="s">
        <v>252</v>
      </c>
      <c r="O680" s="16">
        <v>0</v>
      </c>
      <c r="P680" s="13">
        <v>64</v>
      </c>
      <c r="Q680" s="17">
        <v>28</v>
      </c>
      <c r="R680" s="227">
        <f t="shared" si="36"/>
        <v>36</v>
      </c>
      <c r="V680" s="17">
        <v>142</v>
      </c>
      <c r="X680" s="13" t="s">
        <v>252</v>
      </c>
    </row>
    <row r="681" spans="1:47" x14ac:dyDescent="0.25">
      <c r="A681" s="12">
        <v>38505</v>
      </c>
      <c r="B681" s="13" t="s">
        <v>249</v>
      </c>
      <c r="C681" s="13">
        <v>2006</v>
      </c>
      <c r="D681" s="13">
        <v>6</v>
      </c>
      <c r="E681" s="13">
        <v>1</v>
      </c>
      <c r="F681" s="13" t="s">
        <v>248</v>
      </c>
      <c r="G681" s="30">
        <v>2.2222222222222223E-2</v>
      </c>
      <c r="I681" s="30">
        <v>0.83333333333333337</v>
      </c>
      <c r="J681" s="231">
        <f t="shared" si="35"/>
        <v>4.5333333333333314</v>
      </c>
      <c r="K681" s="13" t="s">
        <v>250</v>
      </c>
      <c r="L681" s="13" t="s">
        <v>1093</v>
      </c>
      <c r="M681" s="13" t="s">
        <v>252</v>
      </c>
      <c r="O681" s="16">
        <v>2</v>
      </c>
      <c r="P681" s="13">
        <v>66</v>
      </c>
      <c r="Q681" s="17">
        <v>28</v>
      </c>
      <c r="R681" s="227">
        <f t="shared" si="36"/>
        <v>38</v>
      </c>
      <c r="V681" s="17">
        <v>148</v>
      </c>
      <c r="X681" s="13" t="s">
        <v>252</v>
      </c>
      <c r="AU681" s="155">
        <v>2</v>
      </c>
    </row>
    <row r="682" spans="1:47" x14ac:dyDescent="0.25">
      <c r="A682" s="12">
        <v>38505</v>
      </c>
      <c r="B682" s="13" t="s">
        <v>249</v>
      </c>
      <c r="C682" s="13">
        <v>2006</v>
      </c>
      <c r="D682" s="13">
        <v>6</v>
      </c>
      <c r="E682" s="13">
        <v>1</v>
      </c>
      <c r="F682" s="13" t="s">
        <v>248</v>
      </c>
      <c r="G682" s="30">
        <v>2.2222222222222223E-2</v>
      </c>
      <c r="I682" s="30">
        <v>0.83333333333333337</v>
      </c>
      <c r="J682" s="231">
        <f t="shared" si="35"/>
        <v>4.5333333333333314</v>
      </c>
      <c r="K682" s="13" t="s">
        <v>250</v>
      </c>
      <c r="L682" s="13" t="s">
        <v>1094</v>
      </c>
      <c r="M682" s="13" t="s">
        <v>252</v>
      </c>
      <c r="O682" s="16">
        <v>1</v>
      </c>
      <c r="P682" s="13">
        <v>63</v>
      </c>
      <c r="Q682" s="17">
        <v>28</v>
      </c>
      <c r="R682" s="227">
        <f t="shared" si="36"/>
        <v>35</v>
      </c>
      <c r="V682" s="17">
        <v>143</v>
      </c>
      <c r="X682" s="13" t="s">
        <v>252</v>
      </c>
      <c r="AU682" s="155"/>
    </row>
    <row r="683" spans="1:47" x14ac:dyDescent="0.25">
      <c r="A683" s="12">
        <v>38505</v>
      </c>
      <c r="B683" s="13" t="s">
        <v>249</v>
      </c>
      <c r="C683" s="13">
        <v>2006</v>
      </c>
      <c r="D683" s="13">
        <v>6</v>
      </c>
      <c r="E683" s="13">
        <v>1</v>
      </c>
      <c r="F683" s="13" t="s">
        <v>248</v>
      </c>
      <c r="G683" s="30">
        <v>2.7083333333333334E-2</v>
      </c>
      <c r="I683" s="30">
        <v>0.83333333333333337</v>
      </c>
      <c r="J683" s="231">
        <f t="shared" si="35"/>
        <v>4.6499999999999986</v>
      </c>
      <c r="K683" s="13" t="s">
        <v>250</v>
      </c>
      <c r="L683" s="13" t="s">
        <v>1095</v>
      </c>
      <c r="M683" s="13" t="s">
        <v>252</v>
      </c>
      <c r="O683" s="16">
        <v>0</v>
      </c>
      <c r="P683" s="13">
        <v>60</v>
      </c>
      <c r="Q683" s="17">
        <v>26</v>
      </c>
      <c r="R683" s="227">
        <f t="shared" si="36"/>
        <v>34</v>
      </c>
      <c r="V683" s="17">
        <v>139</v>
      </c>
      <c r="X683" s="13" t="s">
        <v>252</v>
      </c>
      <c r="AU683" s="155"/>
    </row>
    <row r="684" spans="1:47" x14ac:dyDescent="0.25">
      <c r="A684" s="12">
        <v>38505</v>
      </c>
      <c r="B684" s="13" t="s">
        <v>249</v>
      </c>
      <c r="C684" s="13">
        <v>2006</v>
      </c>
      <c r="D684" s="13">
        <v>6</v>
      </c>
      <c r="E684" s="13">
        <v>1</v>
      </c>
      <c r="F684" s="13" t="s">
        <v>248</v>
      </c>
      <c r="G684" s="30">
        <v>3.1944444444444449E-2</v>
      </c>
      <c r="I684" s="30">
        <v>0.83333333333333337</v>
      </c>
      <c r="J684" s="231">
        <f t="shared" si="35"/>
        <v>4.7666666666666657</v>
      </c>
      <c r="K684" s="13" t="s">
        <v>250</v>
      </c>
      <c r="L684" s="13" t="s">
        <v>1097</v>
      </c>
      <c r="M684" s="13" t="s">
        <v>252</v>
      </c>
      <c r="O684" s="16">
        <v>0</v>
      </c>
      <c r="P684" s="13">
        <v>63</v>
      </c>
      <c r="Q684" s="17">
        <v>28</v>
      </c>
      <c r="R684" s="227">
        <f t="shared" si="36"/>
        <v>35</v>
      </c>
      <c r="V684" s="17">
        <v>140</v>
      </c>
      <c r="X684" s="13" t="s">
        <v>252</v>
      </c>
      <c r="AU684" s="155">
        <v>1</v>
      </c>
    </row>
    <row r="685" spans="1:47" x14ac:dyDescent="0.25">
      <c r="A685" s="12">
        <v>38505</v>
      </c>
      <c r="B685" s="13" t="s">
        <v>249</v>
      </c>
      <c r="C685" s="13">
        <v>2006</v>
      </c>
      <c r="D685" s="13">
        <v>6</v>
      </c>
      <c r="E685" s="13">
        <v>1</v>
      </c>
      <c r="F685" s="13" t="s">
        <v>248</v>
      </c>
      <c r="G685" s="30">
        <v>4.6527777777777779E-2</v>
      </c>
      <c r="I685" s="30">
        <v>0.83333333333333337</v>
      </c>
      <c r="J685" s="231">
        <f t="shared" si="35"/>
        <v>5.1166666666666671</v>
      </c>
      <c r="K685" s="13" t="s">
        <v>250</v>
      </c>
      <c r="L685" s="13" t="s">
        <v>1100</v>
      </c>
      <c r="M685" s="13" t="s">
        <v>252</v>
      </c>
      <c r="N685" s="13" t="s">
        <v>672</v>
      </c>
      <c r="O685" s="16">
        <v>0</v>
      </c>
      <c r="P685" s="13">
        <v>61</v>
      </c>
      <c r="Q685" s="17">
        <v>28</v>
      </c>
      <c r="R685" s="227">
        <f t="shared" si="36"/>
        <v>33</v>
      </c>
      <c r="V685" s="17">
        <v>142</v>
      </c>
      <c r="X685" s="13" t="s">
        <v>252</v>
      </c>
      <c r="AU685" s="155">
        <v>2</v>
      </c>
    </row>
    <row r="686" spans="1:47" x14ac:dyDescent="0.25">
      <c r="A686" s="12">
        <v>38505</v>
      </c>
      <c r="B686" s="13" t="s">
        <v>249</v>
      </c>
      <c r="C686" s="13">
        <v>2006</v>
      </c>
      <c r="D686" s="13">
        <v>6</v>
      </c>
      <c r="E686" s="13">
        <v>1</v>
      </c>
      <c r="F686" s="13" t="s">
        <v>248</v>
      </c>
      <c r="G686" s="30">
        <v>6.0416666666666667E-2</v>
      </c>
      <c r="I686" s="30">
        <v>0.83333333333333337</v>
      </c>
      <c r="J686" s="231">
        <f t="shared" si="35"/>
        <v>5.4499999999999993</v>
      </c>
      <c r="K686" s="13" t="s">
        <v>250</v>
      </c>
      <c r="L686" s="13" t="s">
        <v>1105</v>
      </c>
      <c r="M686" s="13" t="s">
        <v>252</v>
      </c>
      <c r="O686" s="16">
        <v>0</v>
      </c>
      <c r="P686" s="13">
        <v>62</v>
      </c>
      <c r="Q686" s="17">
        <v>28</v>
      </c>
      <c r="R686" s="227">
        <f t="shared" si="36"/>
        <v>34</v>
      </c>
      <c r="V686" s="17">
        <v>141</v>
      </c>
      <c r="X686" s="13" t="s">
        <v>252</v>
      </c>
    </row>
    <row r="687" spans="1:47" x14ac:dyDescent="0.25">
      <c r="A687" s="12">
        <v>38505</v>
      </c>
      <c r="B687" s="13" t="s">
        <v>249</v>
      </c>
      <c r="C687" s="13">
        <v>2006</v>
      </c>
      <c r="D687" s="13">
        <v>6</v>
      </c>
      <c r="E687" s="13">
        <v>1</v>
      </c>
      <c r="F687" s="13" t="s">
        <v>248</v>
      </c>
      <c r="G687" s="30">
        <v>6.3888888888888884E-2</v>
      </c>
      <c r="I687" s="30">
        <v>0.83333333333333337</v>
      </c>
      <c r="J687" s="231">
        <f t="shared" si="35"/>
        <v>5.5333333333333314</v>
      </c>
      <c r="K687" s="13" t="s">
        <v>250</v>
      </c>
      <c r="L687" s="13" t="s">
        <v>1108</v>
      </c>
      <c r="M687" s="13" t="s">
        <v>252</v>
      </c>
      <c r="O687" s="16">
        <v>1</v>
      </c>
      <c r="P687" s="13">
        <v>63</v>
      </c>
      <c r="Q687" s="17">
        <v>28</v>
      </c>
      <c r="R687" s="227">
        <f t="shared" si="36"/>
        <v>35</v>
      </c>
      <c r="V687" s="17">
        <v>137</v>
      </c>
      <c r="X687" s="13" t="s">
        <v>252</v>
      </c>
    </row>
    <row r="688" spans="1:47" x14ac:dyDescent="0.25">
      <c r="A688" s="12">
        <v>38505</v>
      </c>
      <c r="B688" s="13" t="s">
        <v>249</v>
      </c>
      <c r="C688" s="13">
        <v>2006</v>
      </c>
      <c r="D688" s="13">
        <v>6</v>
      </c>
      <c r="E688" s="13">
        <v>1</v>
      </c>
      <c r="F688" s="13" t="s">
        <v>248</v>
      </c>
      <c r="G688" s="30">
        <v>7.1527777777777787E-2</v>
      </c>
      <c r="I688" s="30">
        <v>0.83333333333333337</v>
      </c>
      <c r="J688" s="231">
        <f t="shared" si="35"/>
        <v>5.716666666666665</v>
      </c>
      <c r="K688" s="13" t="s">
        <v>250</v>
      </c>
      <c r="L688" s="13" t="s">
        <v>562</v>
      </c>
      <c r="M688" s="13" t="s">
        <v>672</v>
      </c>
      <c r="O688" s="16">
        <v>3</v>
      </c>
      <c r="P688" s="13">
        <v>66</v>
      </c>
      <c r="Q688" s="17">
        <v>28</v>
      </c>
      <c r="R688" s="227">
        <f t="shared" si="36"/>
        <v>38</v>
      </c>
      <c r="V688" s="17">
        <v>144</v>
      </c>
      <c r="X688" s="13" t="s">
        <v>252</v>
      </c>
      <c r="AO688" s="13" t="s">
        <v>1580</v>
      </c>
    </row>
    <row r="689" spans="1:47" x14ac:dyDescent="0.25">
      <c r="A689" s="12">
        <v>38505</v>
      </c>
      <c r="B689" s="13" t="s">
        <v>249</v>
      </c>
      <c r="C689" s="13">
        <v>2006</v>
      </c>
      <c r="D689" s="13">
        <v>6</v>
      </c>
      <c r="E689" s="13">
        <v>1</v>
      </c>
      <c r="F689" s="13" t="s">
        <v>248</v>
      </c>
      <c r="G689" s="30">
        <v>1.3888888888888889E-3</v>
      </c>
      <c r="I689" s="30">
        <v>0.83333333333333337</v>
      </c>
      <c r="J689" s="231">
        <f t="shared" si="35"/>
        <v>4.0333333333333314</v>
      </c>
      <c r="K689" s="13" t="s">
        <v>250</v>
      </c>
      <c r="L689" s="13" t="s">
        <v>626</v>
      </c>
      <c r="M689" s="13" t="s">
        <v>672</v>
      </c>
      <c r="O689" s="16">
        <v>3</v>
      </c>
      <c r="P689" s="13">
        <v>63</v>
      </c>
      <c r="Q689" s="17">
        <v>28</v>
      </c>
      <c r="R689" s="227">
        <f t="shared" si="36"/>
        <v>35</v>
      </c>
      <c r="V689" s="17">
        <v>145</v>
      </c>
      <c r="X689" s="13" t="s">
        <v>252</v>
      </c>
      <c r="AO689" s="13" t="s">
        <v>1581</v>
      </c>
    </row>
    <row r="690" spans="1:47" s="29" customFormat="1" x14ac:dyDescent="0.25">
      <c r="A690" s="12">
        <v>38534</v>
      </c>
      <c r="B690" s="13" t="s">
        <v>860</v>
      </c>
      <c r="C690" s="13">
        <v>2005</v>
      </c>
      <c r="D690" s="13">
        <v>7</v>
      </c>
      <c r="E690" s="13">
        <v>1</v>
      </c>
      <c r="F690" s="13" t="s">
        <v>248</v>
      </c>
      <c r="G690" s="30">
        <v>0.93472222222222223</v>
      </c>
      <c r="H690" s="30"/>
      <c r="I690" s="30">
        <v>0.83888888888888891</v>
      </c>
      <c r="J690" s="231">
        <f t="shared" si="35"/>
        <v>2.2999999999999998</v>
      </c>
      <c r="K690" s="13" t="s">
        <v>250</v>
      </c>
      <c r="L690" s="13" t="s">
        <v>1126</v>
      </c>
      <c r="M690" s="13" t="s">
        <v>252</v>
      </c>
      <c r="N690" s="13" t="s">
        <v>252</v>
      </c>
      <c r="O690" s="16">
        <v>4</v>
      </c>
      <c r="P690" s="13">
        <v>61</v>
      </c>
      <c r="Q690" s="17">
        <v>25</v>
      </c>
      <c r="R690" s="227">
        <f t="shared" si="36"/>
        <v>36</v>
      </c>
      <c r="S690" s="18"/>
      <c r="T690" s="18"/>
      <c r="U690" s="18"/>
      <c r="V690" s="17">
        <v>144</v>
      </c>
      <c r="W690" s="17"/>
      <c r="X690" s="13" t="s">
        <v>252</v>
      </c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x14ac:dyDescent="0.25">
      <c r="A691" s="12">
        <v>38534</v>
      </c>
      <c r="B691" s="13" t="s">
        <v>860</v>
      </c>
      <c r="C691" s="13">
        <v>2005</v>
      </c>
      <c r="D691" s="13">
        <v>7</v>
      </c>
      <c r="E691" s="13">
        <v>1</v>
      </c>
      <c r="F691" s="13" t="s">
        <v>248</v>
      </c>
      <c r="G691" s="30">
        <v>0.93819444444444444</v>
      </c>
      <c r="I691" s="30">
        <v>0.83888888888888891</v>
      </c>
      <c r="J691" s="231">
        <f t="shared" si="35"/>
        <v>2.3833333333333329</v>
      </c>
      <c r="K691" s="13" t="s">
        <v>250</v>
      </c>
      <c r="L691" s="13" t="s">
        <v>1127</v>
      </c>
      <c r="M691" s="13" t="s">
        <v>252</v>
      </c>
      <c r="N691" s="13" t="s">
        <v>252</v>
      </c>
      <c r="O691" s="16">
        <v>4.5</v>
      </c>
      <c r="P691" s="13">
        <v>65</v>
      </c>
      <c r="Q691" s="17">
        <v>30</v>
      </c>
      <c r="R691" s="227">
        <f t="shared" si="36"/>
        <v>35</v>
      </c>
      <c r="V691" s="17">
        <v>139</v>
      </c>
      <c r="X691" s="13" t="s">
        <v>252</v>
      </c>
    </row>
    <row r="692" spans="1:47" x14ac:dyDescent="0.25">
      <c r="A692" s="12">
        <v>38534</v>
      </c>
      <c r="B692" s="13" t="s">
        <v>860</v>
      </c>
      <c r="C692" s="13">
        <v>2005</v>
      </c>
      <c r="D692" s="13">
        <v>7</v>
      </c>
      <c r="E692" s="13">
        <v>1</v>
      </c>
      <c r="F692" s="13" t="s">
        <v>248</v>
      </c>
      <c r="G692" s="30">
        <v>0.94513888888888886</v>
      </c>
      <c r="I692" s="30">
        <v>0.83888888888888891</v>
      </c>
      <c r="J692" s="231">
        <f t="shared" si="35"/>
        <v>2.5499999999999989</v>
      </c>
      <c r="K692" s="13" t="s">
        <v>250</v>
      </c>
      <c r="L692" s="13" t="s">
        <v>1128</v>
      </c>
      <c r="M692" s="13" t="s">
        <v>252</v>
      </c>
      <c r="N692" s="13" t="s">
        <v>252</v>
      </c>
      <c r="O692" s="16">
        <v>0</v>
      </c>
      <c r="P692" s="13">
        <v>59</v>
      </c>
      <c r="Q692" s="17">
        <v>26</v>
      </c>
      <c r="R692" s="227">
        <f t="shared" si="36"/>
        <v>33</v>
      </c>
      <c r="V692" s="17">
        <v>141</v>
      </c>
      <c r="X692" s="13" t="s">
        <v>252</v>
      </c>
    </row>
    <row r="693" spans="1:47" x14ac:dyDescent="0.25">
      <c r="A693" s="31">
        <v>38534</v>
      </c>
      <c r="B693" s="29" t="s">
        <v>860</v>
      </c>
      <c r="C693" s="13">
        <v>2005</v>
      </c>
      <c r="D693" s="13">
        <v>7</v>
      </c>
      <c r="E693" s="29">
        <v>1</v>
      </c>
      <c r="F693" s="29" t="s">
        <v>248</v>
      </c>
      <c r="G693" s="32">
        <v>0.95347222222222217</v>
      </c>
      <c r="H693" s="32"/>
      <c r="I693" s="30">
        <v>0.83888888888888891</v>
      </c>
      <c r="J693" s="231">
        <f t="shared" si="35"/>
        <v>2.7499999999999982</v>
      </c>
      <c r="K693" s="29" t="s">
        <v>250</v>
      </c>
      <c r="L693" s="29" t="s">
        <v>1129</v>
      </c>
      <c r="M693" s="29" t="s">
        <v>252</v>
      </c>
      <c r="N693" s="29" t="s">
        <v>252</v>
      </c>
      <c r="O693" s="33">
        <v>3</v>
      </c>
      <c r="P693" s="29">
        <v>65</v>
      </c>
      <c r="Q693" s="34">
        <v>26</v>
      </c>
      <c r="R693" s="227">
        <f t="shared" si="36"/>
        <v>39</v>
      </c>
      <c r="S693" s="35">
        <v>14.65</v>
      </c>
      <c r="T693" s="35"/>
      <c r="U693" s="35">
        <v>23.34</v>
      </c>
      <c r="V693" s="34">
        <v>151</v>
      </c>
      <c r="W693" s="34">
        <v>8.5</v>
      </c>
      <c r="X693" s="29" t="s">
        <v>252</v>
      </c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 t="s">
        <v>1130</v>
      </c>
      <c r="AP693" s="29"/>
      <c r="AQ693" s="29"/>
      <c r="AR693" s="29"/>
      <c r="AS693" s="29"/>
      <c r="AT693" s="29"/>
      <c r="AU693" s="29"/>
    </row>
    <row r="694" spans="1:47" x14ac:dyDescent="0.25">
      <c r="A694" s="12">
        <v>38534</v>
      </c>
      <c r="B694" s="13" t="s">
        <v>860</v>
      </c>
      <c r="C694" s="13">
        <v>2005</v>
      </c>
      <c r="D694" s="13">
        <v>7</v>
      </c>
      <c r="E694" s="13">
        <v>1</v>
      </c>
      <c r="F694" s="13" t="s">
        <v>248</v>
      </c>
      <c r="G694" s="30">
        <v>0.96666666666666667</v>
      </c>
      <c r="I694" s="30">
        <v>0.83888888888888891</v>
      </c>
      <c r="J694" s="231">
        <f t="shared" si="35"/>
        <v>3.0666666666666664</v>
      </c>
      <c r="K694" s="13" t="s">
        <v>250</v>
      </c>
      <c r="L694" s="13" t="s">
        <v>1131</v>
      </c>
      <c r="M694" s="13" t="s">
        <v>252</v>
      </c>
      <c r="N694" s="13" t="s">
        <v>252</v>
      </c>
      <c r="O694" s="16">
        <v>4</v>
      </c>
      <c r="P694" s="13">
        <v>58</v>
      </c>
      <c r="Q694" s="17">
        <v>25</v>
      </c>
      <c r="R694" s="227">
        <f t="shared" si="36"/>
        <v>33</v>
      </c>
      <c r="V694" s="17">
        <v>138</v>
      </c>
    </row>
    <row r="695" spans="1:47" x14ac:dyDescent="0.25">
      <c r="A695" s="12">
        <v>38534</v>
      </c>
      <c r="B695" s="13" t="s">
        <v>860</v>
      </c>
      <c r="C695" s="13">
        <v>2005</v>
      </c>
      <c r="D695" s="13">
        <v>7</v>
      </c>
      <c r="E695" s="13">
        <v>1</v>
      </c>
      <c r="F695" s="13" t="s">
        <v>248</v>
      </c>
      <c r="G695" s="30">
        <v>0.97638888888888886</v>
      </c>
      <c r="I695" s="30">
        <v>0.83888888888888891</v>
      </c>
      <c r="J695" s="231">
        <f t="shared" si="35"/>
        <v>3.2999999999999989</v>
      </c>
      <c r="K695" s="13" t="s">
        <v>250</v>
      </c>
      <c r="L695" s="13" t="s">
        <v>1132</v>
      </c>
      <c r="M695" s="13" t="s">
        <v>252</v>
      </c>
      <c r="N695" s="13" t="s">
        <v>252</v>
      </c>
      <c r="O695" s="16">
        <v>4.5</v>
      </c>
      <c r="P695" s="13">
        <v>56</v>
      </c>
      <c r="Q695" s="17">
        <v>25</v>
      </c>
      <c r="R695" s="227">
        <f t="shared" si="36"/>
        <v>31</v>
      </c>
      <c r="V695" s="17">
        <v>140</v>
      </c>
    </row>
    <row r="696" spans="1:47" x14ac:dyDescent="0.25">
      <c r="A696" s="12">
        <v>38534</v>
      </c>
      <c r="B696" s="13" t="s">
        <v>860</v>
      </c>
      <c r="C696" s="13">
        <v>2005</v>
      </c>
      <c r="D696" s="13">
        <v>7</v>
      </c>
      <c r="E696" s="13">
        <v>1</v>
      </c>
      <c r="F696" s="13" t="s">
        <v>248</v>
      </c>
      <c r="G696" s="30">
        <v>0.98124999999999996</v>
      </c>
      <c r="I696" s="30">
        <v>0.83888888888888891</v>
      </c>
      <c r="J696" s="231">
        <f t="shared" si="35"/>
        <v>3.4166666666666652</v>
      </c>
      <c r="K696" s="13" t="s">
        <v>250</v>
      </c>
      <c r="L696" s="13" t="s">
        <v>1133</v>
      </c>
      <c r="M696" s="13" t="s">
        <v>252</v>
      </c>
      <c r="N696" s="13" t="s">
        <v>252</v>
      </c>
      <c r="O696" s="16">
        <v>3</v>
      </c>
      <c r="P696" s="13">
        <v>65</v>
      </c>
      <c r="Q696" s="17">
        <v>25</v>
      </c>
      <c r="R696" s="227">
        <f t="shared" si="36"/>
        <v>40</v>
      </c>
      <c r="V696" s="17">
        <v>143</v>
      </c>
    </row>
    <row r="697" spans="1:47" x14ac:dyDescent="0.25">
      <c r="A697" s="12">
        <v>38534</v>
      </c>
      <c r="B697" s="13" t="s">
        <v>860</v>
      </c>
      <c r="C697" s="13">
        <v>2005</v>
      </c>
      <c r="D697" s="13">
        <v>7</v>
      </c>
      <c r="E697" s="13">
        <v>1</v>
      </c>
      <c r="F697" s="13" t="s">
        <v>248</v>
      </c>
      <c r="G697" s="30">
        <v>0.99375000000000002</v>
      </c>
      <c r="I697" s="30">
        <v>0.83888888888888891</v>
      </c>
      <c r="J697" s="231">
        <f t="shared" si="35"/>
        <v>3.7166666666666668</v>
      </c>
      <c r="K697" s="13" t="s">
        <v>250</v>
      </c>
      <c r="L697" s="13" t="s">
        <v>1134</v>
      </c>
      <c r="M697" s="13" t="s">
        <v>252</v>
      </c>
      <c r="N697" s="13" t="s">
        <v>252</v>
      </c>
      <c r="O697" s="16">
        <v>0</v>
      </c>
      <c r="P697" s="13">
        <v>61</v>
      </c>
      <c r="Q697" s="17">
        <v>25</v>
      </c>
      <c r="R697" s="227">
        <f t="shared" si="36"/>
        <v>36</v>
      </c>
      <c r="V697" s="17">
        <v>144</v>
      </c>
    </row>
    <row r="698" spans="1:47" x14ac:dyDescent="0.25">
      <c r="A698" s="12">
        <v>38534</v>
      </c>
      <c r="B698" s="13" t="s">
        <v>860</v>
      </c>
      <c r="C698" s="13">
        <v>2005</v>
      </c>
      <c r="D698" s="13">
        <v>7</v>
      </c>
      <c r="E698" s="13">
        <v>1</v>
      </c>
      <c r="F698" s="13" t="s">
        <v>248</v>
      </c>
      <c r="G698" s="30">
        <v>0.99722222222222223</v>
      </c>
      <c r="I698" s="30">
        <v>0.83888888888888891</v>
      </c>
      <c r="J698" s="231">
        <f t="shared" si="35"/>
        <v>3.8</v>
      </c>
      <c r="K698" s="13" t="s">
        <v>250</v>
      </c>
      <c r="L698" s="13" t="s">
        <v>1135</v>
      </c>
      <c r="M698" s="13" t="s">
        <v>252</v>
      </c>
      <c r="N698" s="13" t="s">
        <v>252</v>
      </c>
      <c r="O698" s="16">
        <v>4.5</v>
      </c>
      <c r="P698" s="13">
        <v>60</v>
      </c>
      <c r="Q698" s="17">
        <v>24</v>
      </c>
      <c r="R698" s="227">
        <f t="shared" si="36"/>
        <v>36</v>
      </c>
      <c r="V698" s="17">
        <v>139</v>
      </c>
    </row>
    <row r="699" spans="1:47" x14ac:dyDescent="0.25">
      <c r="A699" s="12">
        <v>38534</v>
      </c>
      <c r="B699" s="13" t="s">
        <v>860</v>
      </c>
      <c r="C699" s="13">
        <v>2005</v>
      </c>
      <c r="D699" s="13">
        <v>7</v>
      </c>
      <c r="E699" s="13">
        <v>1</v>
      </c>
      <c r="F699" s="13" t="s">
        <v>248</v>
      </c>
      <c r="G699" s="30">
        <v>1.7361111111111112E-2</v>
      </c>
      <c r="I699" s="30">
        <v>0.83888888888888891</v>
      </c>
      <c r="J699" s="231">
        <f t="shared" si="35"/>
        <v>4.283333333333335</v>
      </c>
      <c r="K699" s="13" t="s">
        <v>250</v>
      </c>
      <c r="L699" s="13" t="s">
        <v>1136</v>
      </c>
      <c r="M699" s="13" t="s">
        <v>252</v>
      </c>
      <c r="N699" s="13" t="s">
        <v>252</v>
      </c>
      <c r="O699" s="16">
        <v>4</v>
      </c>
      <c r="P699" s="13">
        <v>61</v>
      </c>
      <c r="Q699" s="17">
        <v>24</v>
      </c>
      <c r="R699" s="227">
        <f t="shared" si="36"/>
        <v>37</v>
      </c>
      <c r="V699" s="17">
        <v>141</v>
      </c>
    </row>
    <row r="700" spans="1:47" x14ac:dyDescent="0.25">
      <c r="A700" s="12">
        <v>38535</v>
      </c>
      <c r="B700" s="13" t="s">
        <v>860</v>
      </c>
      <c r="C700" s="13">
        <v>2005</v>
      </c>
      <c r="D700" s="13">
        <v>7</v>
      </c>
      <c r="E700" s="13">
        <v>1</v>
      </c>
      <c r="F700" s="13" t="s">
        <v>248</v>
      </c>
      <c r="G700" s="30">
        <v>4.2361111111111106E-2</v>
      </c>
      <c r="I700" s="30">
        <v>0.83888888888888891</v>
      </c>
      <c r="J700" s="231">
        <f t="shared" si="35"/>
        <v>4.8833333333333329</v>
      </c>
      <c r="K700" s="13" t="s">
        <v>1123</v>
      </c>
      <c r="L700" s="13" t="s">
        <v>1157</v>
      </c>
      <c r="M700" s="13" t="s">
        <v>252</v>
      </c>
      <c r="N700" s="13" t="s">
        <v>252</v>
      </c>
      <c r="O700" s="16">
        <v>3</v>
      </c>
      <c r="P700" s="13">
        <v>65</v>
      </c>
      <c r="Q700" s="17">
        <v>25</v>
      </c>
      <c r="R700" s="227">
        <f t="shared" si="36"/>
        <v>40</v>
      </c>
      <c r="V700" s="17">
        <v>155</v>
      </c>
      <c r="X700" s="13" t="s">
        <v>672</v>
      </c>
      <c r="AO700" s="13" t="s">
        <v>1811</v>
      </c>
    </row>
    <row r="701" spans="1:47" x14ac:dyDescent="0.25">
      <c r="A701" s="12">
        <v>38535</v>
      </c>
      <c r="B701" s="13" t="s">
        <v>860</v>
      </c>
      <c r="C701" s="13">
        <v>2005</v>
      </c>
      <c r="D701" s="13">
        <v>7</v>
      </c>
      <c r="E701" s="13">
        <v>1</v>
      </c>
      <c r="F701" s="13" t="s">
        <v>248</v>
      </c>
      <c r="G701" s="30">
        <v>6.7361111111111108E-2</v>
      </c>
      <c r="I701" s="30">
        <v>0.83888888888888891</v>
      </c>
      <c r="J701" s="231">
        <f t="shared" si="35"/>
        <v>5.4833333333333343</v>
      </c>
      <c r="K701" s="13" t="s">
        <v>1123</v>
      </c>
      <c r="L701" s="13" t="s">
        <v>1158</v>
      </c>
      <c r="M701" s="13" t="s">
        <v>252</v>
      </c>
      <c r="N701" s="13" t="s">
        <v>252</v>
      </c>
      <c r="O701" s="16">
        <v>3</v>
      </c>
      <c r="P701" s="13">
        <v>67</v>
      </c>
      <c r="Q701" s="17">
        <v>25</v>
      </c>
      <c r="R701" s="227">
        <f t="shared" si="36"/>
        <v>42</v>
      </c>
      <c r="V701" s="17">
        <v>155</v>
      </c>
      <c r="X701" s="13" t="s">
        <v>252</v>
      </c>
      <c r="AO701" s="13" t="s">
        <v>1812</v>
      </c>
    </row>
    <row r="702" spans="1:47" x14ac:dyDescent="0.25">
      <c r="A702" s="12">
        <v>38535</v>
      </c>
      <c r="B702" s="13" t="s">
        <v>860</v>
      </c>
      <c r="C702" s="13">
        <v>2005</v>
      </c>
      <c r="D702" s="13">
        <v>7</v>
      </c>
      <c r="E702" s="13">
        <v>1</v>
      </c>
      <c r="F702" s="13" t="s">
        <v>248</v>
      </c>
      <c r="G702" s="30">
        <v>0.90347222222222223</v>
      </c>
      <c r="I702" s="30">
        <v>0.83888888888888891</v>
      </c>
      <c r="J702" s="231">
        <f t="shared" si="35"/>
        <v>1.5499999999999998</v>
      </c>
      <c r="K702" s="13" t="s">
        <v>250</v>
      </c>
      <c r="L702" s="13" t="s">
        <v>1137</v>
      </c>
      <c r="M702" s="13" t="s">
        <v>252</v>
      </c>
      <c r="N702" s="13" t="s">
        <v>252</v>
      </c>
      <c r="O702" s="16">
        <v>1.5</v>
      </c>
      <c r="P702" s="13">
        <v>65</v>
      </c>
      <c r="Q702" s="17">
        <v>24</v>
      </c>
      <c r="R702" s="227">
        <f t="shared" ref="R702:R733" si="37">P702-Q702</f>
        <v>41</v>
      </c>
      <c r="V702" s="17">
        <v>146</v>
      </c>
      <c r="AO702" s="13" t="s">
        <v>682</v>
      </c>
    </row>
    <row r="703" spans="1:47" x14ac:dyDescent="0.25">
      <c r="A703" s="12">
        <v>38535</v>
      </c>
      <c r="B703" s="13" t="s">
        <v>860</v>
      </c>
      <c r="C703" s="13">
        <v>2005</v>
      </c>
      <c r="D703" s="13">
        <v>7</v>
      </c>
      <c r="E703" s="13">
        <v>1</v>
      </c>
      <c r="F703" s="13" t="s">
        <v>248</v>
      </c>
      <c r="G703" s="30">
        <v>0.90486111111111101</v>
      </c>
      <c r="I703" s="30">
        <v>0.83888888888888891</v>
      </c>
      <c r="J703" s="231">
        <f t="shared" si="35"/>
        <v>1.5833333333333304</v>
      </c>
      <c r="K703" s="13" t="s">
        <v>250</v>
      </c>
      <c r="L703" s="13" t="s">
        <v>1138</v>
      </c>
      <c r="M703" s="13" t="s">
        <v>252</v>
      </c>
      <c r="N703" s="13" t="s">
        <v>252</v>
      </c>
      <c r="O703" s="16">
        <v>3</v>
      </c>
      <c r="P703" s="13">
        <v>62</v>
      </c>
      <c r="Q703" s="17">
        <v>25</v>
      </c>
      <c r="R703" s="227">
        <f t="shared" si="37"/>
        <v>37</v>
      </c>
      <c r="V703" s="17" t="s">
        <v>318</v>
      </c>
      <c r="AO703" s="13" t="s">
        <v>682</v>
      </c>
    </row>
    <row r="704" spans="1:47" x14ac:dyDescent="0.25">
      <c r="A704" s="12">
        <v>38535</v>
      </c>
      <c r="B704" s="13" t="s">
        <v>860</v>
      </c>
      <c r="C704" s="13">
        <v>2005</v>
      </c>
      <c r="D704" s="13">
        <v>7</v>
      </c>
      <c r="E704" s="13">
        <v>1</v>
      </c>
      <c r="F704" s="13" t="s">
        <v>248</v>
      </c>
      <c r="G704" s="30">
        <v>0.91111111111111109</v>
      </c>
      <c r="H704" s="30">
        <v>0.9277777777777777</v>
      </c>
      <c r="I704" s="30">
        <v>0.83888888888888891</v>
      </c>
      <c r="J704" s="231">
        <f t="shared" si="35"/>
        <v>1.7333333333333325</v>
      </c>
      <c r="K704" s="13" t="s">
        <v>250</v>
      </c>
      <c r="L704" s="13" t="s">
        <v>1139</v>
      </c>
      <c r="M704" s="13" t="s">
        <v>252</v>
      </c>
      <c r="N704" s="13" t="s">
        <v>252</v>
      </c>
      <c r="O704" s="16">
        <v>4</v>
      </c>
      <c r="P704" s="13">
        <v>65</v>
      </c>
      <c r="Q704" s="17">
        <v>25</v>
      </c>
      <c r="R704" s="227">
        <f t="shared" si="37"/>
        <v>40</v>
      </c>
      <c r="V704" s="17">
        <v>146</v>
      </c>
      <c r="X704" s="13" t="s">
        <v>1712</v>
      </c>
      <c r="AO704" s="13" t="s">
        <v>1140</v>
      </c>
    </row>
    <row r="705" spans="1:47" x14ac:dyDescent="0.25">
      <c r="A705" s="12">
        <v>38535</v>
      </c>
      <c r="B705" s="13" t="s">
        <v>860</v>
      </c>
      <c r="C705" s="13">
        <v>2005</v>
      </c>
      <c r="D705" s="13">
        <v>7</v>
      </c>
      <c r="E705" s="13">
        <v>1</v>
      </c>
      <c r="F705" s="13" t="s">
        <v>248</v>
      </c>
      <c r="G705" s="30">
        <v>0.93263888888888891</v>
      </c>
      <c r="I705" s="30">
        <v>0.83888888888888891</v>
      </c>
      <c r="J705" s="231">
        <f t="shared" si="35"/>
        <v>2.25</v>
      </c>
      <c r="K705" s="13" t="s">
        <v>250</v>
      </c>
      <c r="L705" s="13" t="s">
        <v>1141</v>
      </c>
      <c r="M705" s="13" t="s">
        <v>252</v>
      </c>
      <c r="N705" s="13" t="s">
        <v>252</v>
      </c>
      <c r="O705" s="16">
        <v>3</v>
      </c>
      <c r="P705" s="13">
        <v>61</v>
      </c>
      <c r="Q705" s="17">
        <v>26</v>
      </c>
      <c r="R705" s="227">
        <f t="shared" si="37"/>
        <v>35</v>
      </c>
      <c r="V705" s="17">
        <v>144</v>
      </c>
    </row>
    <row r="706" spans="1:47" x14ac:dyDescent="0.25">
      <c r="A706" s="12">
        <v>38535</v>
      </c>
      <c r="B706" s="13" t="s">
        <v>860</v>
      </c>
      <c r="C706" s="13">
        <v>2005</v>
      </c>
      <c r="D706" s="13">
        <v>7</v>
      </c>
      <c r="E706" s="13">
        <v>1</v>
      </c>
      <c r="F706" s="13" t="s">
        <v>248</v>
      </c>
      <c r="G706" s="30">
        <v>0.93263888888888891</v>
      </c>
      <c r="I706" s="30">
        <v>0.83888888888888891</v>
      </c>
      <c r="J706" s="231">
        <f t="shared" si="35"/>
        <v>2.25</v>
      </c>
      <c r="K706" s="13" t="s">
        <v>250</v>
      </c>
      <c r="L706" s="13" t="s">
        <v>1142</v>
      </c>
      <c r="M706" s="13" t="s">
        <v>252</v>
      </c>
      <c r="N706" s="13" t="s">
        <v>252</v>
      </c>
      <c r="O706" s="16">
        <v>0</v>
      </c>
      <c r="P706" s="13">
        <v>62</v>
      </c>
      <c r="Q706" s="17">
        <v>24</v>
      </c>
      <c r="R706" s="227">
        <f t="shared" si="37"/>
        <v>38</v>
      </c>
      <c r="V706" s="17" t="s">
        <v>318</v>
      </c>
    </row>
    <row r="707" spans="1:47" x14ac:dyDescent="0.25">
      <c r="A707" s="12">
        <v>38535</v>
      </c>
      <c r="B707" s="13" t="s">
        <v>860</v>
      </c>
      <c r="C707" s="13">
        <v>2005</v>
      </c>
      <c r="D707" s="13">
        <v>7</v>
      </c>
      <c r="E707" s="13">
        <v>1</v>
      </c>
      <c r="F707" s="13" t="s">
        <v>248</v>
      </c>
      <c r="G707" s="30">
        <v>0.93472222222222223</v>
      </c>
      <c r="I707" s="30">
        <v>0.83888888888888891</v>
      </c>
      <c r="J707" s="231">
        <f t="shared" si="35"/>
        <v>2.2999999999999998</v>
      </c>
      <c r="K707" s="13" t="s">
        <v>250</v>
      </c>
      <c r="L707" s="13" t="s">
        <v>1143</v>
      </c>
      <c r="M707" s="13" t="s">
        <v>252</v>
      </c>
      <c r="N707" s="13" t="s">
        <v>252</v>
      </c>
      <c r="O707" s="16">
        <v>0</v>
      </c>
      <c r="P707" s="13">
        <v>60</v>
      </c>
      <c r="Q707" s="17">
        <v>25</v>
      </c>
      <c r="R707" s="227">
        <f t="shared" si="37"/>
        <v>35</v>
      </c>
      <c r="V707" s="17">
        <v>138</v>
      </c>
      <c r="AP707" s="29"/>
      <c r="AQ707" s="29"/>
      <c r="AR707" s="29"/>
      <c r="AS707" s="29"/>
      <c r="AT707" s="29"/>
      <c r="AU707" s="29"/>
    </row>
    <row r="708" spans="1:47" x14ac:dyDescent="0.25">
      <c r="A708" s="12">
        <v>38535</v>
      </c>
      <c r="B708" s="13" t="s">
        <v>860</v>
      </c>
      <c r="C708" s="13">
        <v>2005</v>
      </c>
      <c r="D708" s="13">
        <v>7</v>
      </c>
      <c r="E708" s="13">
        <v>1</v>
      </c>
      <c r="F708" s="13" t="s">
        <v>248</v>
      </c>
      <c r="G708" s="30">
        <v>0.93472222222222223</v>
      </c>
      <c r="H708" s="30" t="s">
        <v>318</v>
      </c>
      <c r="I708" s="30">
        <v>0.83888888888888891</v>
      </c>
      <c r="J708" s="231">
        <f t="shared" si="35"/>
        <v>2.2999999999999998</v>
      </c>
      <c r="K708" s="13" t="s">
        <v>250</v>
      </c>
      <c r="L708" s="13" t="s">
        <v>1144</v>
      </c>
      <c r="M708" s="13" t="s">
        <v>252</v>
      </c>
      <c r="N708" s="13" t="s">
        <v>252</v>
      </c>
      <c r="O708" s="16">
        <v>4</v>
      </c>
      <c r="P708" s="13">
        <v>67</v>
      </c>
      <c r="Q708" s="17">
        <v>30</v>
      </c>
      <c r="R708" s="227">
        <f t="shared" si="37"/>
        <v>37</v>
      </c>
      <c r="V708" s="17">
        <v>141</v>
      </c>
      <c r="X708" s="13" t="s">
        <v>1712</v>
      </c>
      <c r="AO708" s="13" t="s">
        <v>625</v>
      </c>
    </row>
    <row r="709" spans="1:47" x14ac:dyDescent="0.25">
      <c r="A709" s="12">
        <v>38535</v>
      </c>
      <c r="B709" s="13" t="s">
        <v>860</v>
      </c>
      <c r="C709" s="13">
        <v>2005</v>
      </c>
      <c r="D709" s="13">
        <v>7</v>
      </c>
      <c r="E709" s="13">
        <v>1</v>
      </c>
      <c r="F709" s="13" t="s">
        <v>248</v>
      </c>
      <c r="G709" s="30">
        <v>0.95625000000000004</v>
      </c>
      <c r="H709" s="30">
        <v>0.96666666666666667</v>
      </c>
      <c r="I709" s="30">
        <v>0.83888888888888891</v>
      </c>
      <c r="J709" s="231">
        <f t="shared" si="35"/>
        <v>2.8166666666666673</v>
      </c>
      <c r="K709" s="13" t="s">
        <v>250</v>
      </c>
      <c r="L709" s="13" t="s">
        <v>1145</v>
      </c>
      <c r="M709" s="13" t="s">
        <v>252</v>
      </c>
      <c r="N709" s="13" t="s">
        <v>252</v>
      </c>
      <c r="O709" s="16">
        <v>4</v>
      </c>
      <c r="P709" s="13">
        <v>62</v>
      </c>
      <c r="Q709" s="17">
        <v>26</v>
      </c>
      <c r="R709" s="227">
        <f t="shared" si="37"/>
        <v>36</v>
      </c>
      <c r="V709" s="17">
        <v>143</v>
      </c>
      <c r="X709" s="13" t="s">
        <v>1713</v>
      </c>
      <c r="AO709" s="13" t="s">
        <v>1146</v>
      </c>
    </row>
    <row r="710" spans="1:47" x14ac:dyDescent="0.25">
      <c r="A710" s="12">
        <v>38535</v>
      </c>
      <c r="B710" s="13" t="s">
        <v>860</v>
      </c>
      <c r="C710" s="13">
        <v>2005</v>
      </c>
      <c r="D710" s="13">
        <v>7</v>
      </c>
      <c r="E710" s="13">
        <v>1</v>
      </c>
      <c r="F710" s="13" t="s">
        <v>248</v>
      </c>
      <c r="G710" s="30">
        <v>0.96319444444444446</v>
      </c>
      <c r="I710" s="30">
        <v>0.83888888888888891</v>
      </c>
      <c r="J710" s="231">
        <f t="shared" si="35"/>
        <v>2.9833333333333334</v>
      </c>
      <c r="K710" s="13" t="s">
        <v>250</v>
      </c>
      <c r="L710" s="13" t="s">
        <v>1147</v>
      </c>
      <c r="M710" s="13" t="s">
        <v>252</v>
      </c>
      <c r="N710" s="13" t="s">
        <v>252</v>
      </c>
      <c r="O710" s="16">
        <v>4</v>
      </c>
      <c r="P710" s="13">
        <v>59</v>
      </c>
      <c r="Q710" s="17">
        <v>24</v>
      </c>
      <c r="R710" s="227">
        <f t="shared" si="37"/>
        <v>35</v>
      </c>
      <c r="V710" s="17">
        <v>136</v>
      </c>
      <c r="AO710" s="13" t="s">
        <v>1148</v>
      </c>
    </row>
    <row r="711" spans="1:47" x14ac:dyDescent="0.25">
      <c r="A711" s="12">
        <v>38535</v>
      </c>
      <c r="B711" s="13" t="s">
        <v>860</v>
      </c>
      <c r="C711" s="13">
        <v>2005</v>
      </c>
      <c r="D711" s="13">
        <v>7</v>
      </c>
      <c r="E711" s="13">
        <v>1</v>
      </c>
      <c r="F711" s="13" t="s">
        <v>248</v>
      </c>
      <c r="G711" s="30">
        <v>0.97152777777777777</v>
      </c>
      <c r="I711" s="30">
        <v>0.83888888888888891</v>
      </c>
      <c r="J711" s="231">
        <f t="shared" si="35"/>
        <v>3.1833333333333327</v>
      </c>
      <c r="K711" s="13" t="s">
        <v>250</v>
      </c>
      <c r="L711" s="13" t="s">
        <v>1149</v>
      </c>
      <c r="M711" s="13" t="s">
        <v>252</v>
      </c>
      <c r="N711" s="13" t="s">
        <v>672</v>
      </c>
      <c r="O711" s="16">
        <v>3</v>
      </c>
      <c r="P711" s="13">
        <v>60</v>
      </c>
      <c r="Q711" s="17">
        <v>25</v>
      </c>
      <c r="R711" s="227">
        <f t="shared" si="37"/>
        <v>35</v>
      </c>
      <c r="V711" s="17">
        <v>141</v>
      </c>
      <c r="AO711" s="13" t="s">
        <v>921</v>
      </c>
    </row>
    <row r="712" spans="1:47" x14ac:dyDescent="0.25">
      <c r="A712" s="12">
        <v>38535</v>
      </c>
      <c r="B712" s="13" t="s">
        <v>860</v>
      </c>
      <c r="C712" s="13">
        <v>2005</v>
      </c>
      <c r="D712" s="13">
        <v>7</v>
      </c>
      <c r="E712" s="13">
        <v>1</v>
      </c>
      <c r="F712" s="13" t="s">
        <v>248</v>
      </c>
      <c r="G712" s="30">
        <v>0.97569444444444453</v>
      </c>
      <c r="H712" s="30">
        <v>0.98958333333333337</v>
      </c>
      <c r="I712" s="30">
        <v>0.83888888888888891</v>
      </c>
      <c r="J712" s="231">
        <f t="shared" si="35"/>
        <v>3.283333333333335</v>
      </c>
      <c r="K712" s="13" t="s">
        <v>250</v>
      </c>
      <c r="L712" s="13" t="s">
        <v>1150</v>
      </c>
      <c r="M712" s="13" t="s">
        <v>252</v>
      </c>
      <c r="N712" s="13" t="s">
        <v>252</v>
      </c>
      <c r="O712" s="16">
        <v>4.5</v>
      </c>
      <c r="P712" s="13">
        <v>65</v>
      </c>
      <c r="Q712" s="17">
        <v>26</v>
      </c>
      <c r="R712" s="227">
        <f t="shared" si="37"/>
        <v>39</v>
      </c>
      <c r="V712" s="17">
        <v>139</v>
      </c>
      <c r="X712" s="13" t="s">
        <v>1712</v>
      </c>
      <c r="AO712" s="13" t="s">
        <v>1151</v>
      </c>
    </row>
    <row r="713" spans="1:47" x14ac:dyDescent="0.25">
      <c r="A713" s="12">
        <v>38535</v>
      </c>
      <c r="B713" s="13" t="s">
        <v>860</v>
      </c>
      <c r="C713" s="13">
        <v>2005</v>
      </c>
      <c r="D713" s="13">
        <v>7</v>
      </c>
      <c r="E713" s="13">
        <v>1</v>
      </c>
      <c r="F713" s="13" t="s">
        <v>248</v>
      </c>
      <c r="G713" s="30">
        <v>0.98888888888888893</v>
      </c>
      <c r="H713" s="30">
        <v>2.7777777777777779E-3</v>
      </c>
      <c r="I713" s="30">
        <v>0.83888888888888891</v>
      </c>
      <c r="J713" s="231">
        <f t="shared" si="35"/>
        <v>3.6000000000000005</v>
      </c>
      <c r="K713" s="13" t="s">
        <v>250</v>
      </c>
      <c r="L713" s="13" t="s">
        <v>1152</v>
      </c>
      <c r="M713" s="13" t="s">
        <v>252</v>
      </c>
      <c r="N713" s="13" t="s">
        <v>252</v>
      </c>
      <c r="O713" s="16">
        <v>4</v>
      </c>
      <c r="P713" s="13">
        <v>63</v>
      </c>
      <c r="Q713" s="34">
        <v>25</v>
      </c>
      <c r="R713" s="227">
        <f t="shared" si="37"/>
        <v>38</v>
      </c>
      <c r="V713" s="17">
        <v>143</v>
      </c>
      <c r="X713" s="13" t="s">
        <v>1712</v>
      </c>
      <c r="AO713" s="13" t="s">
        <v>1153</v>
      </c>
    </row>
    <row r="714" spans="1:47" x14ac:dyDescent="0.25">
      <c r="A714" s="12">
        <v>38535</v>
      </c>
      <c r="B714" s="13" t="s">
        <v>860</v>
      </c>
      <c r="C714" s="13">
        <v>2005</v>
      </c>
      <c r="D714" s="13">
        <v>7</v>
      </c>
      <c r="E714" s="13">
        <v>1</v>
      </c>
      <c r="F714" s="13" t="s">
        <v>248</v>
      </c>
      <c r="G714" s="30">
        <v>0.99236111111111114</v>
      </c>
      <c r="I714" s="30">
        <v>0.83888888888888891</v>
      </c>
      <c r="J714" s="231">
        <f t="shared" si="35"/>
        <v>3.6833333333333336</v>
      </c>
      <c r="K714" s="13" t="s">
        <v>250</v>
      </c>
      <c r="L714" s="13" t="s">
        <v>1154</v>
      </c>
      <c r="M714" s="13" t="s">
        <v>252</v>
      </c>
      <c r="N714" s="13" t="s">
        <v>252</v>
      </c>
      <c r="O714" s="16">
        <v>1</v>
      </c>
      <c r="P714" s="13">
        <v>62</v>
      </c>
      <c r="Q714" s="34">
        <v>26</v>
      </c>
      <c r="R714" s="227">
        <f t="shared" si="37"/>
        <v>36</v>
      </c>
      <c r="V714" s="17">
        <v>135</v>
      </c>
      <c r="X714" s="13" t="s">
        <v>252</v>
      </c>
      <c r="AO714" s="13" t="s">
        <v>1155</v>
      </c>
    </row>
    <row r="715" spans="1:47" x14ac:dyDescent="0.25">
      <c r="A715" s="12">
        <v>38535</v>
      </c>
      <c r="B715" s="13" t="s">
        <v>860</v>
      </c>
      <c r="C715" s="13">
        <v>2005</v>
      </c>
      <c r="D715" s="13">
        <v>7</v>
      </c>
      <c r="E715" s="13">
        <v>1</v>
      </c>
      <c r="F715" s="13" t="s">
        <v>248</v>
      </c>
      <c r="G715" s="30">
        <v>8.3333333333333332E-3</v>
      </c>
      <c r="I715" s="30">
        <v>0.83888888888888891</v>
      </c>
      <c r="J715" s="231">
        <f t="shared" si="35"/>
        <v>4.0666666666666664</v>
      </c>
      <c r="K715" s="13" t="s">
        <v>250</v>
      </c>
      <c r="L715" s="13" t="s">
        <v>1156</v>
      </c>
      <c r="M715" s="13" t="s">
        <v>252</v>
      </c>
      <c r="N715" s="13" t="s">
        <v>252</v>
      </c>
      <c r="O715" s="16">
        <v>4.5</v>
      </c>
      <c r="P715" s="13">
        <v>61</v>
      </c>
      <c r="Q715" s="17">
        <v>25</v>
      </c>
      <c r="R715" s="227">
        <f t="shared" si="37"/>
        <v>36</v>
      </c>
      <c r="V715" s="17">
        <v>134</v>
      </c>
      <c r="X715" s="13" t="s">
        <v>252</v>
      </c>
    </row>
    <row r="716" spans="1:47" x14ac:dyDescent="0.25">
      <c r="A716" s="12">
        <v>38535</v>
      </c>
      <c r="B716" s="13" t="s">
        <v>860</v>
      </c>
      <c r="C716" s="13">
        <v>2005</v>
      </c>
      <c r="D716" s="13">
        <v>7</v>
      </c>
      <c r="E716" s="13">
        <v>1</v>
      </c>
      <c r="F716" s="13" t="s">
        <v>248</v>
      </c>
      <c r="G716" s="30">
        <v>9.6527777777777768E-2</v>
      </c>
      <c r="H716" s="30">
        <v>0.11319444444444444</v>
      </c>
      <c r="I716" s="30">
        <v>0.83888888888888891</v>
      </c>
      <c r="J716" s="231">
        <f t="shared" si="35"/>
        <v>6.1833333333333336</v>
      </c>
      <c r="K716" s="13" t="s">
        <v>250</v>
      </c>
      <c r="L716" s="13" t="s">
        <v>1159</v>
      </c>
      <c r="M716" s="13" t="s">
        <v>252</v>
      </c>
      <c r="N716" s="13" t="s">
        <v>252</v>
      </c>
      <c r="O716" s="16">
        <v>3</v>
      </c>
      <c r="P716" s="13">
        <v>64</v>
      </c>
      <c r="Q716" s="17">
        <v>24</v>
      </c>
      <c r="R716" s="227">
        <f t="shared" si="37"/>
        <v>40</v>
      </c>
      <c r="V716" s="17">
        <v>144</v>
      </c>
      <c r="AO716" s="13" t="s">
        <v>1160</v>
      </c>
    </row>
    <row r="717" spans="1:47" x14ac:dyDescent="0.25">
      <c r="A717" s="12">
        <v>38535</v>
      </c>
      <c r="B717" s="13" t="s">
        <v>860</v>
      </c>
      <c r="C717" s="13">
        <v>2005</v>
      </c>
      <c r="D717" s="13">
        <v>7</v>
      </c>
      <c r="E717" s="13">
        <v>1</v>
      </c>
      <c r="F717" s="13" t="s">
        <v>248</v>
      </c>
      <c r="G717" s="30">
        <v>0.1</v>
      </c>
      <c r="I717" s="30">
        <v>0.83888888888888891</v>
      </c>
      <c r="J717" s="231">
        <f t="shared" si="35"/>
        <v>6.2666666666666657</v>
      </c>
      <c r="K717" s="13" t="s">
        <v>250</v>
      </c>
      <c r="L717" s="13" t="s">
        <v>1161</v>
      </c>
      <c r="M717" s="13" t="s">
        <v>252</v>
      </c>
      <c r="N717" s="13" t="s">
        <v>252</v>
      </c>
      <c r="O717" s="16">
        <v>4.5</v>
      </c>
      <c r="P717" s="13">
        <v>60</v>
      </c>
      <c r="Q717" s="17">
        <v>25</v>
      </c>
      <c r="R717" s="227">
        <f t="shared" si="37"/>
        <v>35</v>
      </c>
      <c r="V717" s="17">
        <v>145</v>
      </c>
      <c r="X717" s="13" t="s">
        <v>252</v>
      </c>
    </row>
    <row r="718" spans="1:47" x14ac:dyDescent="0.25">
      <c r="A718" s="12">
        <v>38536</v>
      </c>
      <c r="B718" s="13" t="s">
        <v>860</v>
      </c>
      <c r="C718" s="13">
        <v>2005</v>
      </c>
      <c r="D718" s="13">
        <v>7</v>
      </c>
      <c r="E718" s="13">
        <v>1</v>
      </c>
      <c r="F718" s="13" t="s">
        <v>248</v>
      </c>
      <c r="G718" s="30">
        <v>0.91874999999999996</v>
      </c>
      <c r="I718" s="30">
        <v>0.83888888888888891</v>
      </c>
      <c r="J718" s="231">
        <f t="shared" si="35"/>
        <v>1.9166666666666652</v>
      </c>
      <c r="K718" s="13" t="s">
        <v>1123</v>
      </c>
      <c r="L718" s="13" t="s">
        <v>1165</v>
      </c>
      <c r="M718" s="13" t="s">
        <v>252</v>
      </c>
      <c r="N718" s="13" t="s">
        <v>252</v>
      </c>
      <c r="O718" s="16">
        <v>3</v>
      </c>
      <c r="P718" s="13">
        <v>66</v>
      </c>
      <c r="Q718" s="17">
        <v>31</v>
      </c>
      <c r="R718" s="227">
        <f t="shared" si="37"/>
        <v>35</v>
      </c>
      <c r="V718" s="17">
        <v>142</v>
      </c>
      <c r="X718" s="13" t="s">
        <v>672</v>
      </c>
    </row>
    <row r="719" spans="1:47" x14ac:dyDescent="0.25">
      <c r="A719" s="12">
        <v>38536</v>
      </c>
      <c r="B719" s="13" t="s">
        <v>860</v>
      </c>
      <c r="C719" s="13">
        <v>2005</v>
      </c>
      <c r="D719" s="13">
        <v>7</v>
      </c>
      <c r="E719" s="13">
        <v>1</v>
      </c>
      <c r="F719" s="13" t="s">
        <v>248</v>
      </c>
      <c r="G719" s="30">
        <v>0.98819444444444438</v>
      </c>
      <c r="I719" s="30">
        <v>0.83888888888888891</v>
      </c>
      <c r="J719" s="231">
        <f t="shared" si="35"/>
        <v>3.5833333333333313</v>
      </c>
      <c r="K719" s="13" t="s">
        <v>250</v>
      </c>
      <c r="L719" s="29" t="s">
        <v>1171</v>
      </c>
      <c r="M719" s="13" t="s">
        <v>672</v>
      </c>
      <c r="N719" s="13" t="s">
        <v>252</v>
      </c>
      <c r="O719" s="16">
        <v>4</v>
      </c>
      <c r="P719" s="13">
        <v>68</v>
      </c>
      <c r="Q719" s="17">
        <v>25</v>
      </c>
      <c r="R719" s="227">
        <f t="shared" si="37"/>
        <v>43</v>
      </c>
      <c r="V719" s="17">
        <v>150</v>
      </c>
      <c r="X719" s="13" t="s">
        <v>252</v>
      </c>
      <c r="AO719" s="29" t="s">
        <v>1452</v>
      </c>
    </row>
    <row r="720" spans="1:47" x14ac:dyDescent="0.25">
      <c r="A720" s="12">
        <v>38536</v>
      </c>
      <c r="B720" s="13" t="s">
        <v>860</v>
      </c>
      <c r="C720" s="13">
        <v>2005</v>
      </c>
      <c r="D720" s="13">
        <v>7</v>
      </c>
      <c r="E720" s="13">
        <v>1</v>
      </c>
      <c r="F720" s="13" t="s">
        <v>248</v>
      </c>
      <c r="G720" s="30">
        <v>0.91180555555555554</v>
      </c>
      <c r="I720" s="30">
        <v>0.83888888888888891</v>
      </c>
      <c r="J720" s="231">
        <f t="shared" ref="J720:J783" si="38">($G720-$I720)*24+IF($G720&lt;TIME(12,0,0),24,0)</f>
        <v>1.7499999999999991</v>
      </c>
      <c r="K720" s="13" t="s">
        <v>250</v>
      </c>
      <c r="L720" s="13" t="s">
        <v>1162</v>
      </c>
      <c r="M720" s="13" t="s">
        <v>252</v>
      </c>
      <c r="N720" s="13" t="s">
        <v>252</v>
      </c>
      <c r="O720" s="16">
        <v>0</v>
      </c>
      <c r="P720" s="13">
        <v>62</v>
      </c>
      <c r="Q720" s="17">
        <v>25</v>
      </c>
      <c r="R720" s="227">
        <f t="shared" si="37"/>
        <v>37</v>
      </c>
      <c r="V720" s="17">
        <v>141</v>
      </c>
      <c r="X720" s="13" t="s">
        <v>252</v>
      </c>
    </row>
    <row r="721" spans="1:41" x14ac:dyDescent="0.25">
      <c r="A721" s="12">
        <v>38536</v>
      </c>
      <c r="B721" s="13" t="s">
        <v>860</v>
      </c>
      <c r="C721" s="13">
        <v>2005</v>
      </c>
      <c r="D721" s="13">
        <v>7</v>
      </c>
      <c r="E721" s="13">
        <v>1</v>
      </c>
      <c r="F721" s="13" t="s">
        <v>248</v>
      </c>
      <c r="G721" s="30">
        <v>0.91666666666666663</v>
      </c>
      <c r="H721" s="30">
        <v>0.95</v>
      </c>
      <c r="I721" s="30">
        <v>0.83888888888888891</v>
      </c>
      <c r="J721" s="231">
        <f t="shared" si="38"/>
        <v>1.8666666666666654</v>
      </c>
      <c r="K721" s="13" t="s">
        <v>250</v>
      </c>
      <c r="L721" s="13" t="s">
        <v>1163</v>
      </c>
      <c r="M721" s="13" t="s">
        <v>252</v>
      </c>
      <c r="N721" s="13" t="s">
        <v>252</v>
      </c>
      <c r="O721" s="16">
        <v>3</v>
      </c>
      <c r="P721" s="13">
        <v>64</v>
      </c>
      <c r="Q721" s="17">
        <v>26</v>
      </c>
      <c r="R721" s="227">
        <f t="shared" si="37"/>
        <v>38</v>
      </c>
      <c r="V721" s="17">
        <v>150</v>
      </c>
      <c r="X721" s="13" t="s">
        <v>1712</v>
      </c>
      <c r="AO721" s="13" t="s">
        <v>1164</v>
      </c>
    </row>
    <row r="722" spans="1:41" x14ac:dyDescent="0.25">
      <c r="A722" s="12">
        <v>38536</v>
      </c>
      <c r="B722" s="13" t="s">
        <v>860</v>
      </c>
      <c r="C722" s="13">
        <v>2005</v>
      </c>
      <c r="D722" s="13">
        <v>7</v>
      </c>
      <c r="E722" s="13">
        <v>1</v>
      </c>
      <c r="F722" s="13" t="s">
        <v>248</v>
      </c>
      <c r="G722" s="30">
        <v>0.93888888888888899</v>
      </c>
      <c r="I722" s="30">
        <v>0.83888888888888891</v>
      </c>
      <c r="J722" s="231">
        <f t="shared" si="38"/>
        <v>2.4000000000000021</v>
      </c>
      <c r="K722" s="13" t="s">
        <v>250</v>
      </c>
      <c r="L722" s="13" t="s">
        <v>1166</v>
      </c>
      <c r="M722" s="13" t="s">
        <v>252</v>
      </c>
      <c r="N722" s="13" t="s">
        <v>252</v>
      </c>
      <c r="O722" s="16">
        <v>4</v>
      </c>
      <c r="P722" s="13">
        <v>65</v>
      </c>
      <c r="Q722" s="17">
        <v>25</v>
      </c>
      <c r="R722" s="227">
        <f t="shared" si="37"/>
        <v>40</v>
      </c>
      <c r="V722" s="17">
        <v>144</v>
      </c>
      <c r="X722" s="13" t="s">
        <v>1712</v>
      </c>
      <c r="AO722" s="13" t="s">
        <v>1167</v>
      </c>
    </row>
    <row r="723" spans="1:41" x14ac:dyDescent="0.25">
      <c r="A723" s="12">
        <v>38536</v>
      </c>
      <c r="B723" s="13" t="s">
        <v>860</v>
      </c>
      <c r="C723" s="13">
        <v>2005</v>
      </c>
      <c r="D723" s="13">
        <v>7</v>
      </c>
      <c r="E723" s="13">
        <v>1</v>
      </c>
      <c r="F723" s="13" t="s">
        <v>248</v>
      </c>
      <c r="G723" s="30">
        <v>0.96944444444444444</v>
      </c>
      <c r="I723" s="30">
        <v>0.83888888888888891</v>
      </c>
      <c r="J723" s="231">
        <f t="shared" si="38"/>
        <v>3.1333333333333329</v>
      </c>
      <c r="K723" s="13" t="s">
        <v>250</v>
      </c>
      <c r="L723" s="13" t="s">
        <v>1168</v>
      </c>
      <c r="M723" s="13" t="s">
        <v>252</v>
      </c>
      <c r="N723" s="13" t="s">
        <v>672</v>
      </c>
      <c r="O723" s="16">
        <v>3</v>
      </c>
      <c r="P723" s="13">
        <v>60</v>
      </c>
      <c r="Q723" s="17">
        <v>25</v>
      </c>
      <c r="R723" s="227">
        <f t="shared" si="37"/>
        <v>35</v>
      </c>
      <c r="V723" s="17">
        <v>138</v>
      </c>
      <c r="X723" s="13" t="s">
        <v>252</v>
      </c>
    </row>
    <row r="724" spans="1:41" x14ac:dyDescent="0.25">
      <c r="A724" s="12">
        <v>38536</v>
      </c>
      <c r="B724" s="13" t="s">
        <v>860</v>
      </c>
      <c r="C724" s="13">
        <v>2005</v>
      </c>
      <c r="D724" s="13">
        <v>7</v>
      </c>
      <c r="E724" s="13">
        <v>1</v>
      </c>
      <c r="F724" s="13" t="s">
        <v>248</v>
      </c>
      <c r="G724" s="30">
        <v>0.97499999999999998</v>
      </c>
      <c r="I724" s="30">
        <v>0.83888888888888891</v>
      </c>
      <c r="J724" s="231">
        <f t="shared" si="38"/>
        <v>3.2666666666666657</v>
      </c>
      <c r="K724" s="13" t="s">
        <v>250</v>
      </c>
      <c r="L724" s="13" t="s">
        <v>1169</v>
      </c>
      <c r="M724" s="13" t="s">
        <v>252</v>
      </c>
      <c r="N724" s="13" t="s">
        <v>252</v>
      </c>
      <c r="O724" s="16">
        <v>2</v>
      </c>
      <c r="P724" s="13">
        <v>59</v>
      </c>
      <c r="Q724" s="17">
        <v>25</v>
      </c>
      <c r="R724" s="227">
        <f t="shared" si="37"/>
        <v>34</v>
      </c>
      <c r="V724" s="17">
        <v>137</v>
      </c>
      <c r="X724" s="13" t="s">
        <v>252</v>
      </c>
    </row>
    <row r="725" spans="1:41" x14ac:dyDescent="0.25">
      <c r="A725" s="12">
        <v>38536</v>
      </c>
      <c r="B725" s="13" t="s">
        <v>860</v>
      </c>
      <c r="C725" s="13">
        <v>2005</v>
      </c>
      <c r="D725" s="13">
        <v>7</v>
      </c>
      <c r="E725" s="13">
        <v>1</v>
      </c>
      <c r="F725" s="13" t="s">
        <v>248</v>
      </c>
      <c r="G725" s="30">
        <v>0.9784722222222223</v>
      </c>
      <c r="I725" s="30">
        <v>0.83888888888888891</v>
      </c>
      <c r="J725" s="231">
        <f t="shared" si="38"/>
        <v>3.3500000000000014</v>
      </c>
      <c r="K725" s="13" t="s">
        <v>250</v>
      </c>
      <c r="L725" s="13" t="s">
        <v>1170</v>
      </c>
      <c r="M725" s="13" t="s">
        <v>252</v>
      </c>
      <c r="N725" s="13" t="s">
        <v>252</v>
      </c>
      <c r="O725" s="16">
        <v>0</v>
      </c>
      <c r="P725" s="13">
        <v>60</v>
      </c>
      <c r="Q725" s="17">
        <v>25</v>
      </c>
      <c r="R725" s="227">
        <f t="shared" si="37"/>
        <v>35</v>
      </c>
      <c r="V725" s="17">
        <v>138</v>
      </c>
      <c r="X725" s="13" t="s">
        <v>252</v>
      </c>
    </row>
    <row r="726" spans="1:41" x14ac:dyDescent="0.25">
      <c r="A726" s="12">
        <v>38536</v>
      </c>
      <c r="B726" s="13" t="s">
        <v>860</v>
      </c>
      <c r="C726" s="13">
        <v>2005</v>
      </c>
      <c r="D726" s="13">
        <v>7</v>
      </c>
      <c r="E726" s="13">
        <v>1</v>
      </c>
      <c r="F726" s="13" t="s">
        <v>248</v>
      </c>
      <c r="G726" s="30">
        <v>0.99930555555555556</v>
      </c>
      <c r="I726" s="30">
        <v>0.83888888888888891</v>
      </c>
      <c r="J726" s="231">
        <f t="shared" si="38"/>
        <v>3.8499999999999996</v>
      </c>
      <c r="K726" s="13" t="s">
        <v>250</v>
      </c>
      <c r="L726" s="13" t="s">
        <v>1172</v>
      </c>
      <c r="M726" s="13" t="s">
        <v>252</v>
      </c>
      <c r="N726" s="13" t="s">
        <v>252</v>
      </c>
      <c r="O726" s="16">
        <v>0</v>
      </c>
      <c r="P726" s="13">
        <v>61</v>
      </c>
      <c r="Q726" s="17">
        <v>25</v>
      </c>
      <c r="R726" s="227">
        <f t="shared" si="37"/>
        <v>36</v>
      </c>
      <c r="V726" s="17">
        <v>140</v>
      </c>
      <c r="X726" s="13" t="s">
        <v>252</v>
      </c>
    </row>
    <row r="727" spans="1:41" x14ac:dyDescent="0.25">
      <c r="A727" s="12">
        <v>38536</v>
      </c>
      <c r="B727" s="13" t="s">
        <v>860</v>
      </c>
      <c r="C727" s="13">
        <v>2005</v>
      </c>
      <c r="D727" s="13">
        <v>7</v>
      </c>
      <c r="E727" s="13">
        <v>1</v>
      </c>
      <c r="F727" s="13" t="s">
        <v>248</v>
      </c>
      <c r="G727" s="30">
        <v>2.7083333333333334E-2</v>
      </c>
      <c r="H727" s="30">
        <v>4.5138888888888888E-2</v>
      </c>
      <c r="I727" s="30">
        <v>0.83888888888888891</v>
      </c>
      <c r="J727" s="231">
        <f t="shared" si="38"/>
        <v>4.5166666666666657</v>
      </c>
      <c r="K727" s="13" t="s">
        <v>250</v>
      </c>
      <c r="L727" s="13" t="s">
        <v>1173</v>
      </c>
      <c r="M727" s="13" t="s">
        <v>252</v>
      </c>
      <c r="N727" s="13" t="s">
        <v>672</v>
      </c>
      <c r="O727" s="16">
        <v>4</v>
      </c>
      <c r="P727" s="13">
        <v>63</v>
      </c>
      <c r="Q727" s="17">
        <v>25</v>
      </c>
      <c r="R727" s="227">
        <f t="shared" si="37"/>
        <v>38</v>
      </c>
      <c r="V727" s="17">
        <v>148</v>
      </c>
      <c r="X727" s="13" t="s">
        <v>1712</v>
      </c>
      <c r="AO727" s="13" t="s">
        <v>1174</v>
      </c>
    </row>
    <row r="728" spans="1:41" x14ac:dyDescent="0.25">
      <c r="A728" s="12">
        <v>38536</v>
      </c>
      <c r="B728" s="13" t="s">
        <v>860</v>
      </c>
      <c r="C728" s="13">
        <v>2005</v>
      </c>
      <c r="D728" s="13">
        <v>7</v>
      </c>
      <c r="E728" s="13">
        <v>1</v>
      </c>
      <c r="F728" s="13" t="s">
        <v>248</v>
      </c>
      <c r="G728" s="30">
        <v>0.13194444444444445</v>
      </c>
      <c r="I728" s="30">
        <v>0.83888888888888891</v>
      </c>
      <c r="J728" s="231">
        <f t="shared" si="38"/>
        <v>7.0333333333333314</v>
      </c>
      <c r="K728" s="13" t="s">
        <v>250</v>
      </c>
      <c r="L728" s="13" t="s">
        <v>1175</v>
      </c>
      <c r="M728" s="13" t="s">
        <v>252</v>
      </c>
      <c r="N728" s="13" t="s">
        <v>252</v>
      </c>
      <c r="O728" s="16">
        <v>0</v>
      </c>
      <c r="P728" s="13">
        <v>60</v>
      </c>
      <c r="Q728" s="17">
        <v>25</v>
      </c>
      <c r="R728" s="227">
        <f t="shared" si="37"/>
        <v>35</v>
      </c>
      <c r="V728" s="17">
        <v>143</v>
      </c>
      <c r="X728" s="13" t="s">
        <v>252</v>
      </c>
    </row>
    <row r="729" spans="1:41" x14ac:dyDescent="0.25">
      <c r="A729" s="12">
        <v>38536</v>
      </c>
      <c r="B729" s="13" t="s">
        <v>860</v>
      </c>
      <c r="C729" s="13">
        <v>2005</v>
      </c>
      <c r="D729" s="13">
        <v>7</v>
      </c>
      <c r="E729" s="13">
        <v>1</v>
      </c>
      <c r="F729" s="13" t="s">
        <v>248</v>
      </c>
      <c r="G729" s="30">
        <v>0.1423611111111111</v>
      </c>
      <c r="H729" s="30">
        <v>0.15694444444444444</v>
      </c>
      <c r="I729" s="30">
        <v>0.83888888888888891</v>
      </c>
      <c r="J729" s="231">
        <f t="shared" si="38"/>
        <v>7.2833333333333314</v>
      </c>
      <c r="K729" s="13" t="s">
        <v>250</v>
      </c>
      <c r="L729" s="13" t="s">
        <v>1176</v>
      </c>
      <c r="M729" s="13" t="s">
        <v>252</v>
      </c>
      <c r="N729" s="13" t="s">
        <v>252</v>
      </c>
      <c r="O729" s="16">
        <v>2</v>
      </c>
      <c r="P729" s="13">
        <v>61</v>
      </c>
      <c r="Q729" s="17">
        <v>25</v>
      </c>
      <c r="R729" s="227">
        <f t="shared" si="37"/>
        <v>36</v>
      </c>
      <c r="V729" s="17">
        <v>139</v>
      </c>
      <c r="X729" s="13" t="s">
        <v>1712</v>
      </c>
      <c r="AO729" s="13" t="s">
        <v>1177</v>
      </c>
    </row>
    <row r="730" spans="1:41" x14ac:dyDescent="0.25">
      <c r="A730" s="12">
        <v>38536</v>
      </c>
      <c r="B730" s="13" t="s">
        <v>860</v>
      </c>
      <c r="C730" s="13">
        <v>2005</v>
      </c>
      <c r="D730" s="13">
        <v>7</v>
      </c>
      <c r="E730" s="13">
        <v>1</v>
      </c>
      <c r="F730" s="13" t="s">
        <v>248</v>
      </c>
      <c r="G730" s="30">
        <v>5.2083333333333336E-2</v>
      </c>
      <c r="I730" s="30">
        <v>0.83888888888888891</v>
      </c>
      <c r="J730" s="231">
        <f t="shared" si="38"/>
        <v>5.1166666666666671</v>
      </c>
      <c r="K730" s="13" t="s">
        <v>250</v>
      </c>
      <c r="L730" s="13" t="s">
        <v>872</v>
      </c>
      <c r="M730" s="13" t="s">
        <v>672</v>
      </c>
      <c r="N730" s="13" t="s">
        <v>252</v>
      </c>
      <c r="O730" s="16">
        <v>4</v>
      </c>
      <c r="P730" s="13">
        <v>65</v>
      </c>
      <c r="Q730" s="17">
        <v>25</v>
      </c>
      <c r="R730" s="227">
        <f t="shared" si="37"/>
        <v>40</v>
      </c>
      <c r="V730" s="17">
        <v>145</v>
      </c>
      <c r="X730" s="13" t="s">
        <v>252</v>
      </c>
      <c r="AO730" s="13" t="s">
        <v>1178</v>
      </c>
    </row>
    <row r="731" spans="1:41" x14ac:dyDescent="0.25">
      <c r="A731" s="12">
        <v>38540</v>
      </c>
      <c r="B731" s="13" t="s">
        <v>249</v>
      </c>
      <c r="C731" s="13">
        <v>2005</v>
      </c>
      <c r="D731" s="13">
        <v>7</v>
      </c>
      <c r="E731" s="13">
        <v>1</v>
      </c>
      <c r="F731" s="13" t="s">
        <v>248</v>
      </c>
      <c r="G731" s="30">
        <v>0.96597222222222223</v>
      </c>
      <c r="I731" s="30">
        <v>0.83819444444444446</v>
      </c>
      <c r="J731" s="231">
        <f t="shared" si="38"/>
        <v>3.0666666666666664</v>
      </c>
      <c r="K731" s="13" t="s">
        <v>971</v>
      </c>
      <c r="L731" s="13" t="s">
        <v>1190</v>
      </c>
      <c r="N731" s="13" t="s">
        <v>672</v>
      </c>
      <c r="P731" s="13">
        <v>169</v>
      </c>
      <c r="Q731" s="17">
        <v>24</v>
      </c>
      <c r="R731" s="227">
        <f t="shared" si="37"/>
        <v>145</v>
      </c>
      <c r="AO731" s="13" t="s">
        <v>1191</v>
      </c>
    </row>
    <row r="732" spans="1:41" x14ac:dyDescent="0.25">
      <c r="A732" s="12">
        <v>38540</v>
      </c>
      <c r="B732" s="13" t="s">
        <v>249</v>
      </c>
      <c r="C732" s="13">
        <v>2005</v>
      </c>
      <c r="D732" s="13">
        <v>7</v>
      </c>
      <c r="E732" s="13" t="s">
        <v>1208</v>
      </c>
      <c r="F732" s="13" t="s">
        <v>248</v>
      </c>
      <c r="G732" s="30">
        <v>0.1388888888888889</v>
      </c>
      <c r="H732" s="30">
        <v>0.14722222222222223</v>
      </c>
      <c r="I732" s="30">
        <v>0.83819444444444446</v>
      </c>
      <c r="J732" s="231">
        <f t="shared" si="38"/>
        <v>7.216666666666665</v>
      </c>
      <c r="K732" s="13" t="s">
        <v>971</v>
      </c>
      <c r="L732" s="13" t="s">
        <v>1210</v>
      </c>
      <c r="M732" s="13" t="s">
        <v>252</v>
      </c>
      <c r="N732" s="13" t="s">
        <v>252</v>
      </c>
      <c r="P732" s="13">
        <v>200</v>
      </c>
      <c r="Q732" s="17">
        <v>31</v>
      </c>
      <c r="R732" s="227">
        <f t="shared" si="37"/>
        <v>169</v>
      </c>
      <c r="AO732" s="13" t="s">
        <v>1209</v>
      </c>
    </row>
    <row r="733" spans="1:41" x14ac:dyDescent="0.25">
      <c r="A733" s="12">
        <v>38540</v>
      </c>
      <c r="B733" s="13" t="s">
        <v>249</v>
      </c>
      <c r="C733" s="13">
        <v>2005</v>
      </c>
      <c r="D733" s="13">
        <v>7</v>
      </c>
      <c r="E733" s="13">
        <v>1</v>
      </c>
      <c r="F733" s="13" t="s">
        <v>248</v>
      </c>
      <c r="G733" s="30">
        <v>0.90763888888888899</v>
      </c>
      <c r="I733" s="30">
        <v>0.83819444444444446</v>
      </c>
      <c r="J733" s="231">
        <f t="shared" si="38"/>
        <v>1.6666666666666687</v>
      </c>
      <c r="K733" s="13" t="s">
        <v>250</v>
      </c>
      <c r="L733" s="13" t="s">
        <v>1179</v>
      </c>
      <c r="M733" s="13" t="s">
        <v>252</v>
      </c>
      <c r="N733" s="13" t="s">
        <v>252</v>
      </c>
      <c r="O733" s="16">
        <v>0</v>
      </c>
      <c r="P733" s="13">
        <v>63</v>
      </c>
      <c r="Q733" s="17">
        <v>29</v>
      </c>
      <c r="R733" s="227">
        <f t="shared" si="37"/>
        <v>34</v>
      </c>
      <c r="V733" s="17">
        <v>140</v>
      </c>
    </row>
    <row r="734" spans="1:41" x14ac:dyDescent="0.25">
      <c r="A734" s="12">
        <v>38540</v>
      </c>
      <c r="B734" s="13" t="s">
        <v>249</v>
      </c>
      <c r="C734" s="13">
        <v>2005</v>
      </c>
      <c r="D734" s="13">
        <v>7</v>
      </c>
      <c r="E734" s="13">
        <v>1</v>
      </c>
      <c r="F734" s="13" t="s">
        <v>248</v>
      </c>
      <c r="G734" s="30">
        <v>0.90902777777777777</v>
      </c>
      <c r="I734" s="30">
        <v>0.83819444444444446</v>
      </c>
      <c r="J734" s="231">
        <f t="shared" si="38"/>
        <v>1.6999999999999993</v>
      </c>
      <c r="K734" s="13" t="s">
        <v>250</v>
      </c>
      <c r="L734" s="13" t="s">
        <v>1180</v>
      </c>
      <c r="M734" s="13" t="s">
        <v>252</v>
      </c>
      <c r="N734" s="13" t="s">
        <v>252</v>
      </c>
      <c r="O734" s="16">
        <v>0</v>
      </c>
      <c r="P734" s="13">
        <v>61</v>
      </c>
      <c r="Q734" s="17">
        <v>26</v>
      </c>
      <c r="R734" s="227">
        <f t="shared" ref="R734:R754" si="39">P734-Q734</f>
        <v>35</v>
      </c>
      <c r="V734" s="17">
        <v>142</v>
      </c>
    </row>
    <row r="735" spans="1:41" x14ac:dyDescent="0.25">
      <c r="A735" s="12">
        <v>38540</v>
      </c>
      <c r="B735" s="13" t="s">
        <v>249</v>
      </c>
      <c r="C735" s="13">
        <v>2005</v>
      </c>
      <c r="D735" s="13">
        <v>7</v>
      </c>
      <c r="E735" s="13">
        <v>1</v>
      </c>
      <c r="F735" s="13" t="s">
        <v>248</v>
      </c>
      <c r="G735" s="30">
        <v>0.91111111111111109</v>
      </c>
      <c r="I735" s="30">
        <v>0.83819444444444446</v>
      </c>
      <c r="J735" s="231">
        <f t="shared" si="38"/>
        <v>1.7499999999999991</v>
      </c>
      <c r="K735" s="13" t="s">
        <v>250</v>
      </c>
      <c r="L735" s="13" t="s">
        <v>1181</v>
      </c>
      <c r="M735" s="13" t="s">
        <v>252</v>
      </c>
      <c r="N735" s="13" t="s">
        <v>252</v>
      </c>
      <c r="O735" s="16">
        <v>0</v>
      </c>
      <c r="P735" s="13">
        <v>65</v>
      </c>
      <c r="Q735" s="17">
        <v>29</v>
      </c>
      <c r="R735" s="227">
        <f t="shared" si="39"/>
        <v>36</v>
      </c>
      <c r="V735" s="17">
        <v>145</v>
      </c>
    </row>
    <row r="736" spans="1:41" x14ac:dyDescent="0.25">
      <c r="A736" s="12">
        <v>38540</v>
      </c>
      <c r="B736" s="13" t="s">
        <v>249</v>
      </c>
      <c r="C736" s="13">
        <v>2005</v>
      </c>
      <c r="D736" s="13">
        <v>7</v>
      </c>
      <c r="E736" s="13">
        <v>1</v>
      </c>
      <c r="F736" s="13" t="s">
        <v>248</v>
      </c>
      <c r="G736" s="30">
        <v>0.92083333333333339</v>
      </c>
      <c r="I736" s="30">
        <v>0.83819444444444446</v>
      </c>
      <c r="J736" s="231">
        <f t="shared" si="38"/>
        <v>1.9833333333333343</v>
      </c>
      <c r="K736" s="13" t="s">
        <v>250</v>
      </c>
      <c r="L736" s="13" t="s">
        <v>1182</v>
      </c>
      <c r="M736" s="13" t="s">
        <v>252</v>
      </c>
      <c r="N736" s="13" t="s">
        <v>252</v>
      </c>
      <c r="O736" s="16">
        <v>0</v>
      </c>
      <c r="P736" s="13">
        <v>63</v>
      </c>
      <c r="Q736" s="17">
        <v>29</v>
      </c>
      <c r="R736" s="227">
        <f t="shared" si="39"/>
        <v>34</v>
      </c>
      <c r="V736" s="17">
        <v>135</v>
      </c>
    </row>
    <row r="737" spans="1:47" x14ac:dyDescent="0.25">
      <c r="A737" s="12">
        <v>38540</v>
      </c>
      <c r="B737" s="13" t="s">
        <v>249</v>
      </c>
      <c r="C737" s="13">
        <v>2005</v>
      </c>
      <c r="D737" s="13">
        <v>7</v>
      </c>
      <c r="E737" s="13">
        <v>1</v>
      </c>
      <c r="F737" s="13" t="s">
        <v>248</v>
      </c>
      <c r="G737" s="30">
        <v>0.92569444444444438</v>
      </c>
      <c r="I737" s="30">
        <v>0.83819444444444446</v>
      </c>
      <c r="J737" s="231">
        <f t="shared" si="38"/>
        <v>2.0999999999999979</v>
      </c>
      <c r="K737" s="13" t="s">
        <v>250</v>
      </c>
      <c r="L737" s="13" t="s">
        <v>1183</v>
      </c>
      <c r="M737" s="13" t="s">
        <v>252</v>
      </c>
      <c r="N737" s="13" t="s">
        <v>252</v>
      </c>
      <c r="O737" s="16">
        <v>1.5</v>
      </c>
      <c r="P737" s="13">
        <v>63</v>
      </c>
      <c r="Q737" s="17">
        <v>26</v>
      </c>
      <c r="R737" s="227">
        <f t="shared" si="39"/>
        <v>37</v>
      </c>
      <c r="V737" s="17">
        <v>137</v>
      </c>
    </row>
    <row r="738" spans="1:47" x14ac:dyDescent="0.25">
      <c r="A738" s="12">
        <v>38540</v>
      </c>
      <c r="B738" s="13" t="s">
        <v>249</v>
      </c>
      <c r="C738" s="13">
        <v>2005</v>
      </c>
      <c r="D738" s="13">
        <v>7</v>
      </c>
      <c r="E738" s="13">
        <v>1</v>
      </c>
      <c r="F738" s="13" t="s">
        <v>248</v>
      </c>
      <c r="G738" s="30">
        <v>0.9291666666666667</v>
      </c>
      <c r="I738" s="30">
        <v>0.83819444444444446</v>
      </c>
      <c r="J738" s="231">
        <f t="shared" si="38"/>
        <v>2.1833333333333336</v>
      </c>
      <c r="K738" s="13" t="s">
        <v>250</v>
      </c>
      <c r="L738" s="13" t="s">
        <v>1186</v>
      </c>
      <c r="M738" s="13" t="s">
        <v>252</v>
      </c>
      <c r="N738" s="13" t="s">
        <v>252</v>
      </c>
      <c r="O738" s="16">
        <v>0</v>
      </c>
      <c r="P738" s="13">
        <v>64</v>
      </c>
      <c r="Q738" s="17">
        <v>29</v>
      </c>
      <c r="R738" s="227">
        <f t="shared" si="39"/>
        <v>35</v>
      </c>
      <c r="V738" s="17">
        <v>140</v>
      </c>
    </row>
    <row r="739" spans="1:47" x14ac:dyDescent="0.25">
      <c r="A739" s="12">
        <v>38540</v>
      </c>
      <c r="B739" s="13" t="s">
        <v>249</v>
      </c>
      <c r="C739" s="13">
        <v>2005</v>
      </c>
      <c r="D739" s="13">
        <v>7</v>
      </c>
      <c r="E739" s="13">
        <v>1</v>
      </c>
      <c r="F739" s="13" t="s">
        <v>248</v>
      </c>
      <c r="G739" s="30">
        <v>0.9291666666666667</v>
      </c>
      <c r="I739" s="30">
        <v>0.83819444444444446</v>
      </c>
      <c r="J739" s="231">
        <f t="shared" si="38"/>
        <v>2.1833333333333336</v>
      </c>
      <c r="K739" s="13" t="s">
        <v>250</v>
      </c>
      <c r="L739" s="13" t="s">
        <v>1184</v>
      </c>
      <c r="M739" s="13" t="s">
        <v>252</v>
      </c>
      <c r="N739" s="13" t="s">
        <v>252</v>
      </c>
      <c r="O739" s="16">
        <v>1.5</v>
      </c>
      <c r="P739" s="13">
        <v>59</v>
      </c>
      <c r="Q739" s="17">
        <v>26</v>
      </c>
      <c r="R739" s="227">
        <f t="shared" si="39"/>
        <v>33</v>
      </c>
      <c r="V739" s="17">
        <v>141</v>
      </c>
      <c r="AO739" s="13" t="s">
        <v>1185</v>
      </c>
    </row>
    <row r="740" spans="1:47" x14ac:dyDescent="0.25">
      <c r="A740" s="12">
        <v>38540</v>
      </c>
      <c r="B740" s="13" t="s">
        <v>249</v>
      </c>
      <c r="C740" s="13">
        <v>2005</v>
      </c>
      <c r="D740" s="13">
        <v>7</v>
      </c>
      <c r="E740" s="13">
        <v>1</v>
      </c>
      <c r="F740" s="13" t="s">
        <v>248</v>
      </c>
      <c r="G740" s="30">
        <v>0.93402777777777779</v>
      </c>
      <c r="I740" s="30">
        <v>0.83819444444444446</v>
      </c>
      <c r="J740" s="231">
        <f t="shared" si="38"/>
        <v>2.2999999999999998</v>
      </c>
      <c r="K740" s="13" t="s">
        <v>250</v>
      </c>
      <c r="L740" s="13" t="s">
        <v>1187</v>
      </c>
      <c r="M740" s="13" t="s">
        <v>252</v>
      </c>
      <c r="N740" s="13" t="s">
        <v>252</v>
      </c>
      <c r="O740" s="16">
        <v>1</v>
      </c>
      <c r="P740" s="13">
        <v>58</v>
      </c>
      <c r="Q740" s="17">
        <v>25</v>
      </c>
      <c r="R740" s="227">
        <f t="shared" si="39"/>
        <v>33</v>
      </c>
      <c r="V740" s="17">
        <v>142</v>
      </c>
      <c r="AO740" s="13" t="s">
        <v>1189</v>
      </c>
    </row>
    <row r="741" spans="1:47" x14ac:dyDescent="0.25">
      <c r="A741" s="12">
        <v>38540</v>
      </c>
      <c r="B741" s="13" t="s">
        <v>249</v>
      </c>
      <c r="C741" s="13">
        <v>2005</v>
      </c>
      <c r="D741" s="13">
        <v>7</v>
      </c>
      <c r="E741" s="13">
        <v>1</v>
      </c>
      <c r="F741" s="13" t="s">
        <v>248</v>
      </c>
      <c r="G741" s="30">
        <v>0.9604166666666667</v>
      </c>
      <c r="I741" s="30">
        <v>0.83819444444444446</v>
      </c>
      <c r="J741" s="231">
        <f t="shared" si="38"/>
        <v>2.9333333333333336</v>
      </c>
      <c r="K741" s="13" t="s">
        <v>250</v>
      </c>
      <c r="L741" s="13" t="s">
        <v>1188</v>
      </c>
      <c r="M741" s="13" t="s">
        <v>252</v>
      </c>
      <c r="N741" s="13" t="s">
        <v>252</v>
      </c>
      <c r="O741" s="16">
        <v>0</v>
      </c>
      <c r="P741" s="13">
        <v>68</v>
      </c>
      <c r="Q741" s="17">
        <v>29</v>
      </c>
      <c r="R741" s="227">
        <f t="shared" si="39"/>
        <v>39</v>
      </c>
      <c r="V741" s="17">
        <v>140</v>
      </c>
    </row>
    <row r="742" spans="1:47" x14ac:dyDescent="0.25">
      <c r="A742" s="12">
        <v>38540</v>
      </c>
      <c r="B742" s="13" t="s">
        <v>249</v>
      </c>
      <c r="C742" s="13">
        <v>2005</v>
      </c>
      <c r="D742" s="13">
        <v>7</v>
      </c>
      <c r="E742" s="13">
        <v>1</v>
      </c>
      <c r="F742" s="13" t="s">
        <v>248</v>
      </c>
      <c r="G742" s="30">
        <v>0.97291666666666676</v>
      </c>
      <c r="I742" s="30">
        <v>0.83819444444444446</v>
      </c>
      <c r="J742" s="231">
        <f t="shared" si="38"/>
        <v>3.2333333333333352</v>
      </c>
      <c r="K742" s="13" t="s">
        <v>250</v>
      </c>
      <c r="L742" s="13" t="s">
        <v>1192</v>
      </c>
      <c r="M742" s="13" t="s">
        <v>252</v>
      </c>
      <c r="N742" s="13" t="s">
        <v>252</v>
      </c>
      <c r="O742" s="16">
        <v>1</v>
      </c>
      <c r="P742" s="13">
        <v>62</v>
      </c>
      <c r="Q742" s="17">
        <v>25</v>
      </c>
      <c r="R742" s="227">
        <f t="shared" si="39"/>
        <v>37</v>
      </c>
      <c r="V742" s="17">
        <v>140</v>
      </c>
    </row>
    <row r="743" spans="1:47" x14ac:dyDescent="0.25">
      <c r="A743" s="12">
        <v>38540</v>
      </c>
      <c r="B743" s="13" t="s">
        <v>249</v>
      </c>
      <c r="C743" s="13">
        <v>2005</v>
      </c>
      <c r="D743" s="13">
        <v>7</v>
      </c>
      <c r="E743" s="13">
        <v>1</v>
      </c>
      <c r="F743" s="13" t="s">
        <v>248</v>
      </c>
      <c r="G743" s="30">
        <v>0.97777777777777775</v>
      </c>
      <c r="H743" s="30">
        <v>0.99375000000000002</v>
      </c>
      <c r="I743" s="30">
        <v>0.83819444444444446</v>
      </c>
      <c r="J743" s="231">
        <f t="shared" si="38"/>
        <v>3.3499999999999988</v>
      </c>
      <c r="K743" s="13" t="s">
        <v>250</v>
      </c>
      <c r="L743" s="13" t="s">
        <v>1193</v>
      </c>
      <c r="M743" s="13" t="s">
        <v>252</v>
      </c>
      <c r="N743" s="13" t="s">
        <v>252</v>
      </c>
      <c r="O743" s="16">
        <v>4.5</v>
      </c>
      <c r="P743" s="13">
        <v>59</v>
      </c>
      <c r="Q743" s="17">
        <v>25</v>
      </c>
      <c r="R743" s="227">
        <f t="shared" si="39"/>
        <v>34</v>
      </c>
      <c r="V743" s="17">
        <v>139</v>
      </c>
      <c r="X743" s="13" t="s">
        <v>252</v>
      </c>
      <c r="AO743" s="13" t="s">
        <v>1723</v>
      </c>
    </row>
    <row r="744" spans="1:47" x14ac:dyDescent="0.25">
      <c r="A744" s="12">
        <v>38540</v>
      </c>
      <c r="B744" s="13" t="s">
        <v>249</v>
      </c>
      <c r="C744" s="13">
        <v>2005</v>
      </c>
      <c r="D744" s="13">
        <v>7</v>
      </c>
      <c r="E744" s="13">
        <v>1</v>
      </c>
      <c r="F744" s="13" t="s">
        <v>248</v>
      </c>
      <c r="G744" s="30">
        <v>0.98611111111111116</v>
      </c>
      <c r="I744" s="30">
        <v>0.83819444444444446</v>
      </c>
      <c r="J744" s="231">
        <f t="shared" si="38"/>
        <v>3.5500000000000007</v>
      </c>
      <c r="K744" s="13" t="s">
        <v>250</v>
      </c>
      <c r="L744" s="13" t="s">
        <v>1194</v>
      </c>
      <c r="M744" s="13" t="s">
        <v>252</v>
      </c>
      <c r="N744" s="13" t="s">
        <v>252</v>
      </c>
      <c r="O744" s="16">
        <v>3</v>
      </c>
      <c r="P744" s="13">
        <v>56</v>
      </c>
      <c r="Q744" s="17">
        <v>25</v>
      </c>
      <c r="R744" s="227">
        <f t="shared" si="39"/>
        <v>31</v>
      </c>
      <c r="V744" s="17">
        <v>140</v>
      </c>
    </row>
    <row r="745" spans="1:47" x14ac:dyDescent="0.25">
      <c r="A745" s="12">
        <v>38540</v>
      </c>
      <c r="B745" s="13" t="s">
        <v>249</v>
      </c>
      <c r="C745" s="13">
        <v>2005</v>
      </c>
      <c r="D745" s="13">
        <v>7</v>
      </c>
      <c r="E745" s="13">
        <v>1</v>
      </c>
      <c r="F745" s="13" t="s">
        <v>248</v>
      </c>
      <c r="G745" s="30">
        <v>0.99236111111111114</v>
      </c>
      <c r="I745" s="30">
        <v>0.83819444444444446</v>
      </c>
      <c r="J745" s="231">
        <f t="shared" si="38"/>
        <v>3.7</v>
      </c>
      <c r="K745" s="13" t="s">
        <v>250</v>
      </c>
      <c r="L745" s="13" t="s">
        <v>1195</v>
      </c>
      <c r="M745" s="13" t="s">
        <v>252</v>
      </c>
      <c r="N745" s="13" t="s">
        <v>252</v>
      </c>
      <c r="O745" s="16">
        <v>1</v>
      </c>
      <c r="P745" s="13">
        <v>60</v>
      </c>
      <c r="Q745" s="17">
        <v>26</v>
      </c>
      <c r="R745" s="227">
        <f t="shared" si="39"/>
        <v>34</v>
      </c>
      <c r="V745" s="17">
        <v>138</v>
      </c>
    </row>
    <row r="746" spans="1:47" x14ac:dyDescent="0.25">
      <c r="A746" s="12">
        <v>38540</v>
      </c>
      <c r="B746" s="13" t="s">
        <v>249</v>
      </c>
      <c r="C746" s="13">
        <v>2005</v>
      </c>
      <c r="D746" s="13">
        <v>7</v>
      </c>
      <c r="E746" s="13">
        <v>1</v>
      </c>
      <c r="F746" s="13" t="s">
        <v>248</v>
      </c>
      <c r="G746" s="30">
        <v>1.0416666666666666E-2</v>
      </c>
      <c r="H746" s="30" t="s">
        <v>318</v>
      </c>
      <c r="I746" s="30">
        <v>0.83819444444444446</v>
      </c>
      <c r="J746" s="231">
        <f t="shared" si="38"/>
        <v>4.1333333333333329</v>
      </c>
      <c r="K746" s="13" t="s">
        <v>250</v>
      </c>
      <c r="L746" s="13" t="s">
        <v>1196</v>
      </c>
      <c r="M746" s="13" t="s">
        <v>252</v>
      </c>
      <c r="N746" s="13" t="s">
        <v>252</v>
      </c>
      <c r="O746" s="16">
        <v>0</v>
      </c>
      <c r="P746" s="13">
        <v>60</v>
      </c>
      <c r="Q746" s="17">
        <v>25</v>
      </c>
      <c r="R746" s="227">
        <f t="shared" si="39"/>
        <v>35</v>
      </c>
      <c r="V746" s="17">
        <v>140</v>
      </c>
      <c r="X746" s="13" t="s">
        <v>252</v>
      </c>
      <c r="AO746" s="13" t="s">
        <v>1724</v>
      </c>
    </row>
    <row r="747" spans="1:47" x14ac:dyDescent="0.25">
      <c r="A747" s="12">
        <v>38540</v>
      </c>
      <c r="B747" s="13" t="s">
        <v>249</v>
      </c>
      <c r="C747" s="13">
        <v>2005</v>
      </c>
      <c r="D747" s="13">
        <v>7</v>
      </c>
      <c r="E747" s="13">
        <v>1</v>
      </c>
      <c r="F747" s="13" t="s">
        <v>248</v>
      </c>
      <c r="G747" s="30">
        <v>1.7361111111111112E-2</v>
      </c>
      <c r="I747" s="30">
        <v>0.83819444444444446</v>
      </c>
      <c r="J747" s="231">
        <f t="shared" si="38"/>
        <v>4.3000000000000007</v>
      </c>
      <c r="K747" s="13" t="s">
        <v>250</v>
      </c>
      <c r="L747" s="13" t="s">
        <v>1197</v>
      </c>
      <c r="M747" s="13" t="s">
        <v>252</v>
      </c>
      <c r="N747" s="13" t="s">
        <v>252</v>
      </c>
      <c r="O747" s="16">
        <v>0</v>
      </c>
      <c r="P747" s="13">
        <v>63</v>
      </c>
      <c r="Q747" s="17">
        <v>26</v>
      </c>
      <c r="R747" s="227">
        <f t="shared" si="39"/>
        <v>37</v>
      </c>
      <c r="V747" s="17">
        <v>140</v>
      </c>
    </row>
    <row r="748" spans="1:47" x14ac:dyDescent="0.25">
      <c r="A748" s="12">
        <v>38540</v>
      </c>
      <c r="B748" s="13" t="s">
        <v>249</v>
      </c>
      <c r="C748" s="13">
        <v>2005</v>
      </c>
      <c r="D748" s="13">
        <v>7</v>
      </c>
      <c r="E748" s="13">
        <v>1</v>
      </c>
      <c r="F748" s="13" t="s">
        <v>248</v>
      </c>
      <c r="G748" s="30">
        <v>3.125E-2</v>
      </c>
      <c r="I748" s="30">
        <v>0.83819444444444446</v>
      </c>
      <c r="J748" s="231">
        <f t="shared" si="38"/>
        <v>4.6333333333333329</v>
      </c>
      <c r="K748" s="13" t="s">
        <v>250</v>
      </c>
      <c r="L748" s="13" t="s">
        <v>1198</v>
      </c>
      <c r="M748" s="13" t="s">
        <v>252</v>
      </c>
      <c r="N748" s="13" t="s">
        <v>252</v>
      </c>
      <c r="O748" s="16">
        <v>1</v>
      </c>
      <c r="P748" s="13">
        <v>61</v>
      </c>
      <c r="Q748" s="17">
        <v>25</v>
      </c>
      <c r="R748" s="227">
        <f t="shared" si="39"/>
        <v>36</v>
      </c>
      <c r="V748" s="17">
        <v>144</v>
      </c>
    </row>
    <row r="749" spans="1:47" x14ac:dyDescent="0.25">
      <c r="A749" s="12">
        <v>38540</v>
      </c>
      <c r="B749" s="13" t="s">
        <v>249</v>
      </c>
      <c r="C749" s="13">
        <v>2005</v>
      </c>
      <c r="D749" s="13">
        <v>7</v>
      </c>
      <c r="E749" s="13">
        <v>1</v>
      </c>
      <c r="F749" s="13" t="s">
        <v>248</v>
      </c>
      <c r="G749" s="30">
        <v>3.125E-2</v>
      </c>
      <c r="H749" s="30">
        <v>5.0694444444444452E-2</v>
      </c>
      <c r="I749" s="30">
        <v>0.83819444444444446</v>
      </c>
      <c r="J749" s="231">
        <f t="shared" si="38"/>
        <v>4.6333333333333329</v>
      </c>
      <c r="K749" s="13" t="s">
        <v>250</v>
      </c>
      <c r="L749" s="13" t="s">
        <v>1199</v>
      </c>
      <c r="M749" s="13" t="s">
        <v>252</v>
      </c>
      <c r="N749" s="13" t="s">
        <v>252</v>
      </c>
      <c r="O749" s="16">
        <v>0</v>
      </c>
      <c r="P749" s="13">
        <v>59</v>
      </c>
      <c r="Q749" s="17">
        <v>26</v>
      </c>
      <c r="R749" s="227">
        <f t="shared" si="39"/>
        <v>33</v>
      </c>
      <c r="V749" s="17">
        <v>135</v>
      </c>
      <c r="X749" s="13" t="s">
        <v>1712</v>
      </c>
      <c r="AO749" s="13" t="s">
        <v>1200</v>
      </c>
      <c r="AP749" s="29"/>
      <c r="AQ749" s="29"/>
      <c r="AR749" s="29"/>
      <c r="AS749" s="29"/>
      <c r="AT749" s="29"/>
      <c r="AU749" s="29"/>
    </row>
    <row r="750" spans="1:47" x14ac:dyDescent="0.25">
      <c r="A750" s="12">
        <v>38540</v>
      </c>
      <c r="B750" s="13" t="s">
        <v>249</v>
      </c>
      <c r="C750" s="13">
        <v>2005</v>
      </c>
      <c r="D750" s="13">
        <v>7</v>
      </c>
      <c r="E750" s="13">
        <v>1</v>
      </c>
      <c r="F750" s="13" t="s">
        <v>248</v>
      </c>
      <c r="G750" s="30">
        <v>3.6111111111111115E-2</v>
      </c>
      <c r="H750" s="30">
        <v>6.5972222222222224E-2</v>
      </c>
      <c r="I750" s="30">
        <v>0.83819444444444446</v>
      </c>
      <c r="J750" s="231">
        <f t="shared" si="38"/>
        <v>4.75</v>
      </c>
      <c r="K750" s="13" t="s">
        <v>250</v>
      </c>
      <c r="L750" s="13" t="s">
        <v>1201</v>
      </c>
      <c r="M750" s="13" t="s">
        <v>252</v>
      </c>
      <c r="N750" s="13" t="s">
        <v>252</v>
      </c>
      <c r="O750" s="16">
        <v>4</v>
      </c>
      <c r="P750" s="13">
        <v>57</v>
      </c>
      <c r="Q750" s="17">
        <v>25</v>
      </c>
      <c r="R750" s="227">
        <f t="shared" si="39"/>
        <v>32</v>
      </c>
      <c r="V750" s="17">
        <v>141</v>
      </c>
      <c r="X750" s="13" t="s">
        <v>252</v>
      </c>
      <c r="AO750" s="13" t="s">
        <v>1725</v>
      </c>
    </row>
    <row r="751" spans="1:47" x14ac:dyDescent="0.25">
      <c r="A751" s="12">
        <v>38540</v>
      </c>
      <c r="B751" s="13" t="s">
        <v>249</v>
      </c>
      <c r="C751" s="13">
        <v>2005</v>
      </c>
      <c r="D751" s="13">
        <v>7</v>
      </c>
      <c r="E751" s="13">
        <v>1</v>
      </c>
      <c r="F751" s="13" t="s">
        <v>248</v>
      </c>
      <c r="G751" s="30">
        <v>6.25E-2</v>
      </c>
      <c r="H751" s="30">
        <v>8.5416666666666655E-2</v>
      </c>
      <c r="I751" s="30">
        <v>0.83819444444444446</v>
      </c>
      <c r="J751" s="231">
        <f t="shared" si="38"/>
        <v>5.3833333333333329</v>
      </c>
      <c r="K751" s="13" t="s">
        <v>250</v>
      </c>
      <c r="L751" s="13" t="s">
        <v>1202</v>
      </c>
      <c r="M751" s="13" t="s">
        <v>252</v>
      </c>
      <c r="N751" s="13" t="s">
        <v>252</v>
      </c>
      <c r="O751" s="16">
        <v>4</v>
      </c>
      <c r="P751" s="13">
        <v>59</v>
      </c>
      <c r="Q751" s="17">
        <v>25</v>
      </c>
      <c r="R751" s="227">
        <f t="shared" si="39"/>
        <v>34</v>
      </c>
      <c r="V751" s="17">
        <v>136</v>
      </c>
      <c r="X751" s="13" t="s">
        <v>1712</v>
      </c>
      <c r="AO751" s="13" t="s">
        <v>1203</v>
      </c>
    </row>
    <row r="752" spans="1:47" x14ac:dyDescent="0.25">
      <c r="A752" s="12">
        <v>38540</v>
      </c>
      <c r="B752" s="13" t="s">
        <v>249</v>
      </c>
      <c r="C752" s="13">
        <v>2005</v>
      </c>
      <c r="D752" s="13">
        <v>7</v>
      </c>
      <c r="E752" s="13">
        <v>1</v>
      </c>
      <c r="F752" s="13" t="s">
        <v>248</v>
      </c>
      <c r="G752" s="30">
        <v>6.8750000000000006E-2</v>
      </c>
      <c r="I752" s="30">
        <v>0.83819444444444446</v>
      </c>
      <c r="J752" s="231">
        <f t="shared" si="38"/>
        <v>5.5333333333333314</v>
      </c>
      <c r="K752" s="13" t="s">
        <v>250</v>
      </c>
      <c r="L752" s="13" t="s">
        <v>1204</v>
      </c>
      <c r="M752" s="13" t="s">
        <v>252</v>
      </c>
      <c r="N752" s="13" t="s">
        <v>252</v>
      </c>
      <c r="O752" s="16">
        <v>0</v>
      </c>
      <c r="P752" s="13">
        <v>63</v>
      </c>
      <c r="Q752" s="17">
        <v>26</v>
      </c>
      <c r="R752" s="227">
        <f t="shared" si="39"/>
        <v>37</v>
      </c>
      <c r="V752" s="17">
        <v>145</v>
      </c>
    </row>
    <row r="753" spans="1:41" x14ac:dyDescent="0.25">
      <c r="A753" s="12">
        <v>38540</v>
      </c>
      <c r="B753" s="13" t="s">
        <v>249</v>
      </c>
      <c r="C753" s="13">
        <v>2005</v>
      </c>
      <c r="D753" s="13">
        <v>7</v>
      </c>
      <c r="E753" s="13">
        <v>1</v>
      </c>
      <c r="F753" s="13" t="s">
        <v>248</v>
      </c>
      <c r="G753" s="30">
        <v>9.930555555555555E-2</v>
      </c>
      <c r="H753" s="30">
        <v>0.11597222222222221</v>
      </c>
      <c r="I753" s="30">
        <v>0.83819444444444446</v>
      </c>
      <c r="J753" s="231">
        <f t="shared" si="38"/>
        <v>6.2666666666666657</v>
      </c>
      <c r="K753" s="13" t="s">
        <v>250</v>
      </c>
      <c r="L753" s="13" t="s">
        <v>1205</v>
      </c>
      <c r="M753" s="13" t="s">
        <v>252</v>
      </c>
      <c r="N753" s="13" t="s">
        <v>252</v>
      </c>
      <c r="O753" s="16">
        <v>3</v>
      </c>
      <c r="P753" s="13">
        <v>62</v>
      </c>
      <c r="Q753" s="17">
        <v>26</v>
      </c>
      <c r="R753" s="227">
        <f t="shared" si="39"/>
        <v>36</v>
      </c>
      <c r="V753" s="17">
        <v>149</v>
      </c>
      <c r="X753" s="13" t="s">
        <v>252</v>
      </c>
      <c r="AO753" s="13" t="s">
        <v>1726</v>
      </c>
    </row>
    <row r="754" spans="1:41" x14ac:dyDescent="0.25">
      <c r="A754" s="12">
        <v>38540</v>
      </c>
      <c r="B754" s="13" t="s">
        <v>249</v>
      </c>
      <c r="C754" s="13">
        <v>2005</v>
      </c>
      <c r="D754" s="13">
        <v>7</v>
      </c>
      <c r="E754" s="13">
        <v>1</v>
      </c>
      <c r="F754" s="13" t="s">
        <v>248</v>
      </c>
      <c r="G754" s="30">
        <v>0.11458333333333333</v>
      </c>
      <c r="H754" s="30">
        <v>0.13333333333333333</v>
      </c>
      <c r="I754" s="30">
        <v>0.83819444444444446</v>
      </c>
      <c r="J754" s="231">
        <f t="shared" si="38"/>
        <v>6.6333333333333329</v>
      </c>
      <c r="K754" s="13" t="s">
        <v>250</v>
      </c>
      <c r="L754" s="13" t="s">
        <v>1206</v>
      </c>
      <c r="M754" s="13" t="s">
        <v>252</v>
      </c>
      <c r="N754" s="13" t="s">
        <v>252</v>
      </c>
      <c r="O754" s="16">
        <v>3</v>
      </c>
      <c r="P754" s="13">
        <v>56</v>
      </c>
      <c r="Q754" s="17">
        <v>25</v>
      </c>
      <c r="R754" s="227">
        <f t="shared" si="39"/>
        <v>31</v>
      </c>
      <c r="V754" s="17">
        <v>142</v>
      </c>
      <c r="X754" s="13" t="s">
        <v>252</v>
      </c>
      <c r="AO754" s="13" t="s">
        <v>1207</v>
      </c>
    </row>
    <row r="755" spans="1:41" x14ac:dyDescent="0.25">
      <c r="A755" s="12">
        <v>38541</v>
      </c>
      <c r="B755" s="13" t="s">
        <v>249</v>
      </c>
      <c r="C755" s="13">
        <v>2005</v>
      </c>
      <c r="D755" s="13">
        <v>7</v>
      </c>
      <c r="E755" s="13">
        <v>1</v>
      </c>
      <c r="F755" s="13" t="s">
        <v>248</v>
      </c>
      <c r="G755" s="30">
        <v>0.95</v>
      </c>
      <c r="I755" s="30">
        <v>0.83819444444444446</v>
      </c>
      <c r="J755" s="231">
        <f t="shared" si="38"/>
        <v>2.6833333333333318</v>
      </c>
      <c r="K755" s="13" t="s">
        <v>1356</v>
      </c>
      <c r="L755" s="13" t="s">
        <v>1215</v>
      </c>
      <c r="M755" s="13" t="s">
        <v>253</v>
      </c>
      <c r="AO755" s="13" t="s">
        <v>1216</v>
      </c>
    </row>
    <row r="756" spans="1:41" x14ac:dyDescent="0.25">
      <c r="A756" s="31">
        <v>38541</v>
      </c>
      <c r="B756" s="29" t="s">
        <v>378</v>
      </c>
      <c r="C756" s="13">
        <v>2005</v>
      </c>
      <c r="D756" s="13">
        <v>7</v>
      </c>
      <c r="E756" s="29" t="s">
        <v>379</v>
      </c>
      <c r="F756" s="29" t="s">
        <v>431</v>
      </c>
      <c r="G756" s="32">
        <v>8.4027777777777771E-2</v>
      </c>
      <c r="H756" s="32"/>
      <c r="I756" s="30">
        <v>0.83819444444444446</v>
      </c>
      <c r="J756" s="231">
        <f t="shared" si="38"/>
        <v>5.8999999999999986</v>
      </c>
      <c r="K756" s="29" t="s">
        <v>1356</v>
      </c>
      <c r="L756" s="29"/>
      <c r="M756" s="29" t="s">
        <v>253</v>
      </c>
      <c r="N756" s="29"/>
      <c r="O756" s="33"/>
      <c r="P756" s="29"/>
      <c r="Q756" s="34"/>
      <c r="S756" s="35"/>
      <c r="T756" s="35"/>
      <c r="U756" s="35"/>
      <c r="V756" s="34"/>
      <c r="W756" s="34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 t="s">
        <v>1301</v>
      </c>
    </row>
    <row r="757" spans="1:41" x14ac:dyDescent="0.25">
      <c r="A757" s="12">
        <v>38541</v>
      </c>
      <c r="B757" s="13" t="s">
        <v>249</v>
      </c>
      <c r="C757" s="13">
        <v>2005</v>
      </c>
      <c r="D757" s="13">
        <v>7</v>
      </c>
      <c r="E757" s="13">
        <v>1</v>
      </c>
      <c r="F757" s="13" t="s">
        <v>248</v>
      </c>
      <c r="G757" s="30">
        <v>0.12083333333333333</v>
      </c>
      <c r="I757" s="30">
        <v>0.83819444444444446</v>
      </c>
      <c r="J757" s="231">
        <f t="shared" si="38"/>
        <v>6.7833333333333314</v>
      </c>
      <c r="K757" s="13" t="s">
        <v>971</v>
      </c>
      <c r="L757" s="13" t="s">
        <v>1190</v>
      </c>
      <c r="M757" s="13" t="s">
        <v>672</v>
      </c>
      <c r="N757" s="13" t="s">
        <v>672</v>
      </c>
      <c r="P757" s="13">
        <v>160</v>
      </c>
      <c r="Q757" s="17">
        <v>24</v>
      </c>
      <c r="R757" s="227">
        <f>P757-Q757</f>
        <v>136</v>
      </c>
      <c r="AO757" s="13" t="s">
        <v>1239</v>
      </c>
    </row>
    <row r="758" spans="1:41" x14ac:dyDescent="0.25">
      <c r="A758" s="12">
        <v>38541</v>
      </c>
      <c r="B758" s="13" t="s">
        <v>378</v>
      </c>
      <c r="C758" s="13">
        <v>2005</v>
      </c>
      <c r="D758" s="13">
        <v>7</v>
      </c>
      <c r="E758" s="13" t="s">
        <v>467</v>
      </c>
      <c r="F758" s="13" t="s">
        <v>768</v>
      </c>
      <c r="G758" s="30">
        <v>0.125</v>
      </c>
      <c r="I758" s="30">
        <v>0.83819444444444446</v>
      </c>
      <c r="J758" s="231">
        <f t="shared" si="38"/>
        <v>6.8833333333333329</v>
      </c>
      <c r="K758" s="13" t="s">
        <v>658</v>
      </c>
      <c r="L758" s="13" t="s">
        <v>1354</v>
      </c>
      <c r="M758" s="13" t="s">
        <v>252</v>
      </c>
      <c r="N758" s="13" t="s">
        <v>252</v>
      </c>
      <c r="O758" s="16">
        <v>4</v>
      </c>
      <c r="P758" s="13" t="s">
        <v>318</v>
      </c>
      <c r="Q758" s="17" t="s">
        <v>318</v>
      </c>
      <c r="R758" s="227" t="s">
        <v>318</v>
      </c>
      <c r="V758" s="17" t="s">
        <v>318</v>
      </c>
    </row>
    <row r="759" spans="1:41" x14ac:dyDescent="0.25">
      <c r="A759" s="12">
        <v>38541</v>
      </c>
      <c r="B759" s="13" t="s">
        <v>378</v>
      </c>
      <c r="C759" s="13">
        <v>2005</v>
      </c>
      <c r="D759" s="13">
        <v>7</v>
      </c>
      <c r="E759" s="13" t="s">
        <v>467</v>
      </c>
      <c r="F759" s="13" t="s">
        <v>768</v>
      </c>
      <c r="G759" s="30">
        <v>3.1944444444444449E-2</v>
      </c>
      <c r="I759" s="30">
        <v>0.83819444444444446</v>
      </c>
      <c r="J759" s="231">
        <f t="shared" si="38"/>
        <v>4.6499999999999986</v>
      </c>
      <c r="K759" s="13" t="s">
        <v>658</v>
      </c>
      <c r="L759" s="13" t="s">
        <v>1332</v>
      </c>
      <c r="M759" s="13" t="s">
        <v>252</v>
      </c>
      <c r="N759" s="13" t="s">
        <v>252</v>
      </c>
      <c r="O759" s="16">
        <v>4</v>
      </c>
      <c r="P759" s="13">
        <v>77</v>
      </c>
      <c r="Q759" s="17">
        <v>20</v>
      </c>
      <c r="R759" s="227">
        <f>P759-Q759</f>
        <v>57</v>
      </c>
      <c r="U759" s="18">
        <v>34.68</v>
      </c>
      <c r="V759" s="17">
        <v>170</v>
      </c>
      <c r="AO759" s="13" t="s">
        <v>921</v>
      </c>
    </row>
    <row r="760" spans="1:41" x14ac:dyDescent="0.25">
      <c r="A760" s="12">
        <v>38541</v>
      </c>
      <c r="B760" s="13" t="s">
        <v>378</v>
      </c>
      <c r="C760" s="13">
        <v>2005</v>
      </c>
      <c r="D760" s="13">
        <v>7</v>
      </c>
      <c r="E760" s="13" t="s">
        <v>467</v>
      </c>
      <c r="F760" s="13" t="s">
        <v>768</v>
      </c>
      <c r="G760" s="30">
        <v>3.888888888888889E-2</v>
      </c>
      <c r="I760" s="30">
        <v>0.83819444444444446</v>
      </c>
      <c r="J760" s="231">
        <f t="shared" si="38"/>
        <v>4.8166666666666664</v>
      </c>
      <c r="K760" s="13" t="s">
        <v>658</v>
      </c>
      <c r="L760" s="13" t="s">
        <v>1333</v>
      </c>
      <c r="M760" s="13" t="s">
        <v>252</v>
      </c>
      <c r="N760" s="13" t="s">
        <v>252</v>
      </c>
      <c r="O760" s="16">
        <v>3</v>
      </c>
      <c r="P760" s="13">
        <v>84</v>
      </c>
      <c r="Q760" s="17">
        <v>20</v>
      </c>
      <c r="R760" s="227">
        <f>P760-Q760</f>
        <v>64</v>
      </c>
      <c r="V760" s="17">
        <v>168</v>
      </c>
      <c r="AO760" s="13" t="s">
        <v>1334</v>
      </c>
    </row>
    <row r="761" spans="1:41" x14ac:dyDescent="0.25">
      <c r="A761" s="12">
        <v>38541</v>
      </c>
      <c r="B761" s="13" t="s">
        <v>378</v>
      </c>
      <c r="C761" s="13">
        <v>2005</v>
      </c>
      <c r="D761" s="13">
        <v>7</v>
      </c>
      <c r="E761" s="13" t="s">
        <v>467</v>
      </c>
      <c r="F761" s="13" t="s">
        <v>768</v>
      </c>
      <c r="G761" s="30">
        <v>9.1666666666666674E-2</v>
      </c>
      <c r="I761" s="30">
        <v>0.83819444444444446</v>
      </c>
      <c r="J761" s="231">
        <f t="shared" si="38"/>
        <v>6.0833333333333321</v>
      </c>
      <c r="K761" s="13" t="s">
        <v>658</v>
      </c>
      <c r="L761" s="13" t="s">
        <v>1346</v>
      </c>
      <c r="M761" s="13" t="s">
        <v>252</v>
      </c>
      <c r="N761" s="13" t="s">
        <v>252</v>
      </c>
      <c r="O761" s="16">
        <v>3</v>
      </c>
      <c r="P761" s="13">
        <v>84</v>
      </c>
      <c r="Q761" s="17">
        <v>20</v>
      </c>
      <c r="R761" s="227">
        <f>P761-Q761</f>
        <v>64</v>
      </c>
      <c r="V761" s="17">
        <v>170</v>
      </c>
    </row>
    <row r="762" spans="1:41" x14ac:dyDescent="0.25">
      <c r="A762" s="12">
        <v>38541</v>
      </c>
      <c r="B762" s="13" t="s">
        <v>378</v>
      </c>
      <c r="C762" s="13">
        <v>2005</v>
      </c>
      <c r="D762" s="13">
        <v>7</v>
      </c>
      <c r="E762" s="13" t="s">
        <v>379</v>
      </c>
      <c r="F762" s="13" t="s">
        <v>431</v>
      </c>
      <c r="G762" s="30">
        <v>1.3194444444444444E-2</v>
      </c>
      <c r="I762" s="30">
        <v>0.83819444444444446</v>
      </c>
      <c r="J762" s="231">
        <f t="shared" si="38"/>
        <v>4.1999999999999993</v>
      </c>
      <c r="K762" s="13" t="s">
        <v>250</v>
      </c>
      <c r="L762" s="29" t="s">
        <v>1297</v>
      </c>
      <c r="M762" s="13" t="s">
        <v>672</v>
      </c>
      <c r="N762" s="13" t="s">
        <v>252</v>
      </c>
      <c r="O762" s="16">
        <v>3</v>
      </c>
      <c r="P762" s="13" t="s">
        <v>318</v>
      </c>
      <c r="Q762" s="17" t="s">
        <v>318</v>
      </c>
      <c r="R762" s="227" t="s">
        <v>318</v>
      </c>
      <c r="S762" s="18">
        <v>15.7</v>
      </c>
      <c r="U762" s="18">
        <v>23.5</v>
      </c>
      <c r="V762" s="17">
        <v>128</v>
      </c>
      <c r="AO762" s="29" t="s">
        <v>1615</v>
      </c>
    </row>
    <row r="763" spans="1:41" x14ac:dyDescent="0.25">
      <c r="A763" s="12">
        <v>38541</v>
      </c>
      <c r="B763" s="13" t="s">
        <v>378</v>
      </c>
      <c r="C763" s="13">
        <v>2005</v>
      </c>
      <c r="D763" s="13">
        <v>7</v>
      </c>
      <c r="E763" s="13" t="s">
        <v>379</v>
      </c>
      <c r="F763" s="13" t="s">
        <v>431</v>
      </c>
      <c r="G763" s="30">
        <v>0.10069444444444443</v>
      </c>
      <c r="I763" s="30">
        <v>0.83819444444444446</v>
      </c>
      <c r="J763" s="231">
        <f t="shared" si="38"/>
        <v>6.2999999999999972</v>
      </c>
      <c r="K763" s="13" t="s">
        <v>250</v>
      </c>
      <c r="L763" s="13" t="s">
        <v>413</v>
      </c>
      <c r="M763" s="13" t="s">
        <v>672</v>
      </c>
      <c r="N763" s="13" t="s">
        <v>252</v>
      </c>
      <c r="O763" s="16">
        <v>4</v>
      </c>
      <c r="P763" s="13">
        <v>61.5</v>
      </c>
      <c r="Q763" s="17">
        <v>23.5</v>
      </c>
      <c r="R763" s="227">
        <f t="shared" ref="R763:R770" si="40">P763-Q763</f>
        <v>38</v>
      </c>
      <c r="S763" s="18">
        <v>14.8</v>
      </c>
      <c r="U763" s="18">
        <v>25.2</v>
      </c>
      <c r="V763" s="17">
        <v>136</v>
      </c>
      <c r="AO763" s="29" t="s">
        <v>1595</v>
      </c>
    </row>
    <row r="764" spans="1:41" x14ac:dyDescent="0.25">
      <c r="A764" s="12">
        <v>38541</v>
      </c>
      <c r="B764" s="13" t="s">
        <v>249</v>
      </c>
      <c r="C764" s="13">
        <v>2005</v>
      </c>
      <c r="D764" s="13">
        <v>7</v>
      </c>
      <c r="E764" s="13">
        <v>1</v>
      </c>
      <c r="F764" s="13" t="s">
        <v>248</v>
      </c>
      <c r="G764" s="30">
        <v>0.95</v>
      </c>
      <c r="I764" s="30">
        <v>0.83819444444444446</v>
      </c>
      <c r="J764" s="231">
        <f t="shared" si="38"/>
        <v>2.6833333333333318</v>
      </c>
      <c r="K764" s="13" t="s">
        <v>250</v>
      </c>
      <c r="L764" s="13" t="s">
        <v>338</v>
      </c>
      <c r="M764" s="13" t="s">
        <v>672</v>
      </c>
      <c r="N764" s="13" t="s">
        <v>252</v>
      </c>
      <c r="O764" s="16">
        <v>3</v>
      </c>
      <c r="P764" s="13">
        <v>63</v>
      </c>
      <c r="Q764" s="17">
        <v>25</v>
      </c>
      <c r="R764" s="227">
        <f t="shared" si="40"/>
        <v>38</v>
      </c>
      <c r="V764" s="17">
        <v>146</v>
      </c>
      <c r="AO764" s="13" t="s">
        <v>1236</v>
      </c>
    </row>
    <row r="765" spans="1:41" x14ac:dyDescent="0.25">
      <c r="A765" s="12">
        <v>38541</v>
      </c>
      <c r="B765" s="13" t="s">
        <v>249</v>
      </c>
      <c r="C765" s="13">
        <v>2005</v>
      </c>
      <c r="D765" s="13">
        <v>7</v>
      </c>
      <c r="E765" s="13">
        <v>1</v>
      </c>
      <c r="F765" s="13" t="s">
        <v>248</v>
      </c>
      <c r="G765" s="30">
        <v>0.9194444444444444</v>
      </c>
      <c r="H765" s="30">
        <v>0.92638888888888893</v>
      </c>
      <c r="I765" s="30">
        <v>0.83819444444444446</v>
      </c>
      <c r="J765" s="231">
        <f t="shared" si="38"/>
        <v>1.9499999999999984</v>
      </c>
      <c r="K765" s="13" t="s">
        <v>250</v>
      </c>
      <c r="L765" s="13" t="s">
        <v>1163</v>
      </c>
      <c r="M765" s="13" t="s">
        <v>672</v>
      </c>
      <c r="N765" s="13" t="s">
        <v>252</v>
      </c>
      <c r="P765" s="13">
        <v>63</v>
      </c>
      <c r="Q765" s="17">
        <v>25</v>
      </c>
      <c r="R765" s="227">
        <f t="shared" si="40"/>
        <v>38</v>
      </c>
      <c r="AO765" s="13" t="s">
        <v>1582</v>
      </c>
    </row>
    <row r="766" spans="1:41" x14ac:dyDescent="0.25">
      <c r="A766" s="12">
        <v>38541</v>
      </c>
      <c r="B766" s="13" t="s">
        <v>249</v>
      </c>
      <c r="C766" s="13">
        <v>2005</v>
      </c>
      <c r="D766" s="13">
        <v>7</v>
      </c>
      <c r="E766" s="13">
        <v>1</v>
      </c>
      <c r="F766" s="13" t="s">
        <v>248</v>
      </c>
      <c r="G766" s="30">
        <v>0.9145833333333333</v>
      </c>
      <c r="I766" s="30">
        <v>0.83819444444444446</v>
      </c>
      <c r="J766" s="231">
        <f t="shared" si="38"/>
        <v>1.8333333333333321</v>
      </c>
      <c r="K766" s="13" t="s">
        <v>250</v>
      </c>
      <c r="L766" s="13" t="s">
        <v>1213</v>
      </c>
      <c r="M766" s="13" t="s">
        <v>252</v>
      </c>
      <c r="N766" s="13" t="s">
        <v>252</v>
      </c>
      <c r="O766" s="16">
        <v>0</v>
      </c>
      <c r="P766" s="13">
        <v>63</v>
      </c>
      <c r="Q766" s="17">
        <v>25</v>
      </c>
      <c r="R766" s="227">
        <f t="shared" si="40"/>
        <v>38</v>
      </c>
      <c r="V766" s="17">
        <v>140</v>
      </c>
      <c r="AO766" s="13" t="s">
        <v>1211</v>
      </c>
    </row>
    <row r="767" spans="1:41" x14ac:dyDescent="0.25">
      <c r="A767" s="12">
        <v>38541</v>
      </c>
      <c r="B767" s="13" t="s">
        <v>249</v>
      </c>
      <c r="C767" s="13">
        <v>2005</v>
      </c>
      <c r="D767" s="13">
        <v>7</v>
      </c>
      <c r="E767" s="13">
        <v>1</v>
      </c>
      <c r="F767" s="13" t="s">
        <v>248</v>
      </c>
      <c r="G767" s="30">
        <v>0.89513888888888893</v>
      </c>
      <c r="H767" s="30">
        <v>0.95416666666666661</v>
      </c>
      <c r="I767" s="30">
        <v>0.83819444444444446</v>
      </c>
      <c r="J767" s="231">
        <f t="shared" si="38"/>
        <v>1.3666666666666671</v>
      </c>
      <c r="K767" s="13" t="s">
        <v>250</v>
      </c>
      <c r="L767" s="13" t="s">
        <v>1212</v>
      </c>
      <c r="M767" s="13" t="s">
        <v>252</v>
      </c>
      <c r="N767" s="13" t="s">
        <v>252</v>
      </c>
      <c r="O767" s="16">
        <v>0</v>
      </c>
      <c r="P767" s="13">
        <v>58</v>
      </c>
      <c r="Q767" s="17">
        <v>25</v>
      </c>
      <c r="R767" s="227">
        <f t="shared" si="40"/>
        <v>33</v>
      </c>
      <c r="V767" s="17">
        <v>145</v>
      </c>
      <c r="X767" s="13" t="s">
        <v>252</v>
      </c>
      <c r="AO767" s="13" t="s">
        <v>1727</v>
      </c>
    </row>
    <row r="768" spans="1:41" x14ac:dyDescent="0.25">
      <c r="A768" s="12">
        <v>38541</v>
      </c>
      <c r="B768" s="13" t="s">
        <v>249</v>
      </c>
      <c r="C768" s="13">
        <v>2005</v>
      </c>
      <c r="D768" s="13">
        <v>7</v>
      </c>
      <c r="E768" s="13">
        <v>1</v>
      </c>
      <c r="F768" s="13" t="s">
        <v>248</v>
      </c>
      <c r="G768" s="30">
        <v>0.94305555555555554</v>
      </c>
      <c r="I768" s="30">
        <v>0.83819444444444446</v>
      </c>
      <c r="J768" s="231">
        <f t="shared" si="38"/>
        <v>2.5166666666666657</v>
      </c>
      <c r="K768" s="13" t="s">
        <v>250</v>
      </c>
      <c r="L768" s="13" t="s">
        <v>1214</v>
      </c>
      <c r="M768" s="13" t="s">
        <v>252</v>
      </c>
      <c r="N768" s="13" t="s">
        <v>672</v>
      </c>
      <c r="O768" s="16">
        <v>0</v>
      </c>
      <c r="P768" s="13">
        <v>63</v>
      </c>
      <c r="Q768" s="17">
        <v>25</v>
      </c>
      <c r="R768" s="227">
        <f t="shared" si="40"/>
        <v>38</v>
      </c>
      <c r="V768" s="17">
        <v>144</v>
      </c>
      <c r="AO768" s="13" t="s">
        <v>921</v>
      </c>
    </row>
    <row r="769" spans="1:41" x14ac:dyDescent="0.25">
      <c r="A769" s="12">
        <v>38541</v>
      </c>
      <c r="B769" s="13" t="s">
        <v>249</v>
      </c>
      <c r="C769" s="13">
        <v>2005</v>
      </c>
      <c r="D769" s="13">
        <v>7</v>
      </c>
      <c r="E769" s="13">
        <v>1</v>
      </c>
      <c r="F769" s="13" t="s">
        <v>248</v>
      </c>
      <c r="G769" s="30">
        <v>0.97569444444444453</v>
      </c>
      <c r="I769" s="30">
        <v>0.83819444444444446</v>
      </c>
      <c r="J769" s="231">
        <f t="shared" si="38"/>
        <v>3.3000000000000016</v>
      </c>
      <c r="K769" s="13" t="s">
        <v>250</v>
      </c>
      <c r="L769" s="13" t="s">
        <v>1217</v>
      </c>
      <c r="M769" s="13" t="s">
        <v>252</v>
      </c>
      <c r="N769" s="13" t="s">
        <v>252</v>
      </c>
      <c r="O769" s="16">
        <v>1.5</v>
      </c>
      <c r="P769" s="13">
        <v>58</v>
      </c>
      <c r="Q769" s="17">
        <v>24</v>
      </c>
      <c r="R769" s="227">
        <f t="shared" si="40"/>
        <v>34</v>
      </c>
      <c r="V769" s="17">
        <v>139</v>
      </c>
      <c r="AO769" s="13" t="s">
        <v>1218</v>
      </c>
    </row>
    <row r="770" spans="1:41" x14ac:dyDescent="0.25">
      <c r="A770" s="12">
        <v>38541</v>
      </c>
      <c r="B770" s="13" t="s">
        <v>249</v>
      </c>
      <c r="C770" s="13">
        <v>2005</v>
      </c>
      <c r="D770" s="13">
        <v>7</v>
      </c>
      <c r="E770" s="13">
        <v>1</v>
      </c>
      <c r="F770" s="13" t="s">
        <v>248</v>
      </c>
      <c r="G770" s="30">
        <v>0.97569444444444453</v>
      </c>
      <c r="H770" s="30">
        <v>6.9444444444444447E-4</v>
      </c>
      <c r="I770" s="30">
        <v>0.83819444444444446</v>
      </c>
      <c r="J770" s="231">
        <f t="shared" si="38"/>
        <v>3.3000000000000016</v>
      </c>
      <c r="K770" s="13" t="s">
        <v>250</v>
      </c>
      <c r="L770" s="13" t="s">
        <v>1219</v>
      </c>
      <c r="M770" s="13" t="s">
        <v>252</v>
      </c>
      <c r="N770" s="13" t="s">
        <v>252</v>
      </c>
      <c r="O770" s="33">
        <v>1.5</v>
      </c>
      <c r="P770" s="13">
        <v>59</v>
      </c>
      <c r="Q770" s="17">
        <v>24</v>
      </c>
      <c r="R770" s="227">
        <f t="shared" si="40"/>
        <v>35</v>
      </c>
      <c r="V770" s="17">
        <v>140</v>
      </c>
      <c r="X770" s="13" t="s">
        <v>252</v>
      </c>
      <c r="AO770" s="13" t="s">
        <v>1728</v>
      </c>
    </row>
    <row r="771" spans="1:41" x14ac:dyDescent="0.25">
      <c r="A771" s="12">
        <v>38541</v>
      </c>
      <c r="B771" s="13" t="s">
        <v>249</v>
      </c>
      <c r="C771" s="13">
        <v>2005</v>
      </c>
      <c r="D771" s="13">
        <v>7</v>
      </c>
      <c r="E771" s="13">
        <v>1</v>
      </c>
      <c r="F771" s="13" t="s">
        <v>248</v>
      </c>
      <c r="G771" s="30">
        <v>1.3888888888888888E-2</v>
      </c>
      <c r="H771" s="30">
        <v>2.361111111111111E-2</v>
      </c>
      <c r="I771" s="30">
        <v>0.83819444444444446</v>
      </c>
      <c r="J771" s="231">
        <f t="shared" si="38"/>
        <v>4.216666666666665</v>
      </c>
      <c r="K771" s="13" t="s">
        <v>250</v>
      </c>
      <c r="L771" s="13" t="s">
        <v>1219</v>
      </c>
      <c r="M771" s="13" t="s">
        <v>835</v>
      </c>
      <c r="AO771" s="13" t="s">
        <v>1224</v>
      </c>
    </row>
    <row r="772" spans="1:41" x14ac:dyDescent="0.25">
      <c r="A772" s="12">
        <v>38541</v>
      </c>
      <c r="B772" s="13" t="s">
        <v>249</v>
      </c>
      <c r="C772" s="13">
        <v>2005</v>
      </c>
      <c r="D772" s="13">
        <v>7</v>
      </c>
      <c r="E772" s="13">
        <v>1</v>
      </c>
      <c r="F772" s="13" t="s">
        <v>248</v>
      </c>
      <c r="G772" s="30">
        <v>0.98611111111111116</v>
      </c>
      <c r="H772" s="30">
        <v>2.2222222222222223E-2</v>
      </c>
      <c r="I772" s="30">
        <v>0.83819444444444446</v>
      </c>
      <c r="J772" s="231">
        <f t="shared" si="38"/>
        <v>3.5500000000000007</v>
      </c>
      <c r="K772" s="13" t="s">
        <v>250</v>
      </c>
      <c r="L772" s="13" t="s">
        <v>1220</v>
      </c>
      <c r="M772" s="13" t="s">
        <v>252</v>
      </c>
      <c r="N772" s="13" t="s">
        <v>252</v>
      </c>
      <c r="O772" s="16">
        <v>3</v>
      </c>
      <c r="P772" s="13">
        <v>64</v>
      </c>
      <c r="Q772" s="17">
        <v>27</v>
      </c>
      <c r="R772" s="227">
        <f t="shared" ref="R772:R798" si="41">P772-Q772</f>
        <v>37</v>
      </c>
      <c r="V772" s="17">
        <v>141</v>
      </c>
      <c r="X772" s="13" t="s">
        <v>252</v>
      </c>
      <c r="AO772" s="13" t="s">
        <v>1729</v>
      </c>
    </row>
    <row r="773" spans="1:41" x14ac:dyDescent="0.25">
      <c r="A773" s="12">
        <v>38541</v>
      </c>
      <c r="B773" s="13" t="s">
        <v>249</v>
      </c>
      <c r="C773" s="13">
        <v>2005</v>
      </c>
      <c r="D773" s="13">
        <v>7</v>
      </c>
      <c r="E773" s="13">
        <v>1</v>
      </c>
      <c r="F773" s="13" t="s">
        <v>248</v>
      </c>
      <c r="G773" s="30">
        <v>0.99236111111111114</v>
      </c>
      <c r="I773" s="30">
        <v>0.83819444444444446</v>
      </c>
      <c r="J773" s="231">
        <f t="shared" si="38"/>
        <v>3.7</v>
      </c>
      <c r="K773" s="13" t="s">
        <v>250</v>
      </c>
      <c r="L773" s="13" t="s">
        <v>1221</v>
      </c>
      <c r="M773" s="13" t="s">
        <v>252</v>
      </c>
      <c r="N773" s="13" t="s">
        <v>252</v>
      </c>
      <c r="O773" s="16">
        <v>0</v>
      </c>
      <c r="P773" s="13">
        <v>58</v>
      </c>
      <c r="Q773" s="17">
        <v>25</v>
      </c>
      <c r="R773" s="227">
        <f t="shared" si="41"/>
        <v>33</v>
      </c>
      <c r="V773" s="17">
        <v>145</v>
      </c>
    </row>
    <row r="774" spans="1:41" x14ac:dyDescent="0.25">
      <c r="A774" s="12">
        <v>38541</v>
      </c>
      <c r="B774" s="13" t="s">
        <v>249</v>
      </c>
      <c r="C774" s="13">
        <v>2005</v>
      </c>
      <c r="D774" s="13">
        <v>7</v>
      </c>
      <c r="E774" s="13">
        <v>1</v>
      </c>
      <c r="F774" s="13" t="s">
        <v>248</v>
      </c>
      <c r="G774" s="30">
        <v>0.99236111111111114</v>
      </c>
      <c r="I774" s="30">
        <v>0.83819444444444446</v>
      </c>
      <c r="J774" s="231">
        <f t="shared" si="38"/>
        <v>3.7</v>
      </c>
      <c r="K774" s="13" t="s">
        <v>250</v>
      </c>
      <c r="L774" s="13" t="s">
        <v>1222</v>
      </c>
      <c r="M774" s="13" t="s">
        <v>252</v>
      </c>
      <c r="N774" s="13" t="s">
        <v>252</v>
      </c>
      <c r="O774" s="16">
        <v>1</v>
      </c>
      <c r="P774" s="13">
        <v>57</v>
      </c>
      <c r="Q774" s="17">
        <v>24</v>
      </c>
      <c r="R774" s="227">
        <f t="shared" si="41"/>
        <v>33</v>
      </c>
      <c r="V774" s="17">
        <v>141</v>
      </c>
      <c r="AO774" s="13" t="s">
        <v>1223</v>
      </c>
    </row>
    <row r="775" spans="1:41" x14ac:dyDescent="0.25">
      <c r="A775" s="12">
        <v>38541</v>
      </c>
      <c r="B775" s="13" t="s">
        <v>249</v>
      </c>
      <c r="C775" s="13">
        <v>2005</v>
      </c>
      <c r="D775" s="13">
        <v>7</v>
      </c>
      <c r="E775" s="13">
        <v>1</v>
      </c>
      <c r="F775" s="13" t="s">
        <v>248</v>
      </c>
      <c r="G775" s="30">
        <v>2.0833333333333332E-2</v>
      </c>
      <c r="H775" s="30">
        <v>4.7222222222222221E-2</v>
      </c>
      <c r="I775" s="30">
        <v>0.83819444444444446</v>
      </c>
      <c r="J775" s="231">
        <f t="shared" si="38"/>
        <v>4.3833333333333329</v>
      </c>
      <c r="K775" s="13" t="s">
        <v>250</v>
      </c>
      <c r="L775" s="13" t="s">
        <v>1225</v>
      </c>
      <c r="M775" s="13" t="s">
        <v>252</v>
      </c>
      <c r="N775" s="13" t="s">
        <v>252</v>
      </c>
      <c r="O775" s="16">
        <v>4</v>
      </c>
      <c r="P775" s="13">
        <v>62</v>
      </c>
      <c r="Q775" s="17">
        <v>26</v>
      </c>
      <c r="R775" s="227">
        <f t="shared" si="41"/>
        <v>36</v>
      </c>
      <c r="V775" s="17">
        <v>143</v>
      </c>
      <c r="X775" s="13" t="s">
        <v>252</v>
      </c>
      <c r="AO775" s="13" t="s">
        <v>1730</v>
      </c>
    </row>
    <row r="776" spans="1:41" x14ac:dyDescent="0.25">
      <c r="A776" s="12">
        <v>38541</v>
      </c>
      <c r="B776" s="13" t="s">
        <v>249</v>
      </c>
      <c r="C776" s="13">
        <v>2005</v>
      </c>
      <c r="D776" s="13">
        <v>7</v>
      </c>
      <c r="E776" s="13">
        <v>1</v>
      </c>
      <c r="F776" s="13" t="s">
        <v>248</v>
      </c>
      <c r="G776" s="30">
        <v>2.2916666666666669E-2</v>
      </c>
      <c r="I776" s="30">
        <v>0.83819444444444446</v>
      </c>
      <c r="J776" s="231">
        <f t="shared" si="38"/>
        <v>4.4333333333333336</v>
      </c>
      <c r="K776" s="13" t="s">
        <v>250</v>
      </c>
      <c r="L776" s="13" t="s">
        <v>1226</v>
      </c>
      <c r="M776" s="13" t="s">
        <v>252</v>
      </c>
      <c r="N776" s="13" t="s">
        <v>252</v>
      </c>
      <c r="O776" s="16">
        <v>4.5</v>
      </c>
      <c r="P776" s="13">
        <v>57</v>
      </c>
      <c r="Q776" s="17">
        <v>24</v>
      </c>
      <c r="R776" s="227">
        <f t="shared" si="41"/>
        <v>33</v>
      </c>
      <c r="V776" s="17">
        <v>142</v>
      </c>
    </row>
    <row r="777" spans="1:41" x14ac:dyDescent="0.25">
      <c r="A777" s="12">
        <v>38541</v>
      </c>
      <c r="B777" s="13" t="s">
        <v>249</v>
      </c>
      <c r="C777" s="13">
        <v>2005</v>
      </c>
      <c r="D777" s="13">
        <v>7</v>
      </c>
      <c r="E777" s="13">
        <v>1</v>
      </c>
      <c r="F777" s="13" t="s">
        <v>248</v>
      </c>
      <c r="G777" s="30">
        <v>2.7777777777777776E-2</v>
      </c>
      <c r="H777" s="32">
        <v>8.4722222222222213E-2</v>
      </c>
      <c r="I777" s="30">
        <v>0.83819444444444446</v>
      </c>
      <c r="J777" s="231">
        <f t="shared" si="38"/>
        <v>4.5500000000000007</v>
      </c>
      <c r="K777" s="13" t="s">
        <v>250</v>
      </c>
      <c r="L777" s="13" t="s">
        <v>1227</v>
      </c>
      <c r="M777" s="13" t="s">
        <v>252</v>
      </c>
      <c r="N777" s="13" t="s">
        <v>252</v>
      </c>
      <c r="O777" s="16">
        <v>4.5</v>
      </c>
      <c r="P777" s="13">
        <v>63</v>
      </c>
      <c r="Q777" s="17">
        <v>26</v>
      </c>
      <c r="R777" s="227">
        <f t="shared" si="41"/>
        <v>37</v>
      </c>
      <c r="V777" s="17">
        <v>142</v>
      </c>
      <c r="X777" s="13" t="s">
        <v>1712</v>
      </c>
      <c r="AO777" s="13" t="s">
        <v>1228</v>
      </c>
    </row>
    <row r="778" spans="1:41" x14ac:dyDescent="0.25">
      <c r="A778" s="12">
        <v>38541</v>
      </c>
      <c r="B778" s="13" t="s">
        <v>249</v>
      </c>
      <c r="C778" s="13">
        <v>2005</v>
      </c>
      <c r="D778" s="13">
        <v>7</v>
      </c>
      <c r="E778" s="13">
        <v>1</v>
      </c>
      <c r="F778" s="13" t="s">
        <v>248</v>
      </c>
      <c r="G778" s="30">
        <v>3.1944444444444449E-2</v>
      </c>
      <c r="I778" s="30">
        <v>0.83819444444444446</v>
      </c>
      <c r="J778" s="231">
        <f t="shared" si="38"/>
        <v>4.6499999999999986</v>
      </c>
      <c r="K778" s="13" t="s">
        <v>250</v>
      </c>
      <c r="L778" s="13" t="s">
        <v>1229</v>
      </c>
      <c r="M778" s="13" t="s">
        <v>252</v>
      </c>
      <c r="N778" s="13" t="s">
        <v>252</v>
      </c>
      <c r="O778" s="16">
        <v>0</v>
      </c>
      <c r="P778" s="13">
        <v>57</v>
      </c>
      <c r="Q778" s="17">
        <v>24</v>
      </c>
      <c r="R778" s="227">
        <f t="shared" si="41"/>
        <v>33</v>
      </c>
      <c r="V778" s="17">
        <v>143</v>
      </c>
    </row>
    <row r="779" spans="1:41" x14ac:dyDescent="0.25">
      <c r="A779" s="12">
        <v>38541</v>
      </c>
      <c r="B779" s="13" t="s">
        <v>249</v>
      </c>
      <c r="C779" s="13">
        <v>2005</v>
      </c>
      <c r="D779" s="13">
        <v>7</v>
      </c>
      <c r="E779" s="13">
        <v>1</v>
      </c>
      <c r="F779" s="13" t="s">
        <v>248</v>
      </c>
      <c r="G779" s="30">
        <v>3.6805555555555557E-2</v>
      </c>
      <c r="I779" s="30">
        <v>0.83819444444444446</v>
      </c>
      <c r="J779" s="231">
        <f t="shared" si="38"/>
        <v>4.7666666666666657</v>
      </c>
      <c r="K779" s="13" t="s">
        <v>250</v>
      </c>
      <c r="L779" s="13" t="s">
        <v>1230</v>
      </c>
      <c r="M779" s="13" t="s">
        <v>252</v>
      </c>
      <c r="N779" s="13" t="s">
        <v>252</v>
      </c>
      <c r="O779" s="16">
        <v>0</v>
      </c>
      <c r="P779" s="13">
        <v>64</v>
      </c>
      <c r="Q779" s="17">
        <v>30</v>
      </c>
      <c r="R779" s="227">
        <f t="shared" si="41"/>
        <v>34</v>
      </c>
      <c r="V779" s="17">
        <v>140</v>
      </c>
    </row>
    <row r="780" spans="1:41" x14ac:dyDescent="0.25">
      <c r="A780" s="12">
        <v>38541</v>
      </c>
      <c r="B780" s="13" t="s">
        <v>249</v>
      </c>
      <c r="C780" s="13">
        <v>2005</v>
      </c>
      <c r="D780" s="13">
        <v>7</v>
      </c>
      <c r="E780" s="13">
        <v>1</v>
      </c>
      <c r="F780" s="13" t="s">
        <v>248</v>
      </c>
      <c r="G780" s="30">
        <v>4.6527777777777779E-2</v>
      </c>
      <c r="H780" s="30">
        <v>7.013888888888889E-2</v>
      </c>
      <c r="I780" s="30">
        <v>0.83819444444444446</v>
      </c>
      <c r="J780" s="231">
        <f t="shared" si="38"/>
        <v>5</v>
      </c>
      <c r="K780" s="13" t="s">
        <v>250</v>
      </c>
      <c r="L780" s="13" t="s">
        <v>1231</v>
      </c>
      <c r="M780" s="13" t="s">
        <v>252</v>
      </c>
      <c r="N780" s="13" t="s">
        <v>252</v>
      </c>
      <c r="O780" s="16">
        <v>4.5</v>
      </c>
      <c r="P780" s="13">
        <v>66</v>
      </c>
      <c r="Q780" s="17">
        <v>30</v>
      </c>
      <c r="R780" s="227">
        <f t="shared" si="41"/>
        <v>36</v>
      </c>
      <c r="V780" s="17" t="s">
        <v>318</v>
      </c>
      <c r="X780" s="13" t="s">
        <v>1712</v>
      </c>
      <c r="AO780" s="13" t="s">
        <v>1232</v>
      </c>
    </row>
    <row r="781" spans="1:41" x14ac:dyDescent="0.25">
      <c r="A781" s="12">
        <v>38541</v>
      </c>
      <c r="B781" s="13" t="s">
        <v>249</v>
      </c>
      <c r="C781" s="13">
        <v>2005</v>
      </c>
      <c r="D781" s="13">
        <v>7</v>
      </c>
      <c r="E781" s="13">
        <v>1</v>
      </c>
      <c r="F781" s="13" t="s">
        <v>248</v>
      </c>
      <c r="G781" s="30">
        <v>4.6527777777777779E-2</v>
      </c>
      <c r="I781" s="30">
        <v>0.83819444444444446</v>
      </c>
      <c r="J781" s="231">
        <f t="shared" si="38"/>
        <v>5</v>
      </c>
      <c r="K781" s="13" t="s">
        <v>250</v>
      </c>
      <c r="L781" s="13" t="s">
        <v>1233</v>
      </c>
      <c r="M781" s="13" t="s">
        <v>252</v>
      </c>
      <c r="N781" s="13" t="s">
        <v>252</v>
      </c>
      <c r="O781" s="16">
        <v>0</v>
      </c>
      <c r="P781" s="13">
        <v>58</v>
      </c>
      <c r="Q781" s="17">
        <v>25</v>
      </c>
      <c r="R781" s="227">
        <f t="shared" si="41"/>
        <v>33</v>
      </c>
      <c r="V781" s="17">
        <v>138</v>
      </c>
    </row>
    <row r="782" spans="1:41" x14ac:dyDescent="0.25">
      <c r="A782" s="12">
        <v>38541</v>
      </c>
      <c r="B782" s="13" t="s">
        <v>249</v>
      </c>
      <c r="C782" s="13">
        <v>2005</v>
      </c>
      <c r="D782" s="13">
        <v>7</v>
      </c>
      <c r="E782" s="13">
        <v>1</v>
      </c>
      <c r="F782" s="13" t="s">
        <v>248</v>
      </c>
      <c r="G782" s="30">
        <v>6.458333333333334E-2</v>
      </c>
      <c r="H782" s="30">
        <v>0.1013888888888889</v>
      </c>
      <c r="I782" s="30">
        <v>0.83819444444444446</v>
      </c>
      <c r="J782" s="231">
        <f t="shared" si="38"/>
        <v>5.4333333333333336</v>
      </c>
      <c r="K782" s="13" t="s">
        <v>250</v>
      </c>
      <c r="L782" s="13" t="s">
        <v>1234</v>
      </c>
      <c r="M782" s="13" t="s">
        <v>252</v>
      </c>
      <c r="N782" s="13" t="s">
        <v>252</v>
      </c>
      <c r="O782" s="16">
        <v>4</v>
      </c>
      <c r="P782" s="13">
        <v>66</v>
      </c>
      <c r="Q782" s="17">
        <v>30</v>
      </c>
      <c r="R782" s="227">
        <f t="shared" si="41"/>
        <v>36</v>
      </c>
      <c r="V782" s="17">
        <v>144</v>
      </c>
      <c r="X782" s="13" t="s">
        <v>252</v>
      </c>
      <c r="AO782" s="13" t="s">
        <v>1731</v>
      </c>
    </row>
    <row r="783" spans="1:41" x14ac:dyDescent="0.25">
      <c r="A783" s="12">
        <v>38541</v>
      </c>
      <c r="B783" s="13" t="s">
        <v>249</v>
      </c>
      <c r="C783" s="13">
        <v>2005</v>
      </c>
      <c r="D783" s="13">
        <v>7</v>
      </c>
      <c r="E783" s="13">
        <v>1</v>
      </c>
      <c r="F783" s="13" t="s">
        <v>248</v>
      </c>
      <c r="G783" s="30">
        <v>9.930555555555555E-2</v>
      </c>
      <c r="I783" s="30">
        <v>0.83819444444444446</v>
      </c>
      <c r="J783" s="231">
        <f t="shared" si="38"/>
        <v>6.2666666666666657</v>
      </c>
      <c r="K783" s="13" t="s">
        <v>250</v>
      </c>
      <c r="L783" s="13" t="s">
        <v>1235</v>
      </c>
      <c r="M783" s="13" t="s">
        <v>252</v>
      </c>
      <c r="N783" s="13" t="s">
        <v>252</v>
      </c>
      <c r="O783" s="16">
        <v>0</v>
      </c>
      <c r="P783" s="13">
        <v>60</v>
      </c>
      <c r="Q783" s="17">
        <v>26</v>
      </c>
      <c r="R783" s="227">
        <f t="shared" si="41"/>
        <v>34</v>
      </c>
      <c r="V783" s="17">
        <v>139</v>
      </c>
    </row>
    <row r="784" spans="1:41" x14ac:dyDescent="0.25">
      <c r="A784" s="12">
        <v>38541</v>
      </c>
      <c r="B784" s="13" t="s">
        <v>249</v>
      </c>
      <c r="C784" s="13">
        <v>2005</v>
      </c>
      <c r="D784" s="13">
        <v>7</v>
      </c>
      <c r="E784" s="13">
        <v>1</v>
      </c>
      <c r="F784" s="13" t="s">
        <v>248</v>
      </c>
      <c r="G784" s="30">
        <v>0.10277777777777779</v>
      </c>
      <c r="H784" s="30">
        <v>0.11874999999999999</v>
      </c>
      <c r="I784" s="30">
        <v>0.83819444444444446</v>
      </c>
      <c r="J784" s="231">
        <f t="shared" ref="J784:J847" si="42">($G784-$I784)*24+IF($G784&lt;TIME(12,0,0),24,0)</f>
        <v>6.3499999999999979</v>
      </c>
      <c r="K784" s="13" t="s">
        <v>250</v>
      </c>
      <c r="L784" s="13" t="s">
        <v>1237</v>
      </c>
      <c r="M784" s="13" t="s">
        <v>252</v>
      </c>
      <c r="N784" s="13" t="s">
        <v>252</v>
      </c>
      <c r="O784" s="16">
        <v>0</v>
      </c>
      <c r="P784" s="13">
        <v>63</v>
      </c>
      <c r="Q784" s="17">
        <v>26</v>
      </c>
      <c r="R784" s="227">
        <f t="shared" si="41"/>
        <v>37</v>
      </c>
      <c r="V784" s="17">
        <v>140</v>
      </c>
      <c r="X784" s="13" t="s">
        <v>252</v>
      </c>
      <c r="AO784" s="13" t="s">
        <v>1732</v>
      </c>
    </row>
    <row r="785" spans="1:41" x14ac:dyDescent="0.25">
      <c r="A785" s="12">
        <v>38541</v>
      </c>
      <c r="B785" s="13" t="s">
        <v>249</v>
      </c>
      <c r="C785" s="13">
        <v>2005</v>
      </c>
      <c r="D785" s="13">
        <v>7</v>
      </c>
      <c r="E785" s="13">
        <v>1</v>
      </c>
      <c r="F785" s="13" t="s">
        <v>248</v>
      </c>
      <c r="G785" s="30">
        <v>0.11805555555555557</v>
      </c>
      <c r="I785" s="30">
        <v>0.83819444444444446</v>
      </c>
      <c r="J785" s="231">
        <f t="shared" si="42"/>
        <v>6.7166666666666686</v>
      </c>
      <c r="K785" s="13" t="s">
        <v>250</v>
      </c>
      <c r="L785" s="13" t="s">
        <v>1238</v>
      </c>
      <c r="M785" s="13" t="s">
        <v>252</v>
      </c>
      <c r="N785" s="13" t="s">
        <v>252</v>
      </c>
      <c r="O785" s="16">
        <v>4</v>
      </c>
      <c r="P785" s="13">
        <v>62</v>
      </c>
      <c r="Q785" s="17">
        <v>26</v>
      </c>
      <c r="R785" s="227">
        <f t="shared" si="41"/>
        <v>36</v>
      </c>
      <c r="V785" s="17">
        <v>142</v>
      </c>
    </row>
    <row r="786" spans="1:41" x14ac:dyDescent="0.25">
      <c r="A786" s="12">
        <v>38541</v>
      </c>
      <c r="B786" s="13" t="s">
        <v>249</v>
      </c>
      <c r="C786" s="13">
        <v>2005</v>
      </c>
      <c r="D786" s="13">
        <v>7</v>
      </c>
      <c r="E786" s="13">
        <v>1</v>
      </c>
      <c r="F786" s="13" t="s">
        <v>248</v>
      </c>
      <c r="G786" s="30">
        <v>0.12430555555555556</v>
      </c>
      <c r="I786" s="30">
        <v>0.83819444444444446</v>
      </c>
      <c r="J786" s="231">
        <f t="shared" si="42"/>
        <v>6.8666666666666671</v>
      </c>
      <c r="K786" s="13" t="s">
        <v>250</v>
      </c>
      <c r="L786" s="13" t="s">
        <v>1240</v>
      </c>
      <c r="M786" s="13" t="s">
        <v>252</v>
      </c>
      <c r="N786" s="13" t="s">
        <v>252</v>
      </c>
      <c r="O786" s="16">
        <v>0</v>
      </c>
      <c r="P786" s="13">
        <v>61</v>
      </c>
      <c r="Q786" s="17">
        <v>25</v>
      </c>
      <c r="R786" s="227">
        <f t="shared" si="41"/>
        <v>36</v>
      </c>
      <c r="V786" s="17">
        <v>146</v>
      </c>
    </row>
    <row r="787" spans="1:41" x14ac:dyDescent="0.25">
      <c r="A787" s="12">
        <v>38541</v>
      </c>
      <c r="B787" s="13" t="s">
        <v>249</v>
      </c>
      <c r="C787" s="13">
        <v>2005</v>
      </c>
      <c r="D787" s="13">
        <v>7</v>
      </c>
      <c r="E787" s="13">
        <v>1</v>
      </c>
      <c r="F787" s="13" t="s">
        <v>248</v>
      </c>
      <c r="G787" s="30">
        <v>0.12430555555555556</v>
      </c>
      <c r="I787" s="30">
        <v>0.83819444444444446</v>
      </c>
      <c r="J787" s="231">
        <f t="shared" si="42"/>
        <v>6.8666666666666671</v>
      </c>
      <c r="K787" s="13" t="s">
        <v>250</v>
      </c>
      <c r="L787" s="13" t="s">
        <v>1241</v>
      </c>
      <c r="M787" s="13" t="s">
        <v>252</v>
      </c>
      <c r="N787" s="13" t="s">
        <v>252</v>
      </c>
      <c r="O787" s="16">
        <v>0</v>
      </c>
      <c r="P787" s="13">
        <v>65</v>
      </c>
      <c r="Q787" s="17">
        <v>30</v>
      </c>
      <c r="R787" s="227">
        <f t="shared" si="41"/>
        <v>35</v>
      </c>
      <c r="V787" s="17">
        <v>148</v>
      </c>
      <c r="AO787" s="13" t="s">
        <v>256</v>
      </c>
    </row>
    <row r="788" spans="1:41" x14ac:dyDescent="0.25">
      <c r="A788" s="12">
        <v>38541</v>
      </c>
      <c r="B788" s="13" t="s">
        <v>249</v>
      </c>
      <c r="C788" s="13">
        <v>2005</v>
      </c>
      <c r="D788" s="13">
        <v>7</v>
      </c>
      <c r="E788" s="13">
        <v>1</v>
      </c>
      <c r="F788" s="13" t="s">
        <v>248</v>
      </c>
      <c r="G788" s="30">
        <v>0.12569444444444444</v>
      </c>
      <c r="I788" s="30">
        <v>0.83819444444444446</v>
      </c>
      <c r="J788" s="231">
        <f t="shared" si="42"/>
        <v>6.8999999999999986</v>
      </c>
      <c r="K788" s="13" t="s">
        <v>250</v>
      </c>
      <c r="L788" s="13" t="s">
        <v>1242</v>
      </c>
      <c r="M788" s="13" t="s">
        <v>252</v>
      </c>
      <c r="N788" s="13" t="s">
        <v>252</v>
      </c>
      <c r="O788" s="16">
        <v>4</v>
      </c>
      <c r="P788" s="13">
        <v>62</v>
      </c>
      <c r="Q788" s="17">
        <v>30</v>
      </c>
      <c r="R788" s="227">
        <f t="shared" si="41"/>
        <v>32</v>
      </c>
      <c r="V788" s="17">
        <v>143</v>
      </c>
    </row>
    <row r="789" spans="1:41" x14ac:dyDescent="0.25">
      <c r="A789" s="12">
        <v>38541</v>
      </c>
      <c r="B789" s="13" t="s">
        <v>249</v>
      </c>
      <c r="C789" s="13">
        <v>2005</v>
      </c>
      <c r="D789" s="13">
        <v>7</v>
      </c>
      <c r="E789" s="13">
        <v>1</v>
      </c>
      <c r="F789" s="13" t="s">
        <v>248</v>
      </c>
      <c r="G789" s="30">
        <v>0.12847222222222224</v>
      </c>
      <c r="I789" s="30">
        <v>0.83819444444444446</v>
      </c>
      <c r="J789" s="231">
        <f t="shared" si="42"/>
        <v>6.966666666666665</v>
      </c>
      <c r="K789" s="13" t="s">
        <v>250</v>
      </c>
      <c r="L789" s="13" t="s">
        <v>1243</v>
      </c>
      <c r="M789" s="13" t="s">
        <v>252</v>
      </c>
      <c r="N789" s="13" t="s">
        <v>672</v>
      </c>
      <c r="O789" s="16">
        <v>0</v>
      </c>
      <c r="P789" s="13">
        <v>60</v>
      </c>
      <c r="Q789" s="17">
        <v>25</v>
      </c>
      <c r="R789" s="227">
        <f t="shared" si="41"/>
        <v>35</v>
      </c>
      <c r="V789" s="17">
        <v>135</v>
      </c>
    </row>
    <row r="790" spans="1:41" x14ac:dyDescent="0.25">
      <c r="A790" s="12">
        <v>38541</v>
      </c>
      <c r="B790" s="13" t="s">
        <v>249</v>
      </c>
      <c r="C790" s="13">
        <v>2005</v>
      </c>
      <c r="D790" s="13">
        <v>7</v>
      </c>
      <c r="E790" s="13">
        <v>1</v>
      </c>
      <c r="F790" s="13" t="s">
        <v>248</v>
      </c>
      <c r="G790" s="30">
        <v>0.12847222222222224</v>
      </c>
      <c r="H790" s="30">
        <v>0.16180555555555556</v>
      </c>
      <c r="I790" s="30">
        <v>0.83819444444444446</v>
      </c>
      <c r="J790" s="231">
        <f t="shared" si="42"/>
        <v>6.966666666666665</v>
      </c>
      <c r="K790" s="13" t="s">
        <v>250</v>
      </c>
      <c r="L790" s="13" t="s">
        <v>1244</v>
      </c>
      <c r="M790" s="13" t="s">
        <v>252</v>
      </c>
      <c r="N790" s="13" t="s">
        <v>252</v>
      </c>
      <c r="O790" s="16">
        <v>3</v>
      </c>
      <c r="P790" s="13">
        <v>66</v>
      </c>
      <c r="Q790" s="17">
        <v>26</v>
      </c>
      <c r="R790" s="227">
        <f t="shared" si="41"/>
        <v>40</v>
      </c>
      <c r="V790" s="17">
        <v>147</v>
      </c>
      <c r="X790" s="13" t="s">
        <v>252</v>
      </c>
      <c r="AO790" s="13" t="s">
        <v>1733</v>
      </c>
    </row>
    <row r="791" spans="1:41" x14ac:dyDescent="0.25">
      <c r="A791" s="12">
        <v>38541</v>
      </c>
      <c r="B791" s="13" t="s">
        <v>249</v>
      </c>
      <c r="C791" s="13">
        <v>2005</v>
      </c>
      <c r="D791" s="13">
        <v>7</v>
      </c>
      <c r="E791" s="13">
        <v>1</v>
      </c>
      <c r="F791" s="13" t="s">
        <v>248</v>
      </c>
      <c r="G791" s="30">
        <v>0.13055555555555556</v>
      </c>
      <c r="I791" s="30">
        <v>0.83819444444444446</v>
      </c>
      <c r="J791" s="231">
        <f t="shared" si="42"/>
        <v>7.0166666666666657</v>
      </c>
      <c r="K791" s="13" t="s">
        <v>250</v>
      </c>
      <c r="L791" s="13" t="s">
        <v>1245</v>
      </c>
      <c r="M791" s="13" t="s">
        <v>252</v>
      </c>
      <c r="N791" s="13" t="s">
        <v>252</v>
      </c>
      <c r="O791" s="16">
        <v>0</v>
      </c>
      <c r="P791" s="13">
        <v>57</v>
      </c>
      <c r="Q791" s="17">
        <v>24</v>
      </c>
      <c r="R791" s="227">
        <f t="shared" si="41"/>
        <v>33</v>
      </c>
      <c r="V791" s="17">
        <v>137</v>
      </c>
    </row>
    <row r="792" spans="1:41" x14ac:dyDescent="0.25">
      <c r="A792" s="12">
        <v>38541</v>
      </c>
      <c r="B792" s="13" t="s">
        <v>249</v>
      </c>
      <c r="C792" s="13">
        <v>2005</v>
      </c>
      <c r="D792" s="13">
        <v>7</v>
      </c>
      <c r="E792" s="13">
        <v>1</v>
      </c>
      <c r="F792" s="13" t="s">
        <v>248</v>
      </c>
      <c r="G792" s="30">
        <v>0.13819444444444443</v>
      </c>
      <c r="I792" s="30">
        <v>0.83819444444444446</v>
      </c>
      <c r="J792" s="231">
        <f t="shared" si="42"/>
        <v>7.1999999999999993</v>
      </c>
      <c r="K792" s="13" t="s">
        <v>250</v>
      </c>
      <c r="L792" s="13" t="s">
        <v>1246</v>
      </c>
      <c r="M792" s="13" t="s">
        <v>252</v>
      </c>
      <c r="N792" s="13" t="s">
        <v>252</v>
      </c>
      <c r="O792" s="16">
        <v>4</v>
      </c>
      <c r="P792" s="13">
        <v>58</v>
      </c>
      <c r="Q792" s="17">
        <v>25</v>
      </c>
      <c r="R792" s="227">
        <f t="shared" si="41"/>
        <v>33</v>
      </c>
      <c r="V792" s="17">
        <v>140</v>
      </c>
    </row>
    <row r="793" spans="1:41" x14ac:dyDescent="0.25">
      <c r="A793" s="12">
        <v>38541</v>
      </c>
      <c r="B793" s="13" t="s">
        <v>249</v>
      </c>
      <c r="C793" s="13">
        <v>2005</v>
      </c>
      <c r="D793" s="13">
        <v>7</v>
      </c>
      <c r="E793" s="13">
        <v>1</v>
      </c>
      <c r="F793" s="13" t="s">
        <v>248</v>
      </c>
      <c r="G793" s="30">
        <v>0.14305555555555557</v>
      </c>
      <c r="H793" s="30" t="s">
        <v>318</v>
      </c>
      <c r="I793" s="30">
        <v>0.83819444444444446</v>
      </c>
      <c r="J793" s="231">
        <f t="shared" si="42"/>
        <v>7.3166666666666664</v>
      </c>
      <c r="K793" s="13" t="s">
        <v>250</v>
      </c>
      <c r="L793" s="13" t="s">
        <v>1247</v>
      </c>
      <c r="M793" s="13" t="s">
        <v>252</v>
      </c>
      <c r="N793" s="13" t="s">
        <v>252</v>
      </c>
      <c r="O793" s="16">
        <v>3</v>
      </c>
      <c r="P793" s="13">
        <v>63</v>
      </c>
      <c r="Q793" s="17">
        <v>25</v>
      </c>
      <c r="R793" s="227">
        <f t="shared" si="41"/>
        <v>38</v>
      </c>
      <c r="V793" s="17">
        <v>147</v>
      </c>
      <c r="X793" s="13" t="s">
        <v>252</v>
      </c>
      <c r="AO793" s="13" t="s">
        <v>1734</v>
      </c>
    </row>
    <row r="794" spans="1:41" x14ac:dyDescent="0.25">
      <c r="A794" s="12">
        <v>38541</v>
      </c>
      <c r="B794" s="13" t="s">
        <v>249</v>
      </c>
      <c r="C794" s="13">
        <v>2005</v>
      </c>
      <c r="D794" s="13">
        <v>7</v>
      </c>
      <c r="E794" s="13">
        <v>1</v>
      </c>
      <c r="F794" s="13" t="s">
        <v>248</v>
      </c>
      <c r="G794" s="30">
        <v>0.14791666666666667</v>
      </c>
      <c r="I794" s="30">
        <v>0.83819444444444446</v>
      </c>
      <c r="J794" s="231">
        <f t="shared" si="42"/>
        <v>7.4333333333333336</v>
      </c>
      <c r="K794" s="13" t="s">
        <v>250</v>
      </c>
      <c r="L794" s="13" t="s">
        <v>1249</v>
      </c>
      <c r="M794" s="13" t="s">
        <v>252</v>
      </c>
      <c r="N794" s="13" t="s">
        <v>252</v>
      </c>
      <c r="O794" s="16">
        <v>0</v>
      </c>
      <c r="P794" s="13">
        <v>62</v>
      </c>
      <c r="Q794" s="17">
        <v>30</v>
      </c>
      <c r="R794" s="227">
        <f t="shared" si="41"/>
        <v>32</v>
      </c>
      <c r="V794" s="17">
        <v>147</v>
      </c>
    </row>
    <row r="795" spans="1:41" x14ac:dyDescent="0.25">
      <c r="A795" s="12">
        <v>38541</v>
      </c>
      <c r="B795" s="13" t="s">
        <v>249</v>
      </c>
      <c r="C795" s="13">
        <v>2005</v>
      </c>
      <c r="D795" s="13">
        <v>7</v>
      </c>
      <c r="E795" s="13">
        <v>1</v>
      </c>
      <c r="F795" s="13" t="s">
        <v>248</v>
      </c>
      <c r="G795" s="30">
        <v>0.14374999999999999</v>
      </c>
      <c r="I795" s="30">
        <v>0.83819444444444446</v>
      </c>
      <c r="J795" s="231">
        <f t="shared" si="42"/>
        <v>7.3333333333333357</v>
      </c>
      <c r="K795" s="13" t="s">
        <v>250</v>
      </c>
      <c r="L795" s="13" t="s">
        <v>1248</v>
      </c>
      <c r="M795" s="13" t="s">
        <v>252</v>
      </c>
      <c r="N795" s="13" t="s">
        <v>252</v>
      </c>
      <c r="O795" s="16">
        <v>4</v>
      </c>
      <c r="P795" s="13">
        <v>60</v>
      </c>
      <c r="Q795" s="17">
        <v>26</v>
      </c>
      <c r="R795" s="227">
        <f t="shared" si="41"/>
        <v>34</v>
      </c>
      <c r="V795" s="17">
        <v>146</v>
      </c>
    </row>
    <row r="796" spans="1:41" x14ac:dyDescent="0.25">
      <c r="A796" s="12">
        <v>38541</v>
      </c>
      <c r="B796" s="13" t="s">
        <v>249</v>
      </c>
      <c r="C796" s="13">
        <v>2005</v>
      </c>
      <c r="D796" s="13">
        <v>7</v>
      </c>
      <c r="E796" s="13">
        <v>1</v>
      </c>
      <c r="F796" s="13" t="s">
        <v>248</v>
      </c>
      <c r="G796" s="30">
        <v>0.15138888888888888</v>
      </c>
      <c r="I796" s="30">
        <v>0.83819444444444446</v>
      </c>
      <c r="J796" s="231">
        <f t="shared" si="42"/>
        <v>7.5166666666666657</v>
      </c>
      <c r="K796" s="13" t="s">
        <v>250</v>
      </c>
      <c r="L796" s="13" t="s">
        <v>1250</v>
      </c>
      <c r="M796" s="13" t="s">
        <v>252</v>
      </c>
      <c r="N796" s="13" t="s">
        <v>252</v>
      </c>
      <c r="O796" s="16">
        <v>4</v>
      </c>
      <c r="P796" s="13">
        <v>59</v>
      </c>
      <c r="Q796" s="17">
        <v>30</v>
      </c>
      <c r="R796" s="227">
        <f t="shared" si="41"/>
        <v>29</v>
      </c>
      <c r="V796" s="17">
        <v>143</v>
      </c>
    </row>
    <row r="797" spans="1:41" x14ac:dyDescent="0.25">
      <c r="A797" s="12">
        <v>38541</v>
      </c>
      <c r="B797" s="13" t="s">
        <v>249</v>
      </c>
      <c r="C797" s="13">
        <v>2005</v>
      </c>
      <c r="D797" s="13">
        <v>7</v>
      </c>
      <c r="E797" s="13">
        <v>1</v>
      </c>
      <c r="F797" s="13" t="s">
        <v>248</v>
      </c>
      <c r="G797" s="30">
        <v>0.15833333333333333</v>
      </c>
      <c r="I797" s="30">
        <v>0.83819444444444446</v>
      </c>
      <c r="J797" s="231">
        <f t="shared" si="42"/>
        <v>7.6833333333333336</v>
      </c>
      <c r="K797" s="13" t="s">
        <v>250</v>
      </c>
      <c r="L797" s="13" t="s">
        <v>1251</v>
      </c>
      <c r="M797" s="13" t="s">
        <v>252</v>
      </c>
      <c r="N797" s="13" t="s">
        <v>252</v>
      </c>
      <c r="O797" s="16">
        <v>4</v>
      </c>
      <c r="P797" s="13">
        <v>59</v>
      </c>
      <c r="Q797" s="17">
        <v>25</v>
      </c>
      <c r="R797" s="227">
        <f t="shared" si="41"/>
        <v>34</v>
      </c>
      <c r="V797" s="17">
        <v>143</v>
      </c>
    </row>
    <row r="798" spans="1:41" x14ac:dyDescent="0.25">
      <c r="A798" s="12">
        <v>38541</v>
      </c>
      <c r="B798" s="13" t="s">
        <v>378</v>
      </c>
      <c r="C798" s="13">
        <v>2005</v>
      </c>
      <c r="D798" s="13">
        <v>7</v>
      </c>
      <c r="E798" s="13" t="s">
        <v>467</v>
      </c>
      <c r="F798" s="13" t="s">
        <v>768</v>
      </c>
      <c r="G798" s="30">
        <v>0.11805555555555557</v>
      </c>
      <c r="I798" s="30">
        <v>0.83819444444444446</v>
      </c>
      <c r="J798" s="231">
        <f t="shared" si="42"/>
        <v>6.7166666666666686</v>
      </c>
      <c r="K798" s="13" t="s">
        <v>250</v>
      </c>
      <c r="L798" s="13" t="s">
        <v>1353</v>
      </c>
      <c r="M798" s="13" t="s">
        <v>252</v>
      </c>
      <c r="N798" s="13" t="s">
        <v>252</v>
      </c>
      <c r="O798" s="16">
        <v>4</v>
      </c>
      <c r="P798" s="13">
        <v>51</v>
      </c>
      <c r="Q798" s="17">
        <v>16</v>
      </c>
      <c r="R798" s="227">
        <f t="shared" si="41"/>
        <v>35</v>
      </c>
      <c r="V798" s="17">
        <v>140</v>
      </c>
      <c r="AO798" s="13" t="s">
        <v>921</v>
      </c>
    </row>
    <row r="799" spans="1:41" x14ac:dyDescent="0.25">
      <c r="A799" s="12">
        <v>38541</v>
      </c>
      <c r="B799" s="13" t="s">
        <v>378</v>
      </c>
      <c r="C799" s="13">
        <v>2005</v>
      </c>
      <c r="D799" s="13">
        <v>7</v>
      </c>
      <c r="E799" s="13" t="s">
        <v>467</v>
      </c>
      <c r="F799" s="13" t="s">
        <v>768</v>
      </c>
      <c r="G799" s="30">
        <v>0.125</v>
      </c>
      <c r="I799" s="30">
        <v>0.83819444444444446</v>
      </c>
      <c r="J799" s="231">
        <f t="shared" si="42"/>
        <v>6.8833333333333329</v>
      </c>
      <c r="K799" s="13" t="s">
        <v>250</v>
      </c>
      <c r="L799" s="13" t="s">
        <v>1355</v>
      </c>
      <c r="M799" s="13" t="s">
        <v>252</v>
      </c>
      <c r="N799" s="13" t="s">
        <v>252</v>
      </c>
      <c r="O799" s="16">
        <v>3</v>
      </c>
      <c r="P799" s="13" t="s">
        <v>318</v>
      </c>
      <c r="Q799" s="17" t="s">
        <v>318</v>
      </c>
      <c r="R799" s="227" t="s">
        <v>318</v>
      </c>
      <c r="V799" s="17">
        <v>141</v>
      </c>
    </row>
    <row r="800" spans="1:41" x14ac:dyDescent="0.25">
      <c r="A800" s="12">
        <v>38541</v>
      </c>
      <c r="B800" s="13" t="s">
        <v>378</v>
      </c>
      <c r="C800" s="13">
        <v>2005</v>
      </c>
      <c r="D800" s="13">
        <v>7</v>
      </c>
      <c r="E800" s="13" t="s">
        <v>379</v>
      </c>
      <c r="F800" s="13" t="s">
        <v>431</v>
      </c>
      <c r="G800" s="30">
        <v>0.90694444444444444</v>
      </c>
      <c r="I800" s="30">
        <v>0.83819444444444446</v>
      </c>
      <c r="J800" s="231">
        <f t="shared" si="42"/>
        <v>1.6499999999999995</v>
      </c>
      <c r="K800" s="13" t="s">
        <v>250</v>
      </c>
      <c r="L800" s="13" t="s">
        <v>1284</v>
      </c>
      <c r="M800" s="13" t="s">
        <v>252</v>
      </c>
      <c r="N800" s="13" t="s">
        <v>252</v>
      </c>
      <c r="O800" s="16">
        <v>5</v>
      </c>
      <c r="P800" s="13">
        <v>48</v>
      </c>
      <c r="Q800" s="17">
        <v>15</v>
      </c>
      <c r="R800" s="227">
        <f t="shared" ref="R800:R805" si="43">P800-Q800</f>
        <v>33</v>
      </c>
      <c r="U800" s="18">
        <v>21.5</v>
      </c>
      <c r="V800" s="17">
        <v>139</v>
      </c>
    </row>
    <row r="801" spans="1:47" x14ac:dyDescent="0.25">
      <c r="A801" s="12">
        <v>38541</v>
      </c>
      <c r="B801" s="13" t="s">
        <v>378</v>
      </c>
      <c r="C801" s="13">
        <v>2005</v>
      </c>
      <c r="D801" s="13">
        <v>7</v>
      </c>
      <c r="E801" s="13" t="s">
        <v>379</v>
      </c>
      <c r="F801" s="13" t="s">
        <v>431</v>
      </c>
      <c r="G801" s="30">
        <v>0.91666666666666663</v>
      </c>
      <c r="I801" s="30">
        <v>0.83819444444444446</v>
      </c>
      <c r="J801" s="231">
        <f t="shared" si="42"/>
        <v>1.883333333333332</v>
      </c>
      <c r="K801" s="13" t="s">
        <v>250</v>
      </c>
      <c r="L801" s="13" t="s">
        <v>1285</v>
      </c>
      <c r="M801" s="13" t="s">
        <v>252</v>
      </c>
      <c r="N801" s="13" t="s">
        <v>252</v>
      </c>
      <c r="O801" s="16">
        <v>4.5</v>
      </c>
      <c r="P801" s="13">
        <v>49.5</v>
      </c>
      <c r="Q801" s="17">
        <v>9.5</v>
      </c>
      <c r="R801" s="227">
        <f t="shared" si="43"/>
        <v>40</v>
      </c>
      <c r="S801" s="18">
        <v>14.3</v>
      </c>
      <c r="U801" s="18">
        <v>23.4</v>
      </c>
      <c r="V801" s="17">
        <v>137</v>
      </c>
    </row>
    <row r="802" spans="1:47" x14ac:dyDescent="0.25">
      <c r="A802" s="12">
        <v>38541</v>
      </c>
      <c r="B802" s="13" t="s">
        <v>378</v>
      </c>
      <c r="C802" s="13">
        <v>2005</v>
      </c>
      <c r="D802" s="13">
        <v>7</v>
      </c>
      <c r="E802" s="13" t="s">
        <v>379</v>
      </c>
      <c r="F802" s="13" t="s">
        <v>431</v>
      </c>
      <c r="G802" s="30">
        <v>0.92847222222222225</v>
      </c>
      <c r="I802" s="30">
        <v>0.83819444444444446</v>
      </c>
      <c r="J802" s="231">
        <f t="shared" si="42"/>
        <v>2.166666666666667</v>
      </c>
      <c r="K802" s="13" t="s">
        <v>250</v>
      </c>
      <c r="L802" s="13" t="s">
        <v>1286</v>
      </c>
      <c r="M802" s="13" t="s">
        <v>252</v>
      </c>
      <c r="N802" s="13" t="s">
        <v>252</v>
      </c>
      <c r="O802" s="16">
        <v>5</v>
      </c>
      <c r="P802" s="13">
        <v>50.5</v>
      </c>
      <c r="Q802" s="17">
        <v>15</v>
      </c>
      <c r="R802" s="227">
        <f t="shared" si="43"/>
        <v>35.5</v>
      </c>
      <c r="S802" s="18">
        <v>15</v>
      </c>
      <c r="U802" s="18">
        <v>24</v>
      </c>
      <c r="V802" s="17">
        <v>138</v>
      </c>
    </row>
    <row r="803" spans="1:47" x14ac:dyDescent="0.25">
      <c r="A803" s="12">
        <v>38541</v>
      </c>
      <c r="B803" s="13" t="s">
        <v>378</v>
      </c>
      <c r="C803" s="13">
        <v>2005</v>
      </c>
      <c r="D803" s="13">
        <v>7</v>
      </c>
      <c r="E803" s="13" t="s">
        <v>379</v>
      </c>
      <c r="F803" s="13" t="s">
        <v>431</v>
      </c>
      <c r="G803" s="30">
        <v>0.93402777777777779</v>
      </c>
      <c r="I803" s="30">
        <v>0.83819444444444446</v>
      </c>
      <c r="J803" s="231">
        <f t="shared" si="42"/>
        <v>2.2999999999999998</v>
      </c>
      <c r="K803" s="13" t="s">
        <v>250</v>
      </c>
      <c r="L803" s="13" t="s">
        <v>1287</v>
      </c>
      <c r="M803" s="13" t="s">
        <v>252</v>
      </c>
      <c r="N803" s="13" t="s">
        <v>252</v>
      </c>
      <c r="O803" s="16">
        <v>5</v>
      </c>
      <c r="P803" s="13">
        <v>48.5</v>
      </c>
      <c r="Q803" s="17">
        <v>9.5</v>
      </c>
      <c r="R803" s="227">
        <f t="shared" si="43"/>
        <v>39</v>
      </c>
      <c r="S803" s="18">
        <v>14.6</v>
      </c>
      <c r="U803" s="18">
        <v>24.1</v>
      </c>
      <c r="V803" s="17">
        <v>139</v>
      </c>
    </row>
    <row r="804" spans="1:47" x14ac:dyDescent="0.25">
      <c r="A804" s="12">
        <v>38541</v>
      </c>
      <c r="B804" s="13" t="s">
        <v>378</v>
      </c>
      <c r="C804" s="13">
        <v>2005</v>
      </c>
      <c r="D804" s="13">
        <v>7</v>
      </c>
      <c r="E804" s="13" t="s">
        <v>379</v>
      </c>
      <c r="F804" s="13" t="s">
        <v>431</v>
      </c>
      <c r="G804" s="30">
        <v>0.93888888888888899</v>
      </c>
      <c r="I804" s="30">
        <v>0.83819444444444446</v>
      </c>
      <c r="J804" s="231">
        <f t="shared" si="42"/>
        <v>2.4166666666666687</v>
      </c>
      <c r="K804" s="13" t="s">
        <v>250</v>
      </c>
      <c r="L804" s="13" t="s">
        <v>1288</v>
      </c>
      <c r="M804" s="13" t="s">
        <v>252</v>
      </c>
      <c r="N804" s="13" t="s">
        <v>252</v>
      </c>
      <c r="O804" s="16">
        <v>4</v>
      </c>
      <c r="P804" s="13">
        <v>54.5</v>
      </c>
      <c r="Q804" s="17">
        <v>19.5</v>
      </c>
      <c r="R804" s="227">
        <f t="shared" si="43"/>
        <v>35</v>
      </c>
      <c r="S804" s="18">
        <v>14.3</v>
      </c>
      <c r="U804" s="18">
        <v>24.2</v>
      </c>
      <c r="V804" s="17">
        <v>140</v>
      </c>
    </row>
    <row r="805" spans="1:47" x14ac:dyDescent="0.25">
      <c r="A805" s="12">
        <v>38541</v>
      </c>
      <c r="B805" s="13" t="s">
        <v>378</v>
      </c>
      <c r="C805" s="13">
        <v>2005</v>
      </c>
      <c r="D805" s="13">
        <v>7</v>
      </c>
      <c r="E805" s="13" t="s">
        <v>379</v>
      </c>
      <c r="F805" s="13" t="s">
        <v>431</v>
      </c>
      <c r="G805" s="30">
        <v>0.94444444444444453</v>
      </c>
      <c r="I805" s="30">
        <v>0.83819444444444446</v>
      </c>
      <c r="J805" s="231">
        <f t="shared" si="42"/>
        <v>2.5500000000000016</v>
      </c>
      <c r="K805" s="13" t="s">
        <v>250</v>
      </c>
      <c r="L805" s="13" t="s">
        <v>1289</v>
      </c>
      <c r="M805" s="13" t="s">
        <v>252</v>
      </c>
      <c r="N805" s="13" t="s">
        <v>252</v>
      </c>
      <c r="O805" s="16">
        <v>4.5</v>
      </c>
      <c r="P805" s="13">
        <v>52.5</v>
      </c>
      <c r="Q805" s="17">
        <v>9.5</v>
      </c>
      <c r="R805" s="227">
        <f t="shared" si="43"/>
        <v>43</v>
      </c>
      <c r="S805" s="18">
        <v>14</v>
      </c>
      <c r="U805" s="18">
        <v>25</v>
      </c>
      <c r="V805" s="17">
        <v>147</v>
      </c>
      <c r="AO805" s="13" t="s">
        <v>1290</v>
      </c>
    </row>
    <row r="806" spans="1:47" s="29" customFormat="1" x14ac:dyDescent="0.25">
      <c r="A806" s="12">
        <v>38541</v>
      </c>
      <c r="B806" s="13" t="s">
        <v>378</v>
      </c>
      <c r="C806" s="13">
        <v>2005</v>
      </c>
      <c r="D806" s="13">
        <v>7</v>
      </c>
      <c r="E806" s="13" t="s">
        <v>379</v>
      </c>
      <c r="F806" s="13" t="s">
        <v>431</v>
      </c>
      <c r="G806" s="30">
        <v>0.95833333333333337</v>
      </c>
      <c r="H806" s="30"/>
      <c r="I806" s="30">
        <v>0.83819444444444446</v>
      </c>
      <c r="J806" s="231">
        <f t="shared" si="42"/>
        <v>2.8833333333333337</v>
      </c>
      <c r="K806" s="13" t="s">
        <v>250</v>
      </c>
      <c r="L806" s="13" t="s">
        <v>1291</v>
      </c>
      <c r="M806" s="13" t="s">
        <v>252</v>
      </c>
      <c r="N806" s="13" t="s">
        <v>252</v>
      </c>
      <c r="O806" s="16">
        <v>5</v>
      </c>
      <c r="P806" s="13" t="s">
        <v>318</v>
      </c>
      <c r="Q806" s="17" t="s">
        <v>318</v>
      </c>
      <c r="R806" s="227" t="s">
        <v>318</v>
      </c>
      <c r="S806" s="18"/>
      <c r="T806" s="18"/>
      <c r="U806" s="18"/>
      <c r="V806" s="17">
        <v>137</v>
      </c>
      <c r="W806" s="17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 t="s">
        <v>1292</v>
      </c>
      <c r="AP806" s="13"/>
      <c r="AQ806" s="13"/>
      <c r="AR806" s="13"/>
      <c r="AS806" s="13"/>
      <c r="AT806" s="13"/>
      <c r="AU806" s="13"/>
    </row>
    <row r="807" spans="1:47" s="29" customFormat="1" x14ac:dyDescent="0.25">
      <c r="A807" s="12">
        <v>38541</v>
      </c>
      <c r="B807" s="13" t="s">
        <v>378</v>
      </c>
      <c r="C807" s="13">
        <v>2005</v>
      </c>
      <c r="D807" s="13">
        <v>7</v>
      </c>
      <c r="E807" s="13" t="s">
        <v>379</v>
      </c>
      <c r="F807" s="13" t="s">
        <v>431</v>
      </c>
      <c r="G807" s="30">
        <v>0.98611111111111116</v>
      </c>
      <c r="H807" s="30"/>
      <c r="I807" s="30">
        <v>0.83819444444444446</v>
      </c>
      <c r="J807" s="231">
        <f t="shared" si="42"/>
        <v>3.5500000000000007</v>
      </c>
      <c r="K807" s="13" t="s">
        <v>250</v>
      </c>
      <c r="L807" s="13" t="s">
        <v>1293</v>
      </c>
      <c r="M807" s="13" t="s">
        <v>252</v>
      </c>
      <c r="N807" s="13" t="s">
        <v>252</v>
      </c>
      <c r="O807" s="16">
        <v>5</v>
      </c>
      <c r="P807" s="13">
        <v>56</v>
      </c>
      <c r="Q807" s="17">
        <v>20.5</v>
      </c>
      <c r="R807" s="227">
        <f t="shared" ref="R807:R813" si="44">P807-Q807</f>
        <v>35.5</v>
      </c>
      <c r="S807" s="18">
        <v>13</v>
      </c>
      <c r="T807" s="18"/>
      <c r="U807" s="18">
        <v>21.6</v>
      </c>
      <c r="V807" s="17">
        <v>139</v>
      </c>
      <c r="W807" s="17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47" x14ac:dyDescent="0.25">
      <c r="A808" s="12">
        <v>38541</v>
      </c>
      <c r="B808" s="13" t="s">
        <v>378</v>
      </c>
      <c r="C808" s="13">
        <v>2005</v>
      </c>
      <c r="D808" s="13">
        <v>7</v>
      </c>
      <c r="E808" s="13" t="s">
        <v>379</v>
      </c>
      <c r="F808" s="13" t="s">
        <v>431</v>
      </c>
      <c r="G808" s="30">
        <v>0.99861111111111101</v>
      </c>
      <c r="I808" s="30">
        <v>0.83819444444444446</v>
      </c>
      <c r="J808" s="231">
        <f t="shared" si="42"/>
        <v>3.849999999999997</v>
      </c>
      <c r="K808" s="13" t="s">
        <v>250</v>
      </c>
      <c r="L808" s="13" t="s">
        <v>1294</v>
      </c>
      <c r="M808" s="13" t="s">
        <v>252</v>
      </c>
      <c r="N808" s="13" t="s">
        <v>252</v>
      </c>
      <c r="O808" s="16">
        <v>5</v>
      </c>
      <c r="P808" s="13">
        <v>57</v>
      </c>
      <c r="Q808" s="17">
        <v>21</v>
      </c>
      <c r="R808" s="227">
        <f t="shared" si="44"/>
        <v>36</v>
      </c>
      <c r="S808" s="18">
        <v>13.4</v>
      </c>
      <c r="U808" s="18">
        <v>23.9</v>
      </c>
      <c r="V808" s="17">
        <v>137</v>
      </c>
    </row>
    <row r="809" spans="1:47" x14ac:dyDescent="0.25">
      <c r="A809" s="12">
        <v>38541</v>
      </c>
      <c r="B809" s="13" t="s">
        <v>378</v>
      </c>
      <c r="C809" s="13">
        <v>2005</v>
      </c>
      <c r="D809" s="13">
        <v>7</v>
      </c>
      <c r="E809" s="13" t="s">
        <v>379</v>
      </c>
      <c r="F809" s="13" t="s">
        <v>431</v>
      </c>
      <c r="G809" s="30">
        <v>0</v>
      </c>
      <c r="I809" s="30">
        <v>0.83819444444444446</v>
      </c>
      <c r="J809" s="231">
        <f t="shared" si="42"/>
        <v>3.8833333333333329</v>
      </c>
      <c r="K809" s="13" t="s">
        <v>250</v>
      </c>
      <c r="L809" s="13" t="s">
        <v>1295</v>
      </c>
      <c r="M809" s="13" t="s">
        <v>252</v>
      </c>
      <c r="N809" s="13" t="s">
        <v>252</v>
      </c>
      <c r="O809" s="16">
        <v>4.5</v>
      </c>
      <c r="P809" s="13">
        <v>49.5</v>
      </c>
      <c r="Q809" s="17">
        <v>15.5</v>
      </c>
      <c r="R809" s="227">
        <f t="shared" si="44"/>
        <v>34</v>
      </c>
      <c r="S809" s="18">
        <v>13.9</v>
      </c>
      <c r="U809" s="18">
        <v>22.7</v>
      </c>
      <c r="V809" s="17">
        <v>140</v>
      </c>
    </row>
    <row r="810" spans="1:47" x14ac:dyDescent="0.25">
      <c r="A810" s="12">
        <v>38541</v>
      </c>
      <c r="B810" s="13" t="s">
        <v>378</v>
      </c>
      <c r="C810" s="13">
        <v>2005</v>
      </c>
      <c r="D810" s="13">
        <v>7</v>
      </c>
      <c r="E810" s="13" t="s">
        <v>379</v>
      </c>
      <c r="F810" s="13" t="s">
        <v>431</v>
      </c>
      <c r="G810" s="30">
        <v>1.0416666666666666E-2</v>
      </c>
      <c r="I810" s="30">
        <v>0.83819444444444446</v>
      </c>
      <c r="J810" s="231">
        <f t="shared" si="42"/>
        <v>4.1333333333333329</v>
      </c>
      <c r="K810" s="13" t="s">
        <v>250</v>
      </c>
      <c r="L810" s="13" t="s">
        <v>1296</v>
      </c>
      <c r="M810" s="13" t="s">
        <v>252</v>
      </c>
      <c r="N810" s="13" t="s">
        <v>252</v>
      </c>
      <c r="O810" s="16">
        <v>5</v>
      </c>
      <c r="P810" s="13">
        <v>55.5</v>
      </c>
      <c r="Q810" s="17">
        <v>21</v>
      </c>
      <c r="R810" s="227">
        <f t="shared" si="44"/>
        <v>34.5</v>
      </c>
      <c r="S810" s="18">
        <v>13</v>
      </c>
      <c r="U810" s="18">
        <v>22.9</v>
      </c>
      <c r="V810" s="17">
        <v>137</v>
      </c>
    </row>
    <row r="811" spans="1:47" x14ac:dyDescent="0.25">
      <c r="A811" s="12">
        <v>38541</v>
      </c>
      <c r="B811" s="13" t="s">
        <v>378</v>
      </c>
      <c r="C811" s="13">
        <v>2005</v>
      </c>
      <c r="D811" s="13">
        <v>7</v>
      </c>
      <c r="E811" s="13" t="s">
        <v>379</v>
      </c>
      <c r="F811" s="13" t="s">
        <v>431</v>
      </c>
      <c r="G811" s="30">
        <v>1.8055555555555557E-2</v>
      </c>
      <c r="I811" s="30">
        <v>0.83819444444444446</v>
      </c>
      <c r="J811" s="231">
        <f t="shared" si="42"/>
        <v>4.3166666666666664</v>
      </c>
      <c r="K811" s="13" t="s">
        <v>250</v>
      </c>
      <c r="L811" s="13" t="s">
        <v>1298</v>
      </c>
      <c r="M811" s="13" t="s">
        <v>252</v>
      </c>
      <c r="N811" s="13" t="s">
        <v>252</v>
      </c>
      <c r="O811" s="16">
        <v>3</v>
      </c>
      <c r="P811" s="13">
        <v>53.5</v>
      </c>
      <c r="Q811" s="17">
        <v>21</v>
      </c>
      <c r="R811" s="227">
        <f t="shared" si="44"/>
        <v>32.5</v>
      </c>
      <c r="S811" s="18">
        <v>14.2</v>
      </c>
      <c r="U811" s="18">
        <v>22.2</v>
      </c>
      <c r="V811" s="17">
        <v>139</v>
      </c>
    </row>
    <row r="812" spans="1:47" x14ac:dyDescent="0.25">
      <c r="A812" s="12">
        <v>38541</v>
      </c>
      <c r="B812" s="13" t="s">
        <v>378</v>
      </c>
      <c r="C812" s="13">
        <v>2005</v>
      </c>
      <c r="D812" s="13">
        <v>7</v>
      </c>
      <c r="E812" s="13" t="s">
        <v>379</v>
      </c>
      <c r="F812" s="13" t="s">
        <v>431</v>
      </c>
      <c r="G812" s="30">
        <v>3.2638888888888891E-2</v>
      </c>
      <c r="I812" s="30">
        <v>0.83819444444444446</v>
      </c>
      <c r="J812" s="231">
        <f t="shared" si="42"/>
        <v>4.6666666666666643</v>
      </c>
      <c r="K812" s="13" t="s">
        <v>250</v>
      </c>
      <c r="L812" s="13" t="s">
        <v>1299</v>
      </c>
      <c r="M812" s="13" t="s">
        <v>252</v>
      </c>
      <c r="N812" s="13" t="s">
        <v>252</v>
      </c>
      <c r="O812" s="16">
        <v>4</v>
      </c>
      <c r="P812" s="13">
        <v>55.5</v>
      </c>
      <c r="Q812" s="17">
        <v>21.5</v>
      </c>
      <c r="R812" s="227">
        <f t="shared" si="44"/>
        <v>34</v>
      </c>
      <c r="S812" s="18">
        <v>13.2</v>
      </c>
      <c r="U812" s="18">
        <v>23.6</v>
      </c>
      <c r="V812" s="17">
        <v>137</v>
      </c>
    </row>
    <row r="813" spans="1:47" x14ac:dyDescent="0.25">
      <c r="A813" s="12">
        <v>38541</v>
      </c>
      <c r="B813" s="13" t="s">
        <v>378</v>
      </c>
      <c r="C813" s="13">
        <v>2005</v>
      </c>
      <c r="D813" s="13">
        <v>7</v>
      </c>
      <c r="E813" s="13" t="s">
        <v>379</v>
      </c>
      <c r="F813" s="13" t="s">
        <v>431</v>
      </c>
      <c r="G813" s="30">
        <v>6.3194444444444442E-2</v>
      </c>
      <c r="I813" s="30">
        <v>0.83819444444444446</v>
      </c>
      <c r="J813" s="231">
        <f t="shared" si="42"/>
        <v>5.3999999999999986</v>
      </c>
      <c r="K813" s="13" t="s">
        <v>250</v>
      </c>
      <c r="L813" s="13" t="s">
        <v>1300</v>
      </c>
      <c r="M813" s="13" t="s">
        <v>252</v>
      </c>
      <c r="N813" s="13" t="s">
        <v>252</v>
      </c>
      <c r="O813" s="16">
        <v>5</v>
      </c>
      <c r="P813" s="13">
        <v>55.5</v>
      </c>
      <c r="Q813" s="17">
        <v>23.5</v>
      </c>
      <c r="R813" s="227">
        <f t="shared" si="44"/>
        <v>32</v>
      </c>
      <c r="S813" s="18">
        <v>13.6</v>
      </c>
      <c r="U813" s="18">
        <v>22.4</v>
      </c>
      <c r="V813" s="17">
        <v>138</v>
      </c>
    </row>
    <row r="814" spans="1:47" s="29" customFormat="1" x14ac:dyDescent="0.25">
      <c r="A814" s="31">
        <v>38541</v>
      </c>
      <c r="B814" s="29" t="s">
        <v>378</v>
      </c>
      <c r="C814" s="13">
        <v>2005</v>
      </c>
      <c r="D814" s="13">
        <v>7</v>
      </c>
      <c r="E814" s="29" t="s">
        <v>379</v>
      </c>
      <c r="F814" s="29" t="s">
        <v>431</v>
      </c>
      <c r="G814" s="32">
        <v>0.10069444444444443</v>
      </c>
      <c r="H814" s="32"/>
      <c r="I814" s="30">
        <v>0.83819444444444446</v>
      </c>
      <c r="J814" s="231">
        <f t="shared" si="42"/>
        <v>6.2999999999999972</v>
      </c>
      <c r="K814" s="29" t="s">
        <v>250</v>
      </c>
      <c r="L814" s="29" t="s">
        <v>1302</v>
      </c>
      <c r="M814" s="29" t="s">
        <v>835</v>
      </c>
      <c r="O814" s="33"/>
      <c r="Q814" s="34"/>
      <c r="R814" s="227"/>
      <c r="S814" s="35"/>
      <c r="T814" s="35"/>
      <c r="U814" s="35"/>
      <c r="V814" s="34"/>
      <c r="W814" s="34"/>
      <c r="AO814" s="29" t="s">
        <v>1596</v>
      </c>
      <c r="AP814" s="13"/>
      <c r="AQ814" s="13"/>
      <c r="AR814" s="13"/>
      <c r="AS814" s="13"/>
      <c r="AT814" s="13"/>
      <c r="AU814" s="13"/>
    </row>
    <row r="815" spans="1:47" s="29" customFormat="1" x14ac:dyDescent="0.25">
      <c r="A815" s="12">
        <v>38541</v>
      </c>
      <c r="B815" s="13" t="s">
        <v>378</v>
      </c>
      <c r="C815" s="13">
        <v>2005</v>
      </c>
      <c r="D815" s="13">
        <v>7</v>
      </c>
      <c r="E815" s="13" t="s">
        <v>379</v>
      </c>
      <c r="F815" s="13" t="s">
        <v>431</v>
      </c>
      <c r="G815" s="30">
        <v>0.1</v>
      </c>
      <c r="H815" s="30"/>
      <c r="I815" s="30">
        <v>0.83819444444444446</v>
      </c>
      <c r="J815" s="231">
        <f t="shared" si="42"/>
        <v>6.2833333333333314</v>
      </c>
      <c r="K815" s="13" t="s">
        <v>250</v>
      </c>
      <c r="L815" s="13" t="s">
        <v>1303</v>
      </c>
      <c r="M815" s="13" t="s">
        <v>252</v>
      </c>
      <c r="N815" s="13" t="s">
        <v>252</v>
      </c>
      <c r="O815" s="16">
        <v>4</v>
      </c>
      <c r="P815" s="13">
        <v>58.5</v>
      </c>
      <c r="Q815" s="17">
        <v>23.5</v>
      </c>
      <c r="R815" s="227">
        <f t="shared" ref="R815:R855" si="45">P815-Q815</f>
        <v>35</v>
      </c>
      <c r="S815" s="18">
        <v>14</v>
      </c>
      <c r="T815" s="18"/>
      <c r="U815" s="18">
        <v>24.4</v>
      </c>
      <c r="V815" s="17">
        <v>141</v>
      </c>
      <c r="W815" s="17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47" s="29" customFormat="1" x14ac:dyDescent="0.25">
      <c r="A816" s="12">
        <v>38541</v>
      </c>
      <c r="B816" s="13" t="s">
        <v>378</v>
      </c>
      <c r="C816" s="13">
        <v>2005</v>
      </c>
      <c r="D816" s="13">
        <v>7</v>
      </c>
      <c r="E816" s="13" t="s">
        <v>379</v>
      </c>
      <c r="F816" s="13" t="s">
        <v>431</v>
      </c>
      <c r="G816" s="30">
        <v>0.10833333333333334</v>
      </c>
      <c r="H816" s="30"/>
      <c r="I816" s="30">
        <v>0.83819444444444446</v>
      </c>
      <c r="J816" s="231">
        <f t="shared" si="42"/>
        <v>6.4833333333333343</v>
      </c>
      <c r="K816" s="13" t="s">
        <v>250</v>
      </c>
      <c r="L816" s="13" t="s">
        <v>1308</v>
      </c>
      <c r="M816" s="13" t="s">
        <v>252</v>
      </c>
      <c r="N816" s="13" t="s">
        <v>252</v>
      </c>
      <c r="O816" s="16">
        <v>5</v>
      </c>
      <c r="P816" s="13">
        <v>57</v>
      </c>
      <c r="Q816" s="17">
        <v>16</v>
      </c>
      <c r="R816" s="227">
        <f t="shared" si="45"/>
        <v>41</v>
      </c>
      <c r="S816" s="18">
        <v>13.1</v>
      </c>
      <c r="T816" s="18"/>
      <c r="U816" s="18">
        <v>24.9</v>
      </c>
      <c r="V816" s="17">
        <v>135</v>
      </c>
      <c r="W816" s="17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47" s="29" customFormat="1" x14ac:dyDescent="0.25">
      <c r="A817" s="12">
        <v>38541</v>
      </c>
      <c r="B817" s="13" t="s">
        <v>378</v>
      </c>
      <c r="C817" s="13">
        <v>2005</v>
      </c>
      <c r="D817" s="13">
        <v>7</v>
      </c>
      <c r="E817" s="13" t="s">
        <v>467</v>
      </c>
      <c r="F817" s="13" t="s">
        <v>768</v>
      </c>
      <c r="G817" s="30">
        <v>0.9159722222222223</v>
      </c>
      <c r="H817" s="30"/>
      <c r="I817" s="30">
        <v>0.83819444444444446</v>
      </c>
      <c r="J817" s="231">
        <f t="shared" si="42"/>
        <v>1.866666666666668</v>
      </c>
      <c r="K817" s="13" t="s">
        <v>250</v>
      </c>
      <c r="L817" s="13" t="s">
        <v>1309</v>
      </c>
      <c r="M817" s="13" t="s">
        <v>252</v>
      </c>
      <c r="N817" s="13" t="s">
        <v>252</v>
      </c>
      <c r="O817" s="16">
        <v>4</v>
      </c>
      <c r="P817" s="13">
        <v>48</v>
      </c>
      <c r="Q817" s="17">
        <v>15</v>
      </c>
      <c r="R817" s="227">
        <f t="shared" si="45"/>
        <v>33</v>
      </c>
      <c r="S817" s="18">
        <v>14.18</v>
      </c>
      <c r="T817" s="18"/>
      <c r="U817" s="18">
        <v>23.64</v>
      </c>
      <c r="V817" s="17">
        <v>144</v>
      </c>
      <c r="W817" s="17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</row>
    <row r="818" spans="1:47" x14ac:dyDescent="0.25">
      <c r="A818" s="12">
        <v>38541</v>
      </c>
      <c r="B818" s="13" t="s">
        <v>378</v>
      </c>
      <c r="C818" s="13">
        <v>2005</v>
      </c>
      <c r="D818" s="13">
        <v>7</v>
      </c>
      <c r="E818" s="13" t="s">
        <v>467</v>
      </c>
      <c r="F818" s="13" t="s">
        <v>768</v>
      </c>
      <c r="G818" s="30">
        <v>0.93263888888888891</v>
      </c>
      <c r="I818" s="30">
        <v>0.83819444444444446</v>
      </c>
      <c r="J818" s="231">
        <f t="shared" si="42"/>
        <v>2.2666666666666666</v>
      </c>
      <c r="K818" s="13" t="s">
        <v>250</v>
      </c>
      <c r="L818" s="13" t="s">
        <v>1310</v>
      </c>
      <c r="M818" s="13" t="s">
        <v>252</v>
      </c>
      <c r="N818" s="13" t="s">
        <v>252</v>
      </c>
      <c r="O818" s="16">
        <v>4</v>
      </c>
      <c r="P818" s="13">
        <v>55</v>
      </c>
      <c r="Q818" s="17">
        <v>20</v>
      </c>
      <c r="R818" s="227">
        <f t="shared" si="45"/>
        <v>35</v>
      </c>
      <c r="V818" s="17">
        <v>144</v>
      </c>
    </row>
    <row r="819" spans="1:47" x14ac:dyDescent="0.25">
      <c r="A819" s="12">
        <v>38541</v>
      </c>
      <c r="B819" s="13" t="s">
        <v>378</v>
      </c>
      <c r="C819" s="13">
        <v>2005</v>
      </c>
      <c r="D819" s="13">
        <v>7</v>
      </c>
      <c r="E819" s="13" t="s">
        <v>467</v>
      </c>
      <c r="F819" s="13" t="s">
        <v>768</v>
      </c>
      <c r="G819" s="30">
        <v>0.93472222222222223</v>
      </c>
      <c r="I819" s="30">
        <v>0.83819444444444446</v>
      </c>
      <c r="J819" s="231">
        <f t="shared" si="42"/>
        <v>2.3166666666666664</v>
      </c>
      <c r="K819" s="13" t="s">
        <v>250</v>
      </c>
      <c r="L819" s="13" t="s">
        <v>1311</v>
      </c>
      <c r="M819" s="13" t="s">
        <v>252</v>
      </c>
      <c r="N819" s="13" t="s">
        <v>252</v>
      </c>
      <c r="O819" s="16">
        <v>4.5</v>
      </c>
      <c r="P819" s="13">
        <v>59</v>
      </c>
      <c r="Q819" s="17">
        <v>22</v>
      </c>
      <c r="R819" s="227">
        <f t="shared" si="45"/>
        <v>37</v>
      </c>
      <c r="V819" s="17">
        <v>145</v>
      </c>
      <c r="AO819" s="13" t="s">
        <v>1312</v>
      </c>
    </row>
    <row r="820" spans="1:47" x14ac:dyDescent="0.25">
      <c r="A820" s="12">
        <v>38541</v>
      </c>
      <c r="B820" s="13" t="s">
        <v>378</v>
      </c>
      <c r="C820" s="13">
        <v>2005</v>
      </c>
      <c r="D820" s="13">
        <v>7</v>
      </c>
      <c r="E820" s="13" t="s">
        <v>467</v>
      </c>
      <c r="F820" s="13" t="s">
        <v>768</v>
      </c>
      <c r="G820" s="30">
        <v>0.94305555555555554</v>
      </c>
      <c r="I820" s="30">
        <v>0.83819444444444446</v>
      </c>
      <c r="J820" s="231">
        <f t="shared" si="42"/>
        <v>2.5166666666666657</v>
      </c>
      <c r="K820" s="13" t="s">
        <v>250</v>
      </c>
      <c r="L820" s="13" t="s">
        <v>1313</v>
      </c>
      <c r="M820" s="13" t="s">
        <v>252</v>
      </c>
      <c r="N820" s="13" t="s">
        <v>252</v>
      </c>
      <c r="O820" s="16">
        <v>3</v>
      </c>
      <c r="P820" s="13">
        <v>53</v>
      </c>
      <c r="Q820" s="17">
        <v>18</v>
      </c>
      <c r="R820" s="227">
        <f t="shared" si="45"/>
        <v>35</v>
      </c>
      <c r="V820" s="17">
        <v>141</v>
      </c>
    </row>
    <row r="821" spans="1:47" x14ac:dyDescent="0.25">
      <c r="A821" s="12">
        <v>38541</v>
      </c>
      <c r="B821" s="13" t="s">
        <v>378</v>
      </c>
      <c r="C821" s="13">
        <v>2005</v>
      </c>
      <c r="D821" s="13">
        <v>7</v>
      </c>
      <c r="E821" s="13" t="s">
        <v>467</v>
      </c>
      <c r="F821" s="13" t="s">
        <v>768</v>
      </c>
      <c r="G821" s="30">
        <v>0.94305555555555554</v>
      </c>
      <c r="I821" s="30">
        <v>0.83819444444444446</v>
      </c>
      <c r="J821" s="231">
        <f t="shared" si="42"/>
        <v>2.5166666666666657</v>
      </c>
      <c r="K821" s="13" t="s">
        <v>250</v>
      </c>
      <c r="L821" s="13" t="s">
        <v>1314</v>
      </c>
      <c r="M821" s="13" t="s">
        <v>252</v>
      </c>
      <c r="N821" s="13" t="s">
        <v>252</v>
      </c>
      <c r="O821" s="16">
        <v>0</v>
      </c>
      <c r="P821" s="13">
        <v>48</v>
      </c>
      <c r="Q821" s="17">
        <v>15</v>
      </c>
      <c r="R821" s="227">
        <f t="shared" si="45"/>
        <v>33</v>
      </c>
      <c r="S821" s="18">
        <v>15.16</v>
      </c>
      <c r="U821" s="18">
        <v>22.06</v>
      </c>
      <c r="V821" s="17">
        <v>137</v>
      </c>
    </row>
    <row r="822" spans="1:47" x14ac:dyDescent="0.25">
      <c r="A822" s="12">
        <v>38541</v>
      </c>
      <c r="B822" s="13" t="s">
        <v>378</v>
      </c>
      <c r="C822" s="13">
        <v>2005</v>
      </c>
      <c r="D822" s="13">
        <v>7</v>
      </c>
      <c r="E822" s="13" t="s">
        <v>467</v>
      </c>
      <c r="F822" s="13" t="s">
        <v>768</v>
      </c>
      <c r="G822" s="30">
        <v>0.95138888888888884</v>
      </c>
      <c r="I822" s="30">
        <v>0.83819444444444446</v>
      </c>
      <c r="J822" s="231">
        <f t="shared" si="42"/>
        <v>2.716666666666665</v>
      </c>
      <c r="K822" s="13" t="s">
        <v>250</v>
      </c>
      <c r="L822" s="13" t="s">
        <v>1315</v>
      </c>
      <c r="M822" s="13" t="s">
        <v>252</v>
      </c>
      <c r="N822" s="13" t="s">
        <v>252</v>
      </c>
      <c r="O822" s="16">
        <v>4.5</v>
      </c>
      <c r="P822" s="13">
        <v>54</v>
      </c>
      <c r="Q822" s="17">
        <v>20</v>
      </c>
      <c r="R822" s="227">
        <f t="shared" si="45"/>
        <v>34</v>
      </c>
      <c r="V822" s="17">
        <v>139</v>
      </c>
      <c r="AO822" s="13" t="s">
        <v>921</v>
      </c>
    </row>
    <row r="823" spans="1:47" x14ac:dyDescent="0.25">
      <c r="A823" s="12">
        <v>38541</v>
      </c>
      <c r="B823" s="13" t="s">
        <v>378</v>
      </c>
      <c r="C823" s="13">
        <v>2005</v>
      </c>
      <c r="D823" s="13">
        <v>7</v>
      </c>
      <c r="E823" s="13" t="s">
        <v>467</v>
      </c>
      <c r="F823" s="13" t="s">
        <v>768</v>
      </c>
      <c r="G823" s="30">
        <v>0.95833333333333337</v>
      </c>
      <c r="I823" s="30">
        <v>0.83819444444444446</v>
      </c>
      <c r="J823" s="231">
        <f t="shared" si="42"/>
        <v>2.8833333333333337</v>
      </c>
      <c r="K823" s="13" t="s">
        <v>250</v>
      </c>
      <c r="L823" s="13" t="s">
        <v>1316</v>
      </c>
      <c r="M823" s="13" t="s">
        <v>252</v>
      </c>
      <c r="N823" s="13" t="s">
        <v>252</v>
      </c>
      <c r="O823" s="16">
        <v>3</v>
      </c>
      <c r="P823" s="13">
        <v>49</v>
      </c>
      <c r="Q823" s="17">
        <v>15</v>
      </c>
      <c r="R823" s="227">
        <f t="shared" si="45"/>
        <v>34</v>
      </c>
      <c r="V823" s="17">
        <v>143</v>
      </c>
    </row>
    <row r="824" spans="1:47" x14ac:dyDescent="0.25">
      <c r="A824" s="12">
        <v>38541</v>
      </c>
      <c r="B824" s="13" t="s">
        <v>378</v>
      </c>
      <c r="C824" s="13">
        <v>2005</v>
      </c>
      <c r="D824" s="13">
        <v>7</v>
      </c>
      <c r="E824" s="13" t="s">
        <v>467</v>
      </c>
      <c r="F824" s="13" t="s">
        <v>768</v>
      </c>
      <c r="G824" s="30">
        <v>0.97222222222222221</v>
      </c>
      <c r="I824" s="30">
        <v>0.83819444444444446</v>
      </c>
      <c r="J824" s="231">
        <f t="shared" si="42"/>
        <v>3.2166666666666659</v>
      </c>
      <c r="K824" s="13" t="s">
        <v>250</v>
      </c>
      <c r="L824" s="13" t="s">
        <v>1317</v>
      </c>
      <c r="M824" s="13" t="s">
        <v>252</v>
      </c>
      <c r="N824" s="13" t="s">
        <v>252</v>
      </c>
      <c r="O824" s="16">
        <v>0</v>
      </c>
      <c r="P824" s="13">
        <v>53</v>
      </c>
      <c r="Q824" s="17">
        <v>19</v>
      </c>
      <c r="R824" s="227">
        <f t="shared" si="45"/>
        <v>34</v>
      </c>
      <c r="V824" s="17">
        <v>138</v>
      </c>
    </row>
    <row r="825" spans="1:47" x14ac:dyDescent="0.25">
      <c r="A825" s="12">
        <v>38541</v>
      </c>
      <c r="B825" s="13" t="s">
        <v>378</v>
      </c>
      <c r="C825" s="13">
        <v>2005</v>
      </c>
      <c r="D825" s="13">
        <v>7</v>
      </c>
      <c r="E825" s="13" t="s">
        <v>467</v>
      </c>
      <c r="F825" s="13" t="s">
        <v>768</v>
      </c>
      <c r="G825" s="30">
        <v>0.97222222222222221</v>
      </c>
      <c r="I825" s="30">
        <v>0.83819444444444446</v>
      </c>
      <c r="J825" s="231">
        <f t="shared" si="42"/>
        <v>3.2166666666666659</v>
      </c>
      <c r="K825" s="13" t="s">
        <v>250</v>
      </c>
      <c r="L825" s="13" t="s">
        <v>1318</v>
      </c>
      <c r="M825" s="13" t="s">
        <v>252</v>
      </c>
      <c r="N825" s="13" t="s">
        <v>252</v>
      </c>
      <c r="O825" s="16">
        <v>3</v>
      </c>
      <c r="P825" s="13">
        <v>56</v>
      </c>
      <c r="Q825" s="17">
        <v>19</v>
      </c>
      <c r="R825" s="227">
        <f t="shared" si="45"/>
        <v>37</v>
      </c>
      <c r="V825" s="17">
        <v>150</v>
      </c>
    </row>
    <row r="826" spans="1:47" x14ac:dyDescent="0.25">
      <c r="A826" s="12">
        <v>38541</v>
      </c>
      <c r="B826" s="13" t="s">
        <v>378</v>
      </c>
      <c r="C826" s="13">
        <v>2005</v>
      </c>
      <c r="D826" s="13">
        <v>7</v>
      </c>
      <c r="E826" s="13" t="s">
        <v>467</v>
      </c>
      <c r="F826" s="13" t="s">
        <v>768</v>
      </c>
      <c r="G826" s="30">
        <v>0.98263888888888884</v>
      </c>
      <c r="I826" s="30">
        <v>0.83819444444444446</v>
      </c>
      <c r="J826" s="231">
        <f t="shared" si="42"/>
        <v>3.466666666666665</v>
      </c>
      <c r="K826" s="13" t="s">
        <v>250</v>
      </c>
      <c r="L826" s="13" t="s">
        <v>1320</v>
      </c>
      <c r="M826" s="13" t="s">
        <v>252</v>
      </c>
      <c r="N826" s="13" t="s">
        <v>252</v>
      </c>
      <c r="O826" s="16">
        <v>4</v>
      </c>
      <c r="P826" s="13">
        <v>55</v>
      </c>
      <c r="Q826" s="17">
        <v>20</v>
      </c>
      <c r="R826" s="227">
        <f t="shared" si="45"/>
        <v>35</v>
      </c>
      <c r="V826" s="17">
        <v>144</v>
      </c>
    </row>
    <row r="827" spans="1:47" x14ac:dyDescent="0.25">
      <c r="A827" s="12">
        <v>38541</v>
      </c>
      <c r="B827" s="13" t="s">
        <v>378</v>
      </c>
      <c r="C827" s="13">
        <v>2005</v>
      </c>
      <c r="D827" s="13">
        <v>7</v>
      </c>
      <c r="E827" s="13" t="s">
        <v>467</v>
      </c>
      <c r="F827" s="13" t="s">
        <v>768</v>
      </c>
      <c r="G827" s="30">
        <v>0.98263888888888884</v>
      </c>
      <c r="I827" s="30">
        <v>0.83819444444444446</v>
      </c>
      <c r="J827" s="231">
        <f t="shared" si="42"/>
        <v>3.466666666666665</v>
      </c>
      <c r="K827" s="13" t="s">
        <v>250</v>
      </c>
      <c r="L827" s="13" t="s">
        <v>1319</v>
      </c>
      <c r="M827" s="13" t="s">
        <v>252</v>
      </c>
      <c r="N827" s="13" t="s">
        <v>252</v>
      </c>
      <c r="O827" s="16">
        <v>3</v>
      </c>
      <c r="P827" s="13">
        <v>55</v>
      </c>
      <c r="Q827" s="17">
        <v>20</v>
      </c>
      <c r="R827" s="227">
        <f t="shared" si="45"/>
        <v>35</v>
      </c>
      <c r="V827" s="17">
        <v>142</v>
      </c>
    </row>
    <row r="828" spans="1:47" x14ac:dyDescent="0.25">
      <c r="A828" s="12">
        <v>38541</v>
      </c>
      <c r="B828" s="13" t="s">
        <v>378</v>
      </c>
      <c r="C828" s="13">
        <v>2005</v>
      </c>
      <c r="D828" s="13">
        <v>7</v>
      </c>
      <c r="E828" s="13" t="s">
        <v>467</v>
      </c>
      <c r="F828" s="13" t="s">
        <v>768</v>
      </c>
      <c r="G828" s="30">
        <v>0.98263888888888884</v>
      </c>
      <c r="I828" s="30">
        <v>0.83819444444444446</v>
      </c>
      <c r="J828" s="231">
        <f t="shared" si="42"/>
        <v>3.466666666666665</v>
      </c>
      <c r="K828" s="13" t="s">
        <v>250</v>
      </c>
      <c r="L828" s="13" t="s">
        <v>1321</v>
      </c>
      <c r="M828" s="13" t="s">
        <v>252</v>
      </c>
      <c r="N828" s="13" t="s">
        <v>252</v>
      </c>
      <c r="O828" s="16">
        <v>4</v>
      </c>
      <c r="P828" s="13">
        <v>55</v>
      </c>
      <c r="Q828" s="17">
        <v>20</v>
      </c>
      <c r="R828" s="227">
        <f t="shared" si="45"/>
        <v>35</v>
      </c>
      <c r="V828" s="17">
        <v>144</v>
      </c>
    </row>
    <row r="829" spans="1:47" x14ac:dyDescent="0.25">
      <c r="A829" s="12">
        <v>38541</v>
      </c>
      <c r="B829" s="13" t="s">
        <v>378</v>
      </c>
      <c r="C829" s="13">
        <v>2005</v>
      </c>
      <c r="D829" s="13">
        <v>7</v>
      </c>
      <c r="E829" s="13" t="s">
        <v>467</v>
      </c>
      <c r="F829" s="13" t="s">
        <v>768</v>
      </c>
      <c r="G829" s="30">
        <v>0.98263888888888884</v>
      </c>
      <c r="I829" s="30">
        <v>0.83819444444444446</v>
      </c>
      <c r="J829" s="231">
        <f t="shared" si="42"/>
        <v>3.466666666666665</v>
      </c>
      <c r="K829" s="13" t="s">
        <v>250</v>
      </c>
      <c r="L829" s="13" t="s">
        <v>1322</v>
      </c>
      <c r="M829" s="13" t="s">
        <v>252</v>
      </c>
      <c r="N829" s="13" t="s">
        <v>252</v>
      </c>
      <c r="O829" s="16">
        <v>4</v>
      </c>
      <c r="P829" s="13">
        <v>45</v>
      </c>
      <c r="Q829" s="17">
        <v>15</v>
      </c>
      <c r="R829" s="227">
        <f t="shared" si="45"/>
        <v>30</v>
      </c>
      <c r="V829" s="17">
        <v>137</v>
      </c>
    </row>
    <row r="830" spans="1:47" x14ac:dyDescent="0.25">
      <c r="A830" s="12">
        <v>38541</v>
      </c>
      <c r="B830" s="13" t="s">
        <v>378</v>
      </c>
      <c r="C830" s="13">
        <v>2005</v>
      </c>
      <c r="D830" s="13">
        <v>7</v>
      </c>
      <c r="E830" s="13" t="s">
        <v>467</v>
      </c>
      <c r="F830" s="13" t="s">
        <v>768</v>
      </c>
      <c r="G830" s="30">
        <v>0.99930555555555556</v>
      </c>
      <c r="I830" s="30">
        <v>0.83819444444444446</v>
      </c>
      <c r="J830" s="231">
        <f t="shared" si="42"/>
        <v>3.8666666666666663</v>
      </c>
      <c r="K830" s="13" t="s">
        <v>250</v>
      </c>
      <c r="L830" s="13" t="s">
        <v>1323</v>
      </c>
      <c r="M830" s="13" t="s">
        <v>252</v>
      </c>
      <c r="N830" s="13" t="s">
        <v>252</v>
      </c>
      <c r="O830" s="16">
        <v>3</v>
      </c>
      <c r="P830" s="13">
        <v>57</v>
      </c>
      <c r="Q830" s="17">
        <v>20</v>
      </c>
      <c r="R830" s="227">
        <f t="shared" si="45"/>
        <v>37</v>
      </c>
      <c r="V830" s="17">
        <v>137</v>
      </c>
    </row>
    <row r="831" spans="1:47" x14ac:dyDescent="0.25">
      <c r="A831" s="12">
        <v>38541</v>
      </c>
      <c r="B831" s="13" t="s">
        <v>378</v>
      </c>
      <c r="C831" s="13">
        <v>2005</v>
      </c>
      <c r="D831" s="13">
        <v>7</v>
      </c>
      <c r="E831" s="13" t="s">
        <v>467</v>
      </c>
      <c r="F831" s="13" t="s">
        <v>768</v>
      </c>
      <c r="G831" s="30">
        <v>4.1666666666666666E-3</v>
      </c>
      <c r="I831" s="30">
        <v>0.83819444444444446</v>
      </c>
      <c r="J831" s="231">
        <f t="shared" si="42"/>
        <v>3.9833333333333343</v>
      </c>
      <c r="K831" s="13" t="s">
        <v>250</v>
      </c>
      <c r="L831" s="13" t="s">
        <v>1324</v>
      </c>
      <c r="M831" s="13" t="s">
        <v>252</v>
      </c>
      <c r="N831" s="13" t="s">
        <v>252</v>
      </c>
      <c r="O831" s="16">
        <v>4</v>
      </c>
      <c r="P831" s="13">
        <v>52</v>
      </c>
      <c r="Q831" s="17">
        <v>15</v>
      </c>
      <c r="R831" s="227">
        <f t="shared" si="45"/>
        <v>37</v>
      </c>
      <c r="V831" s="17">
        <v>141</v>
      </c>
    </row>
    <row r="832" spans="1:47" x14ac:dyDescent="0.25">
      <c r="A832" s="12">
        <v>38541</v>
      </c>
      <c r="B832" s="13" t="s">
        <v>378</v>
      </c>
      <c r="C832" s="13">
        <v>2005</v>
      </c>
      <c r="D832" s="13">
        <v>7</v>
      </c>
      <c r="E832" s="13" t="s">
        <v>467</v>
      </c>
      <c r="F832" s="13" t="s">
        <v>768</v>
      </c>
      <c r="G832" s="30">
        <v>6.2500000000000003E-3</v>
      </c>
      <c r="I832" s="30">
        <v>0.83819444444444446</v>
      </c>
      <c r="J832" s="231">
        <f t="shared" si="42"/>
        <v>4.0333333333333314</v>
      </c>
      <c r="K832" s="13" t="s">
        <v>250</v>
      </c>
      <c r="L832" s="13" t="s">
        <v>1325</v>
      </c>
      <c r="M832" s="13" t="s">
        <v>252</v>
      </c>
      <c r="N832" s="13" t="s">
        <v>252</v>
      </c>
      <c r="O832" s="16">
        <v>3</v>
      </c>
      <c r="P832" s="13">
        <v>52</v>
      </c>
      <c r="Q832" s="17">
        <v>20</v>
      </c>
      <c r="R832" s="227">
        <f t="shared" si="45"/>
        <v>32</v>
      </c>
      <c r="V832" s="17">
        <v>137</v>
      </c>
    </row>
    <row r="833" spans="1:47" s="29" customFormat="1" x14ac:dyDescent="0.25">
      <c r="A833" s="12">
        <v>38541</v>
      </c>
      <c r="B833" s="13" t="s">
        <v>378</v>
      </c>
      <c r="C833" s="13">
        <v>2005</v>
      </c>
      <c r="D833" s="13">
        <v>7</v>
      </c>
      <c r="E833" s="13" t="s">
        <v>467</v>
      </c>
      <c r="F833" s="13" t="s">
        <v>768</v>
      </c>
      <c r="G833" s="30">
        <v>6.2500000000000003E-3</v>
      </c>
      <c r="H833" s="30"/>
      <c r="I833" s="30">
        <v>0.83819444444444446</v>
      </c>
      <c r="J833" s="231">
        <f t="shared" si="42"/>
        <v>4.0333333333333314</v>
      </c>
      <c r="K833" s="13" t="s">
        <v>250</v>
      </c>
      <c r="L833" s="13" t="s">
        <v>1326</v>
      </c>
      <c r="M833" s="13" t="s">
        <v>252</v>
      </c>
      <c r="N833" s="13" t="s">
        <v>252</v>
      </c>
      <c r="O833" s="16">
        <v>3</v>
      </c>
      <c r="P833" s="13">
        <v>54</v>
      </c>
      <c r="Q833" s="17">
        <v>20</v>
      </c>
      <c r="R833" s="227">
        <f t="shared" si="45"/>
        <v>34</v>
      </c>
      <c r="S833" s="18"/>
      <c r="T833" s="18"/>
      <c r="U833" s="18"/>
      <c r="V833" s="17">
        <v>139</v>
      </c>
      <c r="W833" s="17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</row>
    <row r="834" spans="1:47" x14ac:dyDescent="0.25">
      <c r="A834" s="12">
        <v>38541</v>
      </c>
      <c r="B834" s="13" t="s">
        <v>378</v>
      </c>
      <c r="C834" s="13">
        <v>2005</v>
      </c>
      <c r="D834" s="13">
        <v>7</v>
      </c>
      <c r="E834" s="13" t="s">
        <v>467</v>
      </c>
      <c r="F834" s="13" t="s">
        <v>768</v>
      </c>
      <c r="G834" s="30">
        <v>1.0416666666666666E-2</v>
      </c>
      <c r="I834" s="30">
        <v>0.83819444444444446</v>
      </c>
      <c r="J834" s="231">
        <f t="shared" si="42"/>
        <v>4.1333333333333329</v>
      </c>
      <c r="K834" s="13" t="s">
        <v>250</v>
      </c>
      <c r="L834" s="13" t="s">
        <v>1327</v>
      </c>
      <c r="M834" s="13" t="s">
        <v>252</v>
      </c>
      <c r="N834" s="13" t="s">
        <v>252</v>
      </c>
      <c r="O834" s="16">
        <v>4</v>
      </c>
      <c r="P834" s="13">
        <v>60</v>
      </c>
      <c r="Q834" s="17">
        <v>20</v>
      </c>
      <c r="R834" s="227">
        <f t="shared" si="45"/>
        <v>40</v>
      </c>
      <c r="V834" s="17">
        <v>144</v>
      </c>
    </row>
    <row r="835" spans="1:47" s="29" customFormat="1" x14ac:dyDescent="0.25">
      <c r="A835" s="12">
        <v>38541</v>
      </c>
      <c r="B835" s="13" t="s">
        <v>378</v>
      </c>
      <c r="C835" s="13">
        <v>2005</v>
      </c>
      <c r="D835" s="13">
        <v>7</v>
      </c>
      <c r="E835" s="13" t="s">
        <v>467</v>
      </c>
      <c r="F835" s="13" t="s">
        <v>768</v>
      </c>
      <c r="G835" s="30">
        <v>1.0416666666666666E-2</v>
      </c>
      <c r="H835" s="30"/>
      <c r="I835" s="30">
        <v>0.83819444444444446</v>
      </c>
      <c r="J835" s="231">
        <f t="shared" si="42"/>
        <v>4.1333333333333329</v>
      </c>
      <c r="K835" s="13" t="s">
        <v>250</v>
      </c>
      <c r="L835" s="13" t="s">
        <v>1328</v>
      </c>
      <c r="M835" s="13" t="s">
        <v>252</v>
      </c>
      <c r="N835" s="13" t="s">
        <v>252</v>
      </c>
      <c r="O835" s="16">
        <v>4.5</v>
      </c>
      <c r="P835" s="13">
        <v>53</v>
      </c>
      <c r="Q835" s="17">
        <v>20</v>
      </c>
      <c r="R835" s="227">
        <f t="shared" si="45"/>
        <v>33</v>
      </c>
      <c r="S835" s="18"/>
      <c r="T835" s="18"/>
      <c r="U835" s="18"/>
      <c r="V835" s="17">
        <v>142</v>
      </c>
      <c r="W835" s="17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</row>
    <row r="836" spans="1:47" x14ac:dyDescent="0.25">
      <c r="A836" s="12">
        <v>38541</v>
      </c>
      <c r="B836" s="13" t="s">
        <v>378</v>
      </c>
      <c r="C836" s="13">
        <v>2005</v>
      </c>
      <c r="D836" s="13">
        <v>7</v>
      </c>
      <c r="E836" s="13" t="s">
        <v>467</v>
      </c>
      <c r="F836" s="13" t="s">
        <v>768</v>
      </c>
      <c r="G836" s="30">
        <v>1.0416666666666666E-2</v>
      </c>
      <c r="I836" s="30">
        <v>0.83819444444444446</v>
      </c>
      <c r="J836" s="231">
        <f t="shared" si="42"/>
        <v>4.1333333333333329</v>
      </c>
      <c r="K836" s="13" t="s">
        <v>250</v>
      </c>
      <c r="L836" s="13" t="s">
        <v>1329</v>
      </c>
      <c r="M836" s="13" t="s">
        <v>252</v>
      </c>
      <c r="N836" s="13" t="s">
        <v>252</v>
      </c>
      <c r="O836" s="16">
        <v>3</v>
      </c>
      <c r="P836" s="13">
        <v>52</v>
      </c>
      <c r="Q836" s="17">
        <v>16</v>
      </c>
      <c r="R836" s="227">
        <f t="shared" si="45"/>
        <v>36</v>
      </c>
      <c r="V836" s="17">
        <v>146</v>
      </c>
    </row>
    <row r="837" spans="1:47" x14ac:dyDescent="0.25">
      <c r="A837" s="12">
        <v>38541</v>
      </c>
      <c r="B837" s="13" t="s">
        <v>378</v>
      </c>
      <c r="C837" s="13">
        <v>2005</v>
      </c>
      <c r="D837" s="13">
        <v>7</v>
      </c>
      <c r="E837" s="13" t="s">
        <v>467</v>
      </c>
      <c r="F837" s="13" t="s">
        <v>768</v>
      </c>
      <c r="G837" s="30">
        <v>1.0416666666666666E-2</v>
      </c>
      <c r="I837" s="30">
        <v>0.83819444444444446</v>
      </c>
      <c r="J837" s="231">
        <f t="shared" si="42"/>
        <v>4.1333333333333329</v>
      </c>
      <c r="K837" s="13" t="s">
        <v>250</v>
      </c>
      <c r="L837" s="13" t="s">
        <v>1330</v>
      </c>
      <c r="M837" s="13" t="s">
        <v>252</v>
      </c>
      <c r="N837" s="13" t="s">
        <v>252</v>
      </c>
      <c r="O837" s="16">
        <v>3</v>
      </c>
      <c r="P837" s="13">
        <v>44</v>
      </c>
      <c r="Q837" s="17">
        <v>9</v>
      </c>
      <c r="R837" s="227">
        <f t="shared" si="45"/>
        <v>35</v>
      </c>
      <c r="V837" s="17">
        <v>143</v>
      </c>
    </row>
    <row r="838" spans="1:47" x14ac:dyDescent="0.25">
      <c r="A838" s="12">
        <v>38541</v>
      </c>
      <c r="B838" s="13" t="s">
        <v>378</v>
      </c>
      <c r="C838" s="13">
        <v>2005</v>
      </c>
      <c r="D838" s="13">
        <v>7</v>
      </c>
      <c r="E838" s="13" t="s">
        <v>467</v>
      </c>
      <c r="F838" s="13" t="s">
        <v>768</v>
      </c>
      <c r="G838" s="30">
        <v>1.0416666666666666E-2</v>
      </c>
      <c r="I838" s="30">
        <v>0.83819444444444446</v>
      </c>
      <c r="J838" s="231">
        <f t="shared" si="42"/>
        <v>4.1333333333333329</v>
      </c>
      <c r="K838" s="13" t="s">
        <v>250</v>
      </c>
      <c r="L838" s="13" t="s">
        <v>1331</v>
      </c>
      <c r="M838" s="13" t="s">
        <v>252</v>
      </c>
      <c r="N838" s="13" t="s">
        <v>252</v>
      </c>
      <c r="O838" s="16">
        <v>4</v>
      </c>
      <c r="P838" s="13">
        <v>56</v>
      </c>
      <c r="Q838" s="17">
        <v>21</v>
      </c>
      <c r="R838" s="227">
        <f t="shared" si="45"/>
        <v>35</v>
      </c>
      <c r="V838" s="17">
        <v>133</v>
      </c>
    </row>
    <row r="839" spans="1:47" x14ac:dyDescent="0.25">
      <c r="A839" s="12">
        <v>38541</v>
      </c>
      <c r="B839" s="13" t="s">
        <v>378</v>
      </c>
      <c r="C839" s="13">
        <v>2005</v>
      </c>
      <c r="D839" s="13">
        <v>7</v>
      </c>
      <c r="E839" s="13" t="s">
        <v>467</v>
      </c>
      <c r="F839" s="13" t="s">
        <v>768</v>
      </c>
      <c r="G839" s="30">
        <v>4.7222222222222221E-2</v>
      </c>
      <c r="I839" s="30">
        <v>0.83819444444444446</v>
      </c>
      <c r="J839" s="231">
        <f t="shared" si="42"/>
        <v>5.0166666666666657</v>
      </c>
      <c r="K839" s="13" t="s">
        <v>250</v>
      </c>
      <c r="L839" s="13" t="s">
        <v>1335</v>
      </c>
      <c r="M839" s="13" t="s">
        <v>252</v>
      </c>
      <c r="N839" s="13" t="s">
        <v>252</v>
      </c>
      <c r="O839" s="16">
        <v>4.5</v>
      </c>
      <c r="P839" s="13">
        <v>54</v>
      </c>
      <c r="Q839" s="17">
        <v>20</v>
      </c>
      <c r="R839" s="227">
        <f t="shared" si="45"/>
        <v>34</v>
      </c>
      <c r="V839" s="17">
        <v>142</v>
      </c>
    </row>
    <row r="840" spans="1:47" x14ac:dyDescent="0.25">
      <c r="A840" s="12">
        <v>38541</v>
      </c>
      <c r="B840" s="13" t="s">
        <v>378</v>
      </c>
      <c r="C840" s="13">
        <v>2005</v>
      </c>
      <c r="D840" s="13">
        <v>7</v>
      </c>
      <c r="E840" s="13" t="s">
        <v>467</v>
      </c>
      <c r="F840" s="13" t="s">
        <v>768</v>
      </c>
      <c r="G840" s="30">
        <v>5.2083333333333336E-2</v>
      </c>
      <c r="I840" s="30">
        <v>0.83819444444444446</v>
      </c>
      <c r="J840" s="231">
        <f t="shared" si="42"/>
        <v>5.1333333333333329</v>
      </c>
      <c r="K840" s="13" t="s">
        <v>250</v>
      </c>
      <c r="L840" s="13" t="s">
        <v>1336</v>
      </c>
      <c r="M840" s="13" t="s">
        <v>252</v>
      </c>
      <c r="N840" s="13" t="s">
        <v>252</v>
      </c>
      <c r="O840" s="16">
        <v>3</v>
      </c>
      <c r="P840" s="13">
        <v>56</v>
      </c>
      <c r="Q840" s="17">
        <v>21</v>
      </c>
      <c r="R840" s="227">
        <f t="shared" si="45"/>
        <v>35</v>
      </c>
      <c r="V840" s="17">
        <v>140</v>
      </c>
    </row>
    <row r="841" spans="1:47" x14ac:dyDescent="0.25">
      <c r="A841" s="12">
        <v>38541</v>
      </c>
      <c r="B841" s="13" t="s">
        <v>378</v>
      </c>
      <c r="C841" s="13">
        <v>2005</v>
      </c>
      <c r="D841" s="13">
        <v>7</v>
      </c>
      <c r="E841" s="13" t="s">
        <v>467</v>
      </c>
      <c r="F841" s="13" t="s">
        <v>768</v>
      </c>
      <c r="G841" s="30">
        <v>5.6944444444444443E-2</v>
      </c>
      <c r="I841" s="30">
        <v>0.83819444444444446</v>
      </c>
      <c r="J841" s="231">
        <f t="shared" si="42"/>
        <v>5.25</v>
      </c>
      <c r="K841" s="13" t="s">
        <v>250</v>
      </c>
      <c r="L841" s="13" t="s">
        <v>1337</v>
      </c>
      <c r="M841" s="13" t="s">
        <v>252</v>
      </c>
      <c r="N841" s="13" t="s">
        <v>252</v>
      </c>
      <c r="O841" s="16">
        <v>3</v>
      </c>
      <c r="P841" s="13">
        <v>55</v>
      </c>
      <c r="Q841" s="17">
        <v>21</v>
      </c>
      <c r="R841" s="227">
        <f t="shared" si="45"/>
        <v>34</v>
      </c>
      <c r="V841" s="17">
        <v>135</v>
      </c>
    </row>
    <row r="842" spans="1:47" x14ac:dyDescent="0.25">
      <c r="A842" s="12">
        <v>38541</v>
      </c>
      <c r="B842" s="13" t="s">
        <v>378</v>
      </c>
      <c r="C842" s="13">
        <v>2005</v>
      </c>
      <c r="D842" s="13">
        <v>7</v>
      </c>
      <c r="E842" s="13" t="s">
        <v>467</v>
      </c>
      <c r="F842" s="13" t="s">
        <v>768</v>
      </c>
      <c r="G842" s="30">
        <v>5.9027777777777783E-2</v>
      </c>
      <c r="I842" s="30">
        <v>0.83819444444444446</v>
      </c>
      <c r="J842" s="231">
        <f t="shared" si="42"/>
        <v>5.3000000000000007</v>
      </c>
      <c r="K842" s="13" t="s">
        <v>250</v>
      </c>
      <c r="L842" s="13" t="s">
        <v>1338</v>
      </c>
      <c r="M842" s="13" t="s">
        <v>252</v>
      </c>
      <c r="N842" s="13" t="s">
        <v>252</v>
      </c>
      <c r="O842" s="16">
        <v>3</v>
      </c>
      <c r="P842" s="13">
        <v>55</v>
      </c>
      <c r="Q842" s="17">
        <v>21</v>
      </c>
      <c r="R842" s="227">
        <f t="shared" si="45"/>
        <v>34</v>
      </c>
      <c r="V842" s="17">
        <v>135</v>
      </c>
    </row>
    <row r="843" spans="1:47" x14ac:dyDescent="0.25">
      <c r="A843" s="12">
        <v>38541</v>
      </c>
      <c r="B843" s="13" t="s">
        <v>378</v>
      </c>
      <c r="C843" s="13">
        <v>2005</v>
      </c>
      <c r="D843" s="13">
        <v>7</v>
      </c>
      <c r="E843" s="13" t="s">
        <v>467</v>
      </c>
      <c r="F843" s="13" t="s">
        <v>768</v>
      </c>
      <c r="G843" s="30">
        <v>7.0833333333333331E-2</v>
      </c>
      <c r="I843" s="30">
        <v>0.83819444444444446</v>
      </c>
      <c r="J843" s="231">
        <f t="shared" si="42"/>
        <v>5.5833333333333321</v>
      </c>
      <c r="K843" s="13" t="s">
        <v>250</v>
      </c>
      <c r="L843" s="13" t="s">
        <v>1339</v>
      </c>
      <c r="M843" s="13" t="s">
        <v>252</v>
      </c>
      <c r="N843" s="13" t="s">
        <v>252</v>
      </c>
      <c r="O843" s="16">
        <v>3</v>
      </c>
      <c r="P843" s="13">
        <v>57</v>
      </c>
      <c r="Q843" s="17">
        <v>20</v>
      </c>
      <c r="R843" s="227">
        <f t="shared" si="45"/>
        <v>37</v>
      </c>
      <c r="V843" s="17">
        <v>144</v>
      </c>
    </row>
    <row r="844" spans="1:47" x14ac:dyDescent="0.25">
      <c r="A844" s="12">
        <v>38541</v>
      </c>
      <c r="B844" s="13" t="s">
        <v>378</v>
      </c>
      <c r="C844" s="13">
        <v>2005</v>
      </c>
      <c r="D844" s="13">
        <v>7</v>
      </c>
      <c r="E844" s="13" t="s">
        <v>467</v>
      </c>
      <c r="F844" s="13" t="s">
        <v>768</v>
      </c>
      <c r="G844" s="30">
        <v>7.2916666666666671E-2</v>
      </c>
      <c r="I844" s="30">
        <v>0.83819444444444446</v>
      </c>
      <c r="J844" s="231">
        <f t="shared" si="42"/>
        <v>5.6333333333333329</v>
      </c>
      <c r="K844" s="13" t="s">
        <v>250</v>
      </c>
      <c r="L844" s="13" t="s">
        <v>1340</v>
      </c>
      <c r="M844" s="13" t="s">
        <v>252</v>
      </c>
      <c r="N844" s="13" t="s">
        <v>252</v>
      </c>
      <c r="O844" s="16">
        <v>0</v>
      </c>
      <c r="P844" s="13">
        <v>50</v>
      </c>
      <c r="Q844" s="17">
        <v>15</v>
      </c>
      <c r="R844" s="227">
        <f t="shared" si="45"/>
        <v>35</v>
      </c>
      <c r="V844" s="17" t="s">
        <v>318</v>
      </c>
      <c r="AO844" s="13" t="s">
        <v>1341</v>
      </c>
    </row>
    <row r="845" spans="1:47" x14ac:dyDescent="0.25">
      <c r="A845" s="12">
        <v>38541</v>
      </c>
      <c r="B845" s="13" t="s">
        <v>378</v>
      </c>
      <c r="C845" s="13">
        <v>2005</v>
      </c>
      <c r="D845" s="13">
        <v>7</v>
      </c>
      <c r="E845" s="13" t="s">
        <v>467</v>
      </c>
      <c r="F845" s="13" t="s">
        <v>768</v>
      </c>
      <c r="G845" s="30">
        <v>7.2916666666666671E-2</v>
      </c>
      <c r="I845" s="30">
        <v>0.83819444444444446</v>
      </c>
      <c r="J845" s="231">
        <f t="shared" si="42"/>
        <v>5.6333333333333329</v>
      </c>
      <c r="K845" s="13" t="s">
        <v>250</v>
      </c>
      <c r="L845" s="13" t="s">
        <v>1342</v>
      </c>
      <c r="M845" s="13" t="s">
        <v>252</v>
      </c>
      <c r="N845" s="13" t="s">
        <v>252</v>
      </c>
      <c r="O845" s="16">
        <v>3</v>
      </c>
      <c r="P845" s="13">
        <v>54</v>
      </c>
      <c r="Q845" s="17">
        <v>22</v>
      </c>
      <c r="R845" s="227">
        <f t="shared" si="45"/>
        <v>32</v>
      </c>
      <c r="V845" s="17">
        <v>135</v>
      </c>
    </row>
    <row r="846" spans="1:47" x14ac:dyDescent="0.25">
      <c r="A846" s="12">
        <v>38541</v>
      </c>
      <c r="B846" s="13" t="s">
        <v>378</v>
      </c>
      <c r="C846" s="13">
        <v>2005</v>
      </c>
      <c r="D846" s="13">
        <v>7</v>
      </c>
      <c r="E846" s="13" t="s">
        <v>467</v>
      </c>
      <c r="F846" s="13" t="s">
        <v>768</v>
      </c>
      <c r="G846" s="30">
        <v>7.9861111111111105E-2</v>
      </c>
      <c r="I846" s="30">
        <v>0.83819444444444446</v>
      </c>
      <c r="J846" s="231">
        <f t="shared" si="42"/>
        <v>5.8000000000000007</v>
      </c>
      <c r="K846" s="13" t="s">
        <v>250</v>
      </c>
      <c r="L846" s="13" t="s">
        <v>1343</v>
      </c>
      <c r="M846" s="13" t="s">
        <v>252</v>
      </c>
      <c r="N846" s="13" t="s">
        <v>252</v>
      </c>
      <c r="O846" s="16">
        <v>3</v>
      </c>
      <c r="P846" s="13">
        <v>49</v>
      </c>
      <c r="Q846" s="17">
        <v>15</v>
      </c>
      <c r="R846" s="227">
        <f t="shared" si="45"/>
        <v>34</v>
      </c>
      <c r="V846" s="17">
        <v>145</v>
      </c>
    </row>
    <row r="847" spans="1:47" x14ac:dyDescent="0.25">
      <c r="A847" s="12">
        <v>38541</v>
      </c>
      <c r="B847" s="13" t="s">
        <v>378</v>
      </c>
      <c r="C847" s="13">
        <v>2005</v>
      </c>
      <c r="D847" s="13">
        <v>7</v>
      </c>
      <c r="E847" s="13" t="s">
        <v>467</v>
      </c>
      <c r="F847" s="13" t="s">
        <v>768</v>
      </c>
      <c r="G847" s="30">
        <v>8.4722222222222213E-2</v>
      </c>
      <c r="I847" s="30">
        <v>0.83819444444444446</v>
      </c>
      <c r="J847" s="231">
        <f t="shared" si="42"/>
        <v>5.9166666666666679</v>
      </c>
      <c r="K847" s="13" t="s">
        <v>250</v>
      </c>
      <c r="L847" s="13" t="s">
        <v>1344</v>
      </c>
      <c r="M847" s="13" t="s">
        <v>252</v>
      </c>
      <c r="N847" s="13" t="s">
        <v>252</v>
      </c>
      <c r="O847" s="16">
        <v>0</v>
      </c>
      <c r="P847" s="13">
        <v>57</v>
      </c>
      <c r="Q847" s="17">
        <v>21</v>
      </c>
      <c r="R847" s="227">
        <f t="shared" si="45"/>
        <v>36</v>
      </c>
      <c r="V847" s="17">
        <v>138</v>
      </c>
    </row>
    <row r="848" spans="1:47" x14ac:dyDescent="0.25">
      <c r="A848" s="12">
        <v>38541</v>
      </c>
      <c r="B848" s="13" t="s">
        <v>378</v>
      </c>
      <c r="C848" s="13">
        <v>2005</v>
      </c>
      <c r="D848" s="13">
        <v>7</v>
      </c>
      <c r="E848" s="13" t="s">
        <v>467</v>
      </c>
      <c r="F848" s="13" t="s">
        <v>768</v>
      </c>
      <c r="G848" s="30">
        <v>8.8888888888888892E-2</v>
      </c>
      <c r="I848" s="30">
        <v>0.83819444444444446</v>
      </c>
      <c r="J848" s="231">
        <f t="shared" ref="J848:J911" si="46">($G848-$I848)*24+IF($G848&lt;TIME(12,0,0),24,0)</f>
        <v>6.0166666666666657</v>
      </c>
      <c r="K848" s="13" t="s">
        <v>250</v>
      </c>
      <c r="L848" s="13" t="s">
        <v>1345</v>
      </c>
      <c r="M848" s="13" t="s">
        <v>252</v>
      </c>
      <c r="N848" s="13" t="s">
        <v>252</v>
      </c>
      <c r="O848" s="16">
        <v>4</v>
      </c>
      <c r="P848" s="13">
        <v>60</v>
      </c>
      <c r="Q848" s="17">
        <v>20</v>
      </c>
      <c r="R848" s="227">
        <f t="shared" si="45"/>
        <v>40</v>
      </c>
      <c r="V848" s="17">
        <v>150</v>
      </c>
    </row>
    <row r="849" spans="1:47" x14ac:dyDescent="0.25">
      <c r="A849" s="12">
        <v>38541</v>
      </c>
      <c r="B849" s="13" t="s">
        <v>378</v>
      </c>
      <c r="C849" s="13">
        <v>2005</v>
      </c>
      <c r="D849" s="13">
        <v>7</v>
      </c>
      <c r="E849" s="13" t="s">
        <v>467</v>
      </c>
      <c r="F849" s="13" t="s">
        <v>768</v>
      </c>
      <c r="G849" s="30">
        <v>9.1666666666666674E-2</v>
      </c>
      <c r="I849" s="30">
        <v>0.83819444444444446</v>
      </c>
      <c r="J849" s="231">
        <f t="shared" si="46"/>
        <v>6.0833333333333321</v>
      </c>
      <c r="K849" s="13" t="s">
        <v>250</v>
      </c>
      <c r="L849" s="13" t="s">
        <v>1347</v>
      </c>
      <c r="M849" s="13" t="s">
        <v>252</v>
      </c>
      <c r="N849" s="13" t="s">
        <v>252</v>
      </c>
      <c r="O849" s="16">
        <v>4</v>
      </c>
      <c r="P849" s="13">
        <v>57</v>
      </c>
      <c r="Q849" s="17">
        <v>15</v>
      </c>
      <c r="R849" s="227">
        <f t="shared" si="45"/>
        <v>42</v>
      </c>
      <c r="V849" s="17">
        <v>142</v>
      </c>
    </row>
    <row r="850" spans="1:47" x14ac:dyDescent="0.25">
      <c r="A850" s="12">
        <v>38541</v>
      </c>
      <c r="B850" s="13" t="s">
        <v>378</v>
      </c>
      <c r="C850" s="13">
        <v>2005</v>
      </c>
      <c r="D850" s="13">
        <v>7</v>
      </c>
      <c r="E850" s="13" t="s">
        <v>467</v>
      </c>
      <c r="F850" s="13" t="s">
        <v>768</v>
      </c>
      <c r="G850" s="30">
        <v>9.1666666666666674E-2</v>
      </c>
      <c r="I850" s="30">
        <v>0.83819444444444446</v>
      </c>
      <c r="J850" s="231">
        <f t="shared" si="46"/>
        <v>6.0833333333333321</v>
      </c>
      <c r="K850" s="13" t="s">
        <v>250</v>
      </c>
      <c r="L850" s="13" t="s">
        <v>1348</v>
      </c>
      <c r="M850" s="13" t="s">
        <v>252</v>
      </c>
      <c r="N850" s="13" t="s">
        <v>252</v>
      </c>
      <c r="O850" s="16">
        <v>3</v>
      </c>
      <c r="P850" s="13">
        <v>55</v>
      </c>
      <c r="Q850" s="17">
        <v>21</v>
      </c>
      <c r="R850" s="227">
        <f t="shared" si="45"/>
        <v>34</v>
      </c>
      <c r="V850" s="17">
        <v>141</v>
      </c>
    </row>
    <row r="851" spans="1:47" x14ac:dyDescent="0.25">
      <c r="A851" s="12">
        <v>38541</v>
      </c>
      <c r="B851" s="13" t="s">
        <v>378</v>
      </c>
      <c r="C851" s="13">
        <v>2005</v>
      </c>
      <c r="D851" s="13">
        <v>7</v>
      </c>
      <c r="E851" s="13" t="s">
        <v>467</v>
      </c>
      <c r="F851" s="13" t="s">
        <v>768</v>
      </c>
      <c r="G851" s="30">
        <v>9.6527777777777768E-2</v>
      </c>
      <c r="I851" s="30">
        <v>0.83819444444444446</v>
      </c>
      <c r="J851" s="231">
        <f t="shared" si="46"/>
        <v>6.1999999999999993</v>
      </c>
      <c r="K851" s="13" t="s">
        <v>250</v>
      </c>
      <c r="L851" s="13" t="s">
        <v>1349</v>
      </c>
      <c r="M851" s="13" t="s">
        <v>252</v>
      </c>
      <c r="N851" s="13" t="s">
        <v>252</v>
      </c>
      <c r="O851" s="16">
        <v>3</v>
      </c>
      <c r="P851" s="13">
        <v>57</v>
      </c>
      <c r="Q851" s="17">
        <v>20</v>
      </c>
      <c r="R851" s="227">
        <f t="shared" si="45"/>
        <v>37</v>
      </c>
      <c r="V851" s="17">
        <v>136</v>
      </c>
      <c r="AU851" s="155">
        <v>8.5</v>
      </c>
    </row>
    <row r="852" spans="1:47" x14ac:dyDescent="0.25">
      <c r="A852" s="12">
        <v>38541</v>
      </c>
      <c r="B852" s="13" t="s">
        <v>378</v>
      </c>
      <c r="C852" s="13">
        <v>2005</v>
      </c>
      <c r="D852" s="13">
        <v>7</v>
      </c>
      <c r="E852" s="13" t="s">
        <v>467</v>
      </c>
      <c r="F852" s="13" t="s">
        <v>768</v>
      </c>
      <c r="G852" s="30">
        <v>0.10347222222222223</v>
      </c>
      <c r="I852" s="30">
        <v>0.83819444444444446</v>
      </c>
      <c r="J852" s="231">
        <f t="shared" si="46"/>
        <v>6.3666666666666671</v>
      </c>
      <c r="K852" s="13" t="s">
        <v>250</v>
      </c>
      <c r="L852" s="13" t="s">
        <v>1350</v>
      </c>
      <c r="M852" s="13" t="s">
        <v>252</v>
      </c>
      <c r="N852" s="13" t="s">
        <v>252</v>
      </c>
      <c r="O852" s="16">
        <v>5</v>
      </c>
      <c r="P852" s="13">
        <v>55</v>
      </c>
      <c r="Q852" s="17">
        <v>21</v>
      </c>
      <c r="R852" s="227">
        <f t="shared" si="45"/>
        <v>34</v>
      </c>
      <c r="V852" s="17">
        <v>138</v>
      </c>
      <c r="AO852" s="13" t="s">
        <v>921</v>
      </c>
      <c r="AU852" s="155">
        <v>3</v>
      </c>
    </row>
    <row r="853" spans="1:47" x14ac:dyDescent="0.25">
      <c r="A853" s="12">
        <v>38541</v>
      </c>
      <c r="B853" s="13" t="s">
        <v>378</v>
      </c>
      <c r="C853" s="13">
        <v>2005</v>
      </c>
      <c r="D853" s="13">
        <v>7</v>
      </c>
      <c r="E853" s="13" t="s">
        <v>467</v>
      </c>
      <c r="F853" s="13" t="s">
        <v>768</v>
      </c>
      <c r="G853" s="30">
        <v>0.10486111111111111</v>
      </c>
      <c r="I853" s="30">
        <v>0.83819444444444446</v>
      </c>
      <c r="J853" s="231">
        <f t="shared" si="46"/>
        <v>6.3999999999999986</v>
      </c>
      <c r="K853" s="13" t="s">
        <v>250</v>
      </c>
      <c r="L853" s="13" t="s">
        <v>1351</v>
      </c>
      <c r="M853" s="13" t="s">
        <v>252</v>
      </c>
      <c r="N853" s="13" t="s">
        <v>252</v>
      </c>
      <c r="O853" s="16">
        <v>4</v>
      </c>
      <c r="P853" s="13">
        <v>57</v>
      </c>
      <c r="Q853" s="17">
        <v>20</v>
      </c>
      <c r="R853" s="227">
        <f t="shared" si="45"/>
        <v>37</v>
      </c>
      <c r="V853" s="17">
        <v>137</v>
      </c>
    </row>
    <row r="854" spans="1:47" x14ac:dyDescent="0.25">
      <c r="A854" s="12">
        <v>38541</v>
      </c>
      <c r="B854" s="13" t="s">
        <v>378</v>
      </c>
      <c r="C854" s="13">
        <v>2005</v>
      </c>
      <c r="D854" s="13">
        <v>7</v>
      </c>
      <c r="E854" s="13" t="s">
        <v>467</v>
      </c>
      <c r="F854" s="13" t="s">
        <v>768</v>
      </c>
      <c r="G854" s="30">
        <v>0.11527777777777777</v>
      </c>
      <c r="I854" s="30">
        <v>0.83819444444444446</v>
      </c>
      <c r="J854" s="231">
        <f t="shared" si="46"/>
        <v>6.6499999999999986</v>
      </c>
      <c r="K854" s="13" t="s">
        <v>250</v>
      </c>
      <c r="L854" s="13" t="s">
        <v>1352</v>
      </c>
      <c r="M854" s="13" t="s">
        <v>252</v>
      </c>
      <c r="N854" s="13" t="s">
        <v>252</v>
      </c>
      <c r="O854" s="16">
        <v>4</v>
      </c>
      <c r="P854" s="13">
        <v>54</v>
      </c>
      <c r="Q854" s="17">
        <v>20</v>
      </c>
      <c r="R854" s="227">
        <f t="shared" si="45"/>
        <v>34</v>
      </c>
      <c r="V854" s="17">
        <v>144</v>
      </c>
    </row>
    <row r="855" spans="1:47" x14ac:dyDescent="0.25">
      <c r="A855" s="12">
        <v>38541</v>
      </c>
      <c r="B855" s="13" t="s">
        <v>249</v>
      </c>
      <c r="C855" s="13">
        <v>2005</v>
      </c>
      <c r="D855" s="13">
        <v>7</v>
      </c>
      <c r="E855" s="13">
        <v>1</v>
      </c>
      <c r="F855" s="13" t="s">
        <v>248</v>
      </c>
      <c r="G855" s="30">
        <v>0.1451388888888889</v>
      </c>
      <c r="I855" s="30">
        <v>0.83819444444444446</v>
      </c>
      <c r="J855" s="231">
        <f t="shared" si="46"/>
        <v>7.3666666666666671</v>
      </c>
      <c r="K855" s="13" t="s">
        <v>250</v>
      </c>
      <c r="L855" s="13" t="s">
        <v>997</v>
      </c>
      <c r="M855" s="13" t="s">
        <v>672</v>
      </c>
      <c r="N855" s="13" t="s">
        <v>252</v>
      </c>
      <c r="O855" s="16">
        <v>4.5</v>
      </c>
      <c r="P855" s="13">
        <v>64</v>
      </c>
      <c r="Q855" s="17">
        <v>30</v>
      </c>
      <c r="R855" s="227">
        <f t="shared" si="45"/>
        <v>34</v>
      </c>
      <c r="V855" s="17">
        <v>138</v>
      </c>
      <c r="AO855" s="13" t="s">
        <v>1597</v>
      </c>
    </row>
    <row r="856" spans="1:47" x14ac:dyDescent="0.25">
      <c r="A856" s="31">
        <v>38542</v>
      </c>
      <c r="B856" s="29" t="s">
        <v>249</v>
      </c>
      <c r="C856" s="13">
        <v>2005</v>
      </c>
      <c r="D856" s="13">
        <v>7</v>
      </c>
      <c r="E856" s="29">
        <v>1</v>
      </c>
      <c r="F856" s="29" t="s">
        <v>248</v>
      </c>
      <c r="G856" s="32"/>
      <c r="H856" s="32"/>
      <c r="I856" s="30">
        <v>0.83819444444444446</v>
      </c>
      <c r="J856" s="231">
        <f t="shared" si="46"/>
        <v>3.8833333333333329</v>
      </c>
      <c r="K856" s="29" t="s">
        <v>1356</v>
      </c>
      <c r="L856" s="29" t="s">
        <v>1273</v>
      </c>
      <c r="M856" s="13" t="s">
        <v>253</v>
      </c>
      <c r="N856" s="29"/>
      <c r="O856" s="33"/>
      <c r="P856" s="29"/>
      <c r="Q856" s="34"/>
      <c r="S856" s="35"/>
      <c r="T856" s="35"/>
      <c r="U856" s="35"/>
      <c r="V856" s="34"/>
      <c r="W856" s="34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 t="s">
        <v>1274</v>
      </c>
      <c r="AP856" s="29"/>
      <c r="AQ856" s="29"/>
      <c r="AR856" s="29"/>
      <c r="AS856" s="29"/>
      <c r="AT856" s="29"/>
      <c r="AU856" s="29"/>
    </row>
    <row r="857" spans="1:47" x14ac:dyDescent="0.25">
      <c r="A857" s="31">
        <v>38542</v>
      </c>
      <c r="B857" s="29" t="s">
        <v>249</v>
      </c>
      <c r="C857" s="13">
        <v>2005</v>
      </c>
      <c r="D857" s="13">
        <v>7</v>
      </c>
      <c r="E857" s="29">
        <v>1</v>
      </c>
      <c r="F857" s="29" t="s">
        <v>248</v>
      </c>
      <c r="G857" s="32"/>
      <c r="H857" s="32"/>
      <c r="I857" s="30">
        <v>0.83819444444444446</v>
      </c>
      <c r="J857" s="231">
        <f t="shared" si="46"/>
        <v>3.8833333333333329</v>
      </c>
      <c r="K857" s="29" t="s">
        <v>1356</v>
      </c>
      <c r="L857" s="29" t="s">
        <v>1275</v>
      </c>
      <c r="M857" s="13" t="s">
        <v>253</v>
      </c>
      <c r="N857" s="29"/>
      <c r="O857" s="33"/>
      <c r="P857" s="29"/>
      <c r="Q857" s="34"/>
      <c r="S857" s="35"/>
      <c r="T857" s="35"/>
      <c r="U857" s="35"/>
      <c r="V857" s="34"/>
      <c r="W857" s="34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 t="s">
        <v>1274</v>
      </c>
    </row>
    <row r="858" spans="1:47" x14ac:dyDescent="0.25">
      <c r="A858" s="12">
        <v>38542</v>
      </c>
      <c r="B858" s="13" t="s">
        <v>378</v>
      </c>
      <c r="C858" s="13">
        <v>2005</v>
      </c>
      <c r="D858" s="13">
        <v>7</v>
      </c>
      <c r="E858" s="13" t="s">
        <v>467</v>
      </c>
      <c r="F858" s="13" t="s">
        <v>768</v>
      </c>
      <c r="G858" s="30">
        <v>0.1</v>
      </c>
      <c r="I858" s="30">
        <v>0.83819444444444446</v>
      </c>
      <c r="J858" s="231">
        <f t="shared" si="46"/>
        <v>6.2833333333333314</v>
      </c>
      <c r="K858" s="13" t="s">
        <v>1123</v>
      </c>
      <c r="L858" s="13" t="s">
        <v>1056</v>
      </c>
      <c r="M858" s="13" t="s">
        <v>672</v>
      </c>
      <c r="N858" s="13" t="s">
        <v>252</v>
      </c>
      <c r="O858" s="16">
        <v>3</v>
      </c>
      <c r="P858" s="13">
        <v>61</v>
      </c>
      <c r="Q858" s="17">
        <v>19.5</v>
      </c>
      <c r="R858" s="227">
        <f t="shared" ref="R858:R868" si="47">P858-Q858</f>
        <v>41.5</v>
      </c>
      <c r="V858" s="17">
        <v>159</v>
      </c>
      <c r="AO858" s="13" t="s">
        <v>1387</v>
      </c>
    </row>
    <row r="859" spans="1:47" x14ac:dyDescent="0.25">
      <c r="A859" s="12">
        <v>38542</v>
      </c>
      <c r="B859" s="13" t="s">
        <v>378</v>
      </c>
      <c r="C859" s="13">
        <v>2005</v>
      </c>
      <c r="D859" s="13">
        <v>7</v>
      </c>
      <c r="E859" s="13" t="s">
        <v>467</v>
      </c>
      <c r="F859" s="13" t="s">
        <v>768</v>
      </c>
      <c r="G859" s="30">
        <v>0.98263888888888884</v>
      </c>
      <c r="I859" s="30">
        <v>0.83819444444444446</v>
      </c>
      <c r="J859" s="231">
        <f t="shared" si="46"/>
        <v>3.466666666666665</v>
      </c>
      <c r="K859" s="13" t="s">
        <v>658</v>
      </c>
      <c r="L859" s="13" t="s">
        <v>1363</v>
      </c>
      <c r="M859" s="13" t="s">
        <v>252</v>
      </c>
      <c r="N859" s="13" t="s">
        <v>252</v>
      </c>
      <c r="O859" s="16">
        <v>3</v>
      </c>
      <c r="P859" s="13">
        <v>81.5</v>
      </c>
      <c r="Q859" s="17">
        <v>21</v>
      </c>
      <c r="R859" s="227">
        <f t="shared" si="47"/>
        <v>60.5</v>
      </c>
      <c r="V859" s="17" t="s">
        <v>318</v>
      </c>
      <c r="AO859" s="13" t="s">
        <v>1364</v>
      </c>
    </row>
    <row r="860" spans="1:47" x14ac:dyDescent="0.25">
      <c r="A860" s="12">
        <v>38542</v>
      </c>
      <c r="B860" s="13" t="s">
        <v>378</v>
      </c>
      <c r="C860" s="13">
        <v>2005</v>
      </c>
      <c r="D860" s="13">
        <v>7</v>
      </c>
      <c r="E860" s="13" t="s">
        <v>467</v>
      </c>
      <c r="F860" s="13" t="s">
        <v>768</v>
      </c>
      <c r="G860" s="30">
        <v>0.99513888888888891</v>
      </c>
      <c r="I860" s="30">
        <v>0.83819444444444446</v>
      </c>
      <c r="J860" s="231">
        <f t="shared" si="46"/>
        <v>3.7666666666666666</v>
      </c>
      <c r="K860" s="13" t="s">
        <v>658</v>
      </c>
      <c r="L860" s="13" t="s">
        <v>1366</v>
      </c>
      <c r="M860" s="13" t="s">
        <v>252</v>
      </c>
      <c r="N860" s="13" t="s">
        <v>252</v>
      </c>
      <c r="O860" s="16">
        <v>3</v>
      </c>
      <c r="P860" s="13">
        <v>81</v>
      </c>
      <c r="Q860" s="17">
        <v>20</v>
      </c>
      <c r="R860" s="227">
        <f t="shared" si="47"/>
        <v>61</v>
      </c>
      <c r="V860" s="17" t="s">
        <v>318</v>
      </c>
    </row>
    <row r="861" spans="1:47" x14ac:dyDescent="0.25">
      <c r="A861" s="12">
        <v>38542</v>
      </c>
      <c r="B861" s="13" t="s">
        <v>378</v>
      </c>
      <c r="C861" s="13">
        <v>2005</v>
      </c>
      <c r="D861" s="13">
        <v>7</v>
      </c>
      <c r="E861" s="13" t="s">
        <v>467</v>
      </c>
      <c r="F861" s="13" t="s">
        <v>768</v>
      </c>
      <c r="G861" s="30">
        <v>8.3333333333333332E-3</v>
      </c>
      <c r="I861" s="30">
        <v>0.83819444444444446</v>
      </c>
      <c r="J861" s="231">
        <f t="shared" si="46"/>
        <v>4.0833333333333321</v>
      </c>
      <c r="K861" s="13" t="s">
        <v>658</v>
      </c>
      <c r="L861" s="13" t="s">
        <v>1368</v>
      </c>
      <c r="M861" s="13" t="s">
        <v>252</v>
      </c>
      <c r="N861" s="13" t="s">
        <v>252</v>
      </c>
      <c r="O861" s="16">
        <v>3</v>
      </c>
      <c r="P861" s="13">
        <v>73</v>
      </c>
      <c r="Q861" s="17">
        <v>20</v>
      </c>
      <c r="R861" s="227">
        <f t="shared" si="47"/>
        <v>53</v>
      </c>
      <c r="V861" s="17" t="s">
        <v>318</v>
      </c>
    </row>
    <row r="862" spans="1:47" x14ac:dyDescent="0.25">
      <c r="A862" s="12">
        <v>38542</v>
      </c>
      <c r="B862" s="13" t="s">
        <v>378</v>
      </c>
      <c r="C862" s="13">
        <v>2005</v>
      </c>
      <c r="D862" s="13">
        <v>7</v>
      </c>
      <c r="E862" s="13" t="s">
        <v>467</v>
      </c>
      <c r="F862" s="13" t="s">
        <v>768</v>
      </c>
      <c r="G862" s="30">
        <v>2.9861111111111113E-2</v>
      </c>
      <c r="I862" s="30">
        <v>0.83819444444444446</v>
      </c>
      <c r="J862" s="231">
        <f t="shared" si="46"/>
        <v>4.6000000000000014</v>
      </c>
      <c r="K862" s="13" t="s">
        <v>658</v>
      </c>
      <c r="L862" s="13" t="s">
        <v>1371</v>
      </c>
      <c r="M862" s="13" t="s">
        <v>252</v>
      </c>
      <c r="N862" s="13" t="s">
        <v>252</v>
      </c>
      <c r="O862" s="16">
        <v>3</v>
      </c>
      <c r="P862" s="13">
        <v>83.5</v>
      </c>
      <c r="Q862" s="17">
        <v>20</v>
      </c>
      <c r="R862" s="227">
        <f t="shared" si="47"/>
        <v>63.5</v>
      </c>
      <c r="V862" s="17" t="s">
        <v>318</v>
      </c>
      <c r="AO862" s="13" t="s">
        <v>1372</v>
      </c>
    </row>
    <row r="863" spans="1:47" x14ac:dyDescent="0.25">
      <c r="A863" s="12">
        <v>38542</v>
      </c>
      <c r="B863" s="13" t="s">
        <v>378</v>
      </c>
      <c r="C863" s="13">
        <v>2005</v>
      </c>
      <c r="D863" s="13">
        <v>7</v>
      </c>
      <c r="E863" s="13" t="s">
        <v>467</v>
      </c>
      <c r="F863" s="13" t="s">
        <v>768</v>
      </c>
      <c r="G863" s="30">
        <v>0.10486111111111111</v>
      </c>
      <c r="I863" s="30">
        <v>0.83819444444444446</v>
      </c>
      <c r="J863" s="231">
        <f t="shared" si="46"/>
        <v>6.3999999999999986</v>
      </c>
      <c r="K863" s="13" t="s">
        <v>658</v>
      </c>
      <c r="L863" s="13" t="s">
        <v>1386</v>
      </c>
      <c r="M863" s="13" t="s">
        <v>252</v>
      </c>
      <c r="N863" s="13" t="s">
        <v>252</v>
      </c>
      <c r="O863" s="16">
        <v>0</v>
      </c>
      <c r="P863" s="13">
        <v>78</v>
      </c>
      <c r="Q863" s="17">
        <v>20.5</v>
      </c>
      <c r="R863" s="227">
        <f t="shared" si="47"/>
        <v>57.5</v>
      </c>
      <c r="V863" s="17" t="s">
        <v>318</v>
      </c>
    </row>
    <row r="864" spans="1:47" x14ac:dyDescent="0.25">
      <c r="A864" s="12">
        <v>38542</v>
      </c>
      <c r="B864" s="13" t="s">
        <v>378</v>
      </c>
      <c r="C864" s="13">
        <v>2005</v>
      </c>
      <c r="D864" s="13">
        <v>7</v>
      </c>
      <c r="E864" s="13" t="s">
        <v>379</v>
      </c>
      <c r="F864" s="13" t="s">
        <v>431</v>
      </c>
      <c r="G864" s="30">
        <v>0.12638888888888888</v>
      </c>
      <c r="I864" s="30">
        <v>0.83819444444444446</v>
      </c>
      <c r="J864" s="231">
        <f t="shared" si="46"/>
        <v>6.9166666666666643</v>
      </c>
      <c r="K864" s="13" t="s">
        <v>658</v>
      </c>
      <c r="L864" s="13" t="s">
        <v>1410</v>
      </c>
      <c r="M864" s="13" t="s">
        <v>252</v>
      </c>
      <c r="N864" s="13" t="s">
        <v>252</v>
      </c>
      <c r="O864" s="16">
        <v>3</v>
      </c>
      <c r="P864" s="13">
        <v>76</v>
      </c>
      <c r="Q864" s="17">
        <v>16</v>
      </c>
      <c r="R864" s="227">
        <f t="shared" si="47"/>
        <v>60</v>
      </c>
      <c r="S864" s="18">
        <v>16.5</v>
      </c>
      <c r="U864" s="18">
        <v>33.6</v>
      </c>
      <c r="V864" s="17" t="s">
        <v>318</v>
      </c>
    </row>
    <row r="865" spans="1:41" x14ac:dyDescent="0.25">
      <c r="A865" s="12">
        <v>38542</v>
      </c>
      <c r="B865" s="13" t="s">
        <v>249</v>
      </c>
      <c r="C865" s="13">
        <v>2005</v>
      </c>
      <c r="D865" s="13">
        <v>7</v>
      </c>
      <c r="E865" s="13">
        <v>1</v>
      </c>
      <c r="F865" s="13" t="s">
        <v>248</v>
      </c>
      <c r="G865" s="30">
        <v>0.93472222222222223</v>
      </c>
      <c r="I865" s="30">
        <v>0.83819444444444446</v>
      </c>
      <c r="J865" s="231">
        <f t="shared" si="46"/>
        <v>2.3166666666666664</v>
      </c>
      <c r="K865" s="13" t="s">
        <v>250</v>
      </c>
      <c r="L865" s="13" t="s">
        <v>1252</v>
      </c>
      <c r="M865" s="13" t="s">
        <v>252</v>
      </c>
      <c r="N865" s="13" t="s">
        <v>252</v>
      </c>
      <c r="O865" s="16">
        <v>4</v>
      </c>
      <c r="P865" s="13">
        <v>62</v>
      </c>
      <c r="Q865" s="17">
        <v>26</v>
      </c>
      <c r="R865" s="227">
        <f t="shared" si="47"/>
        <v>36</v>
      </c>
      <c r="V865" s="17" t="s">
        <v>318</v>
      </c>
    </row>
    <row r="866" spans="1:41" x14ac:dyDescent="0.25">
      <c r="A866" s="12">
        <v>38542</v>
      </c>
      <c r="B866" s="13" t="s">
        <v>249</v>
      </c>
      <c r="C866" s="13">
        <v>2005</v>
      </c>
      <c r="D866" s="13">
        <v>7</v>
      </c>
      <c r="E866" s="13">
        <v>1</v>
      </c>
      <c r="F866" s="13" t="s">
        <v>248</v>
      </c>
      <c r="G866" s="30">
        <v>0.93819444444444444</v>
      </c>
      <c r="I866" s="30">
        <v>0.83819444444444446</v>
      </c>
      <c r="J866" s="231">
        <f t="shared" si="46"/>
        <v>2.3999999999999995</v>
      </c>
      <c r="K866" s="13" t="s">
        <v>250</v>
      </c>
      <c r="L866" s="13" t="s">
        <v>1253</v>
      </c>
      <c r="M866" s="13" t="s">
        <v>252</v>
      </c>
      <c r="N866" s="13" t="s">
        <v>252</v>
      </c>
      <c r="O866" s="16">
        <v>0</v>
      </c>
      <c r="P866" s="13">
        <v>61</v>
      </c>
      <c r="Q866" s="17">
        <v>26</v>
      </c>
      <c r="R866" s="227">
        <f t="shared" si="47"/>
        <v>35</v>
      </c>
      <c r="V866" s="17" t="s">
        <v>318</v>
      </c>
      <c r="AO866" s="13" t="s">
        <v>921</v>
      </c>
    </row>
    <row r="867" spans="1:41" x14ac:dyDescent="0.25">
      <c r="A867" s="12">
        <v>38542</v>
      </c>
      <c r="B867" s="13" t="s">
        <v>249</v>
      </c>
      <c r="C867" s="13">
        <v>2005</v>
      </c>
      <c r="D867" s="13">
        <v>7</v>
      </c>
      <c r="E867" s="13">
        <v>1</v>
      </c>
      <c r="F867" s="13" t="s">
        <v>248</v>
      </c>
      <c r="G867" s="30">
        <v>0.95</v>
      </c>
      <c r="I867" s="30">
        <v>0.83819444444444446</v>
      </c>
      <c r="J867" s="231">
        <f t="shared" si="46"/>
        <v>2.6833333333333318</v>
      </c>
      <c r="K867" s="13" t="s">
        <v>250</v>
      </c>
      <c r="L867" s="13" t="s">
        <v>1254</v>
      </c>
      <c r="M867" s="13" t="s">
        <v>252</v>
      </c>
      <c r="N867" s="13" t="s">
        <v>252</v>
      </c>
      <c r="O867" s="16">
        <v>2</v>
      </c>
      <c r="P867" s="13">
        <v>61</v>
      </c>
      <c r="Q867" s="17">
        <v>26</v>
      </c>
      <c r="R867" s="227">
        <f t="shared" si="47"/>
        <v>35</v>
      </c>
      <c r="V867" s="17" t="s">
        <v>318</v>
      </c>
      <c r="AO867" s="13" t="s">
        <v>921</v>
      </c>
    </row>
    <row r="868" spans="1:41" x14ac:dyDescent="0.25">
      <c r="A868" s="12">
        <v>38542</v>
      </c>
      <c r="B868" s="13" t="s">
        <v>249</v>
      </c>
      <c r="C868" s="13">
        <v>2005</v>
      </c>
      <c r="D868" s="13">
        <v>7</v>
      </c>
      <c r="E868" s="13">
        <v>1</v>
      </c>
      <c r="F868" s="13" t="s">
        <v>248</v>
      </c>
      <c r="G868" s="30">
        <v>0.9604166666666667</v>
      </c>
      <c r="I868" s="30">
        <v>0.83819444444444446</v>
      </c>
      <c r="J868" s="231">
        <f t="shared" si="46"/>
        <v>2.9333333333333336</v>
      </c>
      <c r="K868" s="13" t="s">
        <v>250</v>
      </c>
      <c r="L868" s="13" t="s">
        <v>1255</v>
      </c>
      <c r="M868" s="13" t="s">
        <v>252</v>
      </c>
      <c r="N868" s="13" t="s">
        <v>252</v>
      </c>
      <c r="O868" s="16">
        <v>4</v>
      </c>
      <c r="P868" s="13">
        <v>60</v>
      </c>
      <c r="Q868" s="17">
        <v>26</v>
      </c>
      <c r="R868" s="227">
        <f t="shared" si="47"/>
        <v>34</v>
      </c>
      <c r="V868" s="17" t="s">
        <v>318</v>
      </c>
    </row>
    <row r="869" spans="1:41" x14ac:dyDescent="0.25">
      <c r="A869" s="12">
        <v>38542</v>
      </c>
      <c r="B869" s="13" t="s">
        <v>249</v>
      </c>
      <c r="C869" s="13">
        <v>2005</v>
      </c>
      <c r="D869" s="13">
        <v>7</v>
      </c>
      <c r="E869" s="13">
        <v>1</v>
      </c>
      <c r="F869" s="13" t="s">
        <v>248</v>
      </c>
      <c r="G869" s="30">
        <v>0.96458333333333324</v>
      </c>
      <c r="I869" s="30">
        <v>0.83819444444444446</v>
      </c>
      <c r="J869" s="231">
        <f t="shared" si="46"/>
        <v>3.0333333333333306</v>
      </c>
      <c r="K869" s="13" t="s">
        <v>250</v>
      </c>
      <c r="L869" s="13" t="s">
        <v>1256</v>
      </c>
      <c r="M869" s="13" t="s">
        <v>252</v>
      </c>
      <c r="N869" s="13" t="s">
        <v>252</v>
      </c>
      <c r="O869" s="16">
        <v>0</v>
      </c>
      <c r="P869" s="13" t="s">
        <v>318</v>
      </c>
      <c r="V869" s="17" t="s">
        <v>318</v>
      </c>
    </row>
    <row r="870" spans="1:41" x14ac:dyDescent="0.25">
      <c r="A870" s="12">
        <v>38542</v>
      </c>
      <c r="B870" s="13" t="s">
        <v>249</v>
      </c>
      <c r="C870" s="13">
        <v>2005</v>
      </c>
      <c r="D870" s="13">
        <v>7</v>
      </c>
      <c r="E870" s="13">
        <v>1</v>
      </c>
      <c r="F870" s="13" t="s">
        <v>248</v>
      </c>
      <c r="G870" s="30">
        <v>1.1111111111111112E-2</v>
      </c>
      <c r="I870" s="30">
        <v>0.83819444444444446</v>
      </c>
      <c r="J870" s="231">
        <f t="shared" si="46"/>
        <v>4.1499999999999986</v>
      </c>
      <c r="K870" s="13" t="s">
        <v>250</v>
      </c>
      <c r="L870" s="13" t="s">
        <v>1257</v>
      </c>
      <c r="M870" s="13" t="s">
        <v>252</v>
      </c>
      <c r="N870" s="13" t="s">
        <v>252</v>
      </c>
      <c r="O870" s="16">
        <v>4</v>
      </c>
      <c r="P870" s="13">
        <v>60</v>
      </c>
      <c r="Q870" s="17">
        <v>26</v>
      </c>
      <c r="R870" s="227">
        <f t="shared" ref="R870:R901" si="48">P870-Q870</f>
        <v>34</v>
      </c>
      <c r="V870" s="17" t="s">
        <v>318</v>
      </c>
      <c r="AO870" s="13" t="s">
        <v>682</v>
      </c>
    </row>
    <row r="871" spans="1:41" x14ac:dyDescent="0.25">
      <c r="A871" s="12">
        <v>38542</v>
      </c>
      <c r="B871" s="13" t="s">
        <v>249</v>
      </c>
      <c r="C871" s="13">
        <v>2005</v>
      </c>
      <c r="D871" s="13">
        <v>7</v>
      </c>
      <c r="E871" s="13">
        <v>1</v>
      </c>
      <c r="F871" s="13" t="s">
        <v>248</v>
      </c>
      <c r="G871" s="30">
        <v>1.1111111111111112E-2</v>
      </c>
      <c r="I871" s="30">
        <v>0.83819444444444446</v>
      </c>
      <c r="J871" s="231">
        <f t="shared" si="46"/>
        <v>4.1499999999999986</v>
      </c>
      <c r="K871" s="13" t="s">
        <v>250</v>
      </c>
      <c r="L871" s="13" t="s">
        <v>1258</v>
      </c>
      <c r="M871" s="13" t="s">
        <v>252</v>
      </c>
      <c r="N871" s="13" t="s">
        <v>252</v>
      </c>
      <c r="O871" s="16">
        <v>4</v>
      </c>
      <c r="P871" s="13">
        <v>64</v>
      </c>
      <c r="Q871" s="17">
        <v>27</v>
      </c>
      <c r="R871" s="227">
        <f t="shared" si="48"/>
        <v>37</v>
      </c>
      <c r="V871" s="17" t="s">
        <v>318</v>
      </c>
      <c r="AO871" s="13" t="s">
        <v>682</v>
      </c>
    </row>
    <row r="872" spans="1:41" x14ac:dyDescent="0.25">
      <c r="A872" s="12">
        <v>38542</v>
      </c>
      <c r="B872" s="13" t="s">
        <v>249</v>
      </c>
      <c r="C872" s="13">
        <v>2005</v>
      </c>
      <c r="D872" s="13">
        <v>7</v>
      </c>
      <c r="E872" s="13">
        <v>1</v>
      </c>
      <c r="F872" s="13" t="s">
        <v>248</v>
      </c>
      <c r="G872" s="30">
        <v>2.6388888888888889E-2</v>
      </c>
      <c r="I872" s="30">
        <v>0.83819444444444446</v>
      </c>
      <c r="J872" s="231">
        <f t="shared" si="46"/>
        <v>4.5166666666666657</v>
      </c>
      <c r="K872" s="13" t="s">
        <v>250</v>
      </c>
      <c r="L872" s="13" t="s">
        <v>1259</v>
      </c>
      <c r="M872" s="13" t="s">
        <v>252</v>
      </c>
      <c r="N872" s="13" t="s">
        <v>252</v>
      </c>
      <c r="O872" s="16">
        <v>4.5</v>
      </c>
      <c r="P872" s="13">
        <v>63</v>
      </c>
      <c r="Q872" s="17">
        <v>27</v>
      </c>
      <c r="R872" s="227">
        <f t="shared" si="48"/>
        <v>36</v>
      </c>
      <c r="V872" s="17" t="s">
        <v>318</v>
      </c>
      <c r="AO872" s="13" t="s">
        <v>1260</v>
      </c>
    </row>
    <row r="873" spans="1:41" x14ac:dyDescent="0.25">
      <c r="A873" s="12">
        <v>38542</v>
      </c>
      <c r="B873" s="13" t="s">
        <v>249</v>
      </c>
      <c r="C873" s="13">
        <v>2005</v>
      </c>
      <c r="D873" s="13">
        <v>7</v>
      </c>
      <c r="E873" s="13">
        <v>1</v>
      </c>
      <c r="F873" s="13" t="s">
        <v>248</v>
      </c>
      <c r="G873" s="30">
        <v>3.0555555555555555E-2</v>
      </c>
      <c r="I873" s="30">
        <v>0.83819444444444446</v>
      </c>
      <c r="J873" s="231">
        <f t="shared" si="46"/>
        <v>4.6166666666666671</v>
      </c>
      <c r="K873" s="13" t="s">
        <v>250</v>
      </c>
      <c r="L873" s="13" t="s">
        <v>1261</v>
      </c>
      <c r="M873" s="13" t="s">
        <v>252</v>
      </c>
      <c r="N873" s="13" t="s">
        <v>252</v>
      </c>
      <c r="O873" s="16">
        <v>0</v>
      </c>
      <c r="P873" s="13">
        <v>62</v>
      </c>
      <c r="Q873" s="17">
        <v>27</v>
      </c>
      <c r="R873" s="227">
        <f t="shared" si="48"/>
        <v>35</v>
      </c>
      <c r="V873" s="17" t="s">
        <v>318</v>
      </c>
    </row>
    <row r="874" spans="1:41" x14ac:dyDescent="0.25">
      <c r="A874" s="12">
        <v>38542</v>
      </c>
      <c r="B874" s="13" t="s">
        <v>249</v>
      </c>
      <c r="C874" s="13">
        <v>2005</v>
      </c>
      <c r="D874" s="13">
        <v>7</v>
      </c>
      <c r="E874" s="13">
        <v>1</v>
      </c>
      <c r="F874" s="13" t="s">
        <v>248</v>
      </c>
      <c r="G874" s="30">
        <v>3.8194444444444441E-2</v>
      </c>
      <c r="I874" s="30">
        <v>0.83819444444444446</v>
      </c>
      <c r="J874" s="231">
        <f t="shared" si="46"/>
        <v>4.7999999999999972</v>
      </c>
      <c r="K874" s="13" t="s">
        <v>250</v>
      </c>
      <c r="L874" s="13" t="s">
        <v>1262</v>
      </c>
      <c r="M874" s="13" t="s">
        <v>252</v>
      </c>
      <c r="N874" s="13" t="s">
        <v>252</v>
      </c>
      <c r="O874" s="16">
        <v>0</v>
      </c>
      <c r="P874" s="13">
        <v>63</v>
      </c>
      <c r="Q874" s="17">
        <v>27</v>
      </c>
      <c r="R874" s="227">
        <f t="shared" si="48"/>
        <v>36</v>
      </c>
      <c r="V874" s="17" t="s">
        <v>318</v>
      </c>
    </row>
    <row r="875" spans="1:41" x14ac:dyDescent="0.25">
      <c r="A875" s="12">
        <v>38542</v>
      </c>
      <c r="B875" s="13" t="s">
        <v>249</v>
      </c>
      <c r="C875" s="13">
        <v>2005</v>
      </c>
      <c r="D875" s="13">
        <v>7</v>
      </c>
      <c r="E875" s="13">
        <v>1</v>
      </c>
      <c r="F875" s="13" t="s">
        <v>248</v>
      </c>
      <c r="G875" s="30">
        <v>6.1111111111111116E-2</v>
      </c>
      <c r="I875" s="30">
        <v>0.83819444444444446</v>
      </c>
      <c r="J875" s="231">
        <f t="shared" si="46"/>
        <v>5.3500000000000014</v>
      </c>
      <c r="K875" s="13" t="s">
        <v>250</v>
      </c>
      <c r="L875" s="13" t="s">
        <v>1263</v>
      </c>
      <c r="M875" s="13" t="s">
        <v>252</v>
      </c>
      <c r="N875" s="13" t="s">
        <v>252</v>
      </c>
      <c r="O875" s="16">
        <v>0</v>
      </c>
      <c r="P875" s="13">
        <v>63</v>
      </c>
      <c r="Q875" s="17">
        <v>27</v>
      </c>
      <c r="R875" s="227">
        <f t="shared" si="48"/>
        <v>36</v>
      </c>
      <c r="V875" s="17" t="s">
        <v>318</v>
      </c>
    </row>
    <row r="876" spans="1:41" x14ac:dyDescent="0.25">
      <c r="A876" s="12">
        <v>38542</v>
      </c>
      <c r="B876" s="13" t="s">
        <v>249</v>
      </c>
      <c r="C876" s="13">
        <v>2005</v>
      </c>
      <c r="D876" s="13">
        <v>7</v>
      </c>
      <c r="E876" s="13">
        <v>1</v>
      </c>
      <c r="F876" s="13" t="s">
        <v>248</v>
      </c>
      <c r="G876" s="30">
        <v>6.7361111111111108E-2</v>
      </c>
      <c r="I876" s="30">
        <v>0.83819444444444446</v>
      </c>
      <c r="J876" s="231">
        <f t="shared" si="46"/>
        <v>5.5</v>
      </c>
      <c r="K876" s="13" t="s">
        <v>250</v>
      </c>
      <c r="L876" s="13" t="s">
        <v>1264</v>
      </c>
      <c r="M876" s="13" t="s">
        <v>252</v>
      </c>
      <c r="N876" s="13" t="s">
        <v>252</v>
      </c>
      <c r="O876" s="16">
        <v>3</v>
      </c>
      <c r="P876" s="13">
        <v>63</v>
      </c>
      <c r="Q876" s="17">
        <v>27</v>
      </c>
      <c r="R876" s="227">
        <f t="shared" si="48"/>
        <v>36</v>
      </c>
      <c r="V876" s="17" t="s">
        <v>318</v>
      </c>
    </row>
    <row r="877" spans="1:41" x14ac:dyDescent="0.25">
      <c r="A877" s="12">
        <v>38542</v>
      </c>
      <c r="B877" s="13" t="s">
        <v>249</v>
      </c>
      <c r="C877" s="13">
        <v>2005</v>
      </c>
      <c r="D877" s="13">
        <v>7</v>
      </c>
      <c r="E877" s="13">
        <v>1</v>
      </c>
      <c r="F877" s="13" t="s">
        <v>248</v>
      </c>
      <c r="G877" s="30">
        <v>7.4305555555555555E-2</v>
      </c>
      <c r="I877" s="30">
        <v>0.83819444444444446</v>
      </c>
      <c r="J877" s="231">
        <f t="shared" si="46"/>
        <v>5.6666666666666643</v>
      </c>
      <c r="K877" s="13" t="s">
        <v>250</v>
      </c>
      <c r="L877" s="13" t="s">
        <v>1265</v>
      </c>
      <c r="M877" s="13" t="s">
        <v>252</v>
      </c>
      <c r="N877" s="13" t="s">
        <v>252</v>
      </c>
      <c r="O877" s="16">
        <v>0</v>
      </c>
      <c r="P877" s="13">
        <v>63</v>
      </c>
      <c r="Q877" s="17">
        <v>27</v>
      </c>
      <c r="R877" s="227">
        <f t="shared" si="48"/>
        <v>36</v>
      </c>
      <c r="V877" s="17" t="s">
        <v>318</v>
      </c>
    </row>
    <row r="878" spans="1:41" x14ac:dyDescent="0.25">
      <c r="A878" s="12">
        <v>38542</v>
      </c>
      <c r="B878" s="13" t="s">
        <v>249</v>
      </c>
      <c r="C878" s="13">
        <v>2005</v>
      </c>
      <c r="D878" s="13">
        <v>7</v>
      </c>
      <c r="E878" s="13">
        <v>1</v>
      </c>
      <c r="F878" s="13" t="s">
        <v>248</v>
      </c>
      <c r="G878" s="30">
        <v>7.7777777777777779E-2</v>
      </c>
      <c r="I878" s="30">
        <v>0.83819444444444446</v>
      </c>
      <c r="J878" s="231">
        <f t="shared" si="46"/>
        <v>5.75</v>
      </c>
      <c r="K878" s="13" t="s">
        <v>250</v>
      </c>
      <c r="L878" s="13" t="s">
        <v>1266</v>
      </c>
      <c r="M878" s="13" t="s">
        <v>252</v>
      </c>
      <c r="N878" s="13" t="s">
        <v>252</v>
      </c>
      <c r="O878" s="16">
        <v>4.5</v>
      </c>
      <c r="P878" s="13">
        <v>65</v>
      </c>
      <c r="Q878" s="17">
        <v>27</v>
      </c>
      <c r="R878" s="227">
        <f t="shared" si="48"/>
        <v>38</v>
      </c>
      <c r="V878" s="17" t="s">
        <v>318</v>
      </c>
      <c r="AO878" s="13" t="s">
        <v>1267</v>
      </c>
    </row>
    <row r="879" spans="1:41" x14ac:dyDescent="0.25">
      <c r="A879" s="12">
        <v>38542</v>
      </c>
      <c r="B879" s="13" t="s">
        <v>249</v>
      </c>
      <c r="C879" s="13">
        <v>2005</v>
      </c>
      <c r="D879" s="13">
        <v>7</v>
      </c>
      <c r="E879" s="13">
        <v>1</v>
      </c>
      <c r="F879" s="13" t="s">
        <v>248</v>
      </c>
      <c r="G879" s="30">
        <v>8.4722222222222213E-2</v>
      </c>
      <c r="I879" s="30">
        <v>0.83819444444444446</v>
      </c>
      <c r="J879" s="231">
        <f t="shared" si="46"/>
        <v>5.9166666666666679</v>
      </c>
      <c r="K879" s="13" t="s">
        <v>250</v>
      </c>
      <c r="L879" s="13" t="s">
        <v>1268</v>
      </c>
      <c r="M879" s="13" t="s">
        <v>252</v>
      </c>
      <c r="N879" s="13" t="s">
        <v>252</v>
      </c>
      <c r="O879" s="16">
        <v>4.5</v>
      </c>
      <c r="P879" s="13">
        <v>66</v>
      </c>
      <c r="Q879" s="17">
        <v>27</v>
      </c>
      <c r="R879" s="227">
        <f t="shared" si="48"/>
        <v>39</v>
      </c>
      <c r="V879" s="17" t="s">
        <v>318</v>
      </c>
      <c r="AO879" s="13" t="s">
        <v>1269</v>
      </c>
    </row>
    <row r="880" spans="1:41" x14ac:dyDescent="0.25">
      <c r="A880" s="12">
        <v>38542</v>
      </c>
      <c r="B880" s="13" t="s">
        <v>249</v>
      </c>
      <c r="C880" s="13">
        <v>2005</v>
      </c>
      <c r="D880" s="13">
        <v>7</v>
      </c>
      <c r="E880" s="13">
        <v>1</v>
      </c>
      <c r="F880" s="13" t="s">
        <v>248</v>
      </c>
      <c r="G880" s="30">
        <v>8.8888888888888892E-2</v>
      </c>
      <c r="I880" s="30">
        <v>0.83819444444444446</v>
      </c>
      <c r="J880" s="231">
        <f t="shared" si="46"/>
        <v>6.0166666666666657</v>
      </c>
      <c r="K880" s="13" t="s">
        <v>250</v>
      </c>
      <c r="L880" s="13" t="s">
        <v>1270</v>
      </c>
      <c r="M880" s="13" t="s">
        <v>252</v>
      </c>
      <c r="N880" s="13" t="s">
        <v>252</v>
      </c>
      <c r="O880" s="16">
        <v>0</v>
      </c>
      <c r="P880" s="13">
        <v>63</v>
      </c>
      <c r="Q880" s="17">
        <v>27</v>
      </c>
      <c r="R880" s="227">
        <f t="shared" si="48"/>
        <v>36</v>
      </c>
      <c r="V880" s="17" t="s">
        <v>318</v>
      </c>
    </row>
    <row r="881" spans="1:47" x14ac:dyDescent="0.25">
      <c r="A881" s="12">
        <v>38542</v>
      </c>
      <c r="B881" s="13" t="s">
        <v>249</v>
      </c>
      <c r="C881" s="13">
        <v>2005</v>
      </c>
      <c r="D881" s="13">
        <v>7</v>
      </c>
      <c r="E881" s="13">
        <v>1</v>
      </c>
      <c r="F881" s="13" t="s">
        <v>248</v>
      </c>
      <c r="G881" s="30">
        <v>9.4444444444444442E-2</v>
      </c>
      <c r="I881" s="30">
        <v>0.83819444444444446</v>
      </c>
      <c r="J881" s="231">
        <f t="shared" si="46"/>
        <v>6.1499999999999986</v>
      </c>
      <c r="K881" s="13" t="s">
        <v>250</v>
      </c>
      <c r="L881" s="149" t="s">
        <v>1271</v>
      </c>
      <c r="M881" s="13" t="s">
        <v>252</v>
      </c>
      <c r="N881" s="13" t="s">
        <v>252</v>
      </c>
      <c r="O881" s="16">
        <v>4.5</v>
      </c>
      <c r="P881" s="13">
        <v>64</v>
      </c>
      <c r="Q881" s="17">
        <v>27</v>
      </c>
      <c r="R881" s="227">
        <f t="shared" si="48"/>
        <v>37</v>
      </c>
      <c r="V881" s="17" t="s">
        <v>318</v>
      </c>
      <c r="AO881" s="13" t="s">
        <v>1272</v>
      </c>
      <c r="AP881" s="29"/>
      <c r="AQ881" s="29"/>
      <c r="AR881" s="29"/>
      <c r="AS881" s="29"/>
      <c r="AT881" s="29"/>
      <c r="AU881" s="29"/>
    </row>
    <row r="882" spans="1:47" x14ac:dyDescent="0.25">
      <c r="A882" s="12">
        <v>38542</v>
      </c>
      <c r="B882" s="13" t="s">
        <v>249</v>
      </c>
      <c r="C882" s="13">
        <v>2005</v>
      </c>
      <c r="D882" s="13">
        <v>7</v>
      </c>
      <c r="E882" s="13">
        <v>1</v>
      </c>
      <c r="F882" s="13" t="s">
        <v>248</v>
      </c>
      <c r="G882" s="30">
        <v>0.1013888888888889</v>
      </c>
      <c r="I882" s="30">
        <v>0.83819444444444446</v>
      </c>
      <c r="J882" s="231">
        <f t="shared" si="46"/>
        <v>6.3166666666666664</v>
      </c>
      <c r="K882" s="13" t="s">
        <v>250</v>
      </c>
      <c r="L882" s="13" t="s">
        <v>1276</v>
      </c>
      <c r="M882" s="13" t="s">
        <v>252</v>
      </c>
      <c r="N882" s="13" t="s">
        <v>252</v>
      </c>
      <c r="O882" s="16">
        <v>0</v>
      </c>
      <c r="P882" s="13">
        <v>60</v>
      </c>
      <c r="Q882" s="17">
        <v>27</v>
      </c>
      <c r="R882" s="227">
        <f t="shared" si="48"/>
        <v>33</v>
      </c>
      <c r="V882" s="17" t="s">
        <v>318</v>
      </c>
      <c r="AO882" s="13" t="s">
        <v>921</v>
      </c>
    </row>
    <row r="883" spans="1:47" x14ac:dyDescent="0.25">
      <c r="A883" s="12">
        <v>38542</v>
      </c>
      <c r="B883" s="13" t="s">
        <v>249</v>
      </c>
      <c r="C883" s="13">
        <v>2005</v>
      </c>
      <c r="D883" s="13">
        <v>7</v>
      </c>
      <c r="E883" s="13">
        <v>1</v>
      </c>
      <c r="F883" s="13" t="s">
        <v>248</v>
      </c>
      <c r="G883" s="30">
        <v>0.10208333333333335</v>
      </c>
      <c r="I883" s="30">
        <v>0.83819444444444446</v>
      </c>
      <c r="J883" s="231">
        <f t="shared" si="46"/>
        <v>6.3333333333333321</v>
      </c>
      <c r="K883" s="13" t="s">
        <v>250</v>
      </c>
      <c r="L883" s="13" t="s">
        <v>1277</v>
      </c>
      <c r="M883" s="13" t="s">
        <v>252</v>
      </c>
      <c r="N883" s="13" t="s">
        <v>252</v>
      </c>
      <c r="O883" s="16">
        <v>4.5</v>
      </c>
      <c r="P883" s="13">
        <v>60</v>
      </c>
      <c r="Q883" s="17">
        <v>27</v>
      </c>
      <c r="R883" s="227">
        <f t="shared" si="48"/>
        <v>33</v>
      </c>
      <c r="V883" s="17" t="s">
        <v>318</v>
      </c>
      <c r="AO883" s="13" t="s">
        <v>1278</v>
      </c>
    </row>
    <row r="884" spans="1:47" x14ac:dyDescent="0.25">
      <c r="A884" s="12">
        <v>38542</v>
      </c>
      <c r="B884" s="13" t="s">
        <v>249</v>
      </c>
      <c r="C884" s="13">
        <v>2005</v>
      </c>
      <c r="D884" s="13">
        <v>7</v>
      </c>
      <c r="E884" s="13">
        <v>1</v>
      </c>
      <c r="F884" s="13" t="s">
        <v>248</v>
      </c>
      <c r="G884" s="30">
        <v>0.11041666666666666</v>
      </c>
      <c r="I884" s="30">
        <v>0.83819444444444446</v>
      </c>
      <c r="J884" s="231">
        <f t="shared" si="46"/>
        <v>6.5333333333333314</v>
      </c>
      <c r="K884" s="13" t="s">
        <v>250</v>
      </c>
      <c r="L884" s="13" t="s">
        <v>1279</v>
      </c>
      <c r="M884" s="13" t="s">
        <v>252</v>
      </c>
      <c r="N884" s="13" t="s">
        <v>252</v>
      </c>
      <c r="O884" s="16">
        <v>3</v>
      </c>
      <c r="P884" s="13">
        <v>63</v>
      </c>
      <c r="Q884" s="17">
        <v>27</v>
      </c>
      <c r="R884" s="227">
        <f t="shared" si="48"/>
        <v>36</v>
      </c>
      <c r="V884" s="17" t="s">
        <v>318</v>
      </c>
    </row>
    <row r="885" spans="1:47" x14ac:dyDescent="0.25">
      <c r="A885" s="12">
        <v>38542</v>
      </c>
      <c r="B885" s="13" t="s">
        <v>249</v>
      </c>
      <c r="C885" s="13">
        <v>2005</v>
      </c>
      <c r="D885" s="13">
        <v>7</v>
      </c>
      <c r="E885" s="13">
        <v>1</v>
      </c>
      <c r="F885" s="13" t="s">
        <v>248</v>
      </c>
      <c r="G885" s="30">
        <v>0.11319444444444444</v>
      </c>
      <c r="I885" s="30">
        <v>0.83819444444444446</v>
      </c>
      <c r="J885" s="231">
        <f t="shared" si="46"/>
        <v>6.6000000000000014</v>
      </c>
      <c r="K885" s="13" t="s">
        <v>250</v>
      </c>
      <c r="L885" s="13" t="s">
        <v>1280</v>
      </c>
      <c r="M885" s="13" t="s">
        <v>252</v>
      </c>
      <c r="N885" s="13" t="s">
        <v>252</v>
      </c>
      <c r="O885" s="16">
        <v>5</v>
      </c>
      <c r="P885" s="13">
        <v>65</v>
      </c>
      <c r="Q885" s="17">
        <v>27</v>
      </c>
      <c r="R885" s="227">
        <f t="shared" si="48"/>
        <v>38</v>
      </c>
      <c r="V885" s="17" t="s">
        <v>318</v>
      </c>
      <c r="AO885" s="13" t="s">
        <v>1281</v>
      </c>
    </row>
    <row r="886" spans="1:47" x14ac:dyDescent="0.25">
      <c r="A886" s="12">
        <v>38542</v>
      </c>
      <c r="B886" s="13" t="s">
        <v>249</v>
      </c>
      <c r="C886" s="13">
        <v>2005</v>
      </c>
      <c r="D886" s="13">
        <v>7</v>
      </c>
      <c r="E886" s="13">
        <v>1</v>
      </c>
      <c r="F886" s="13" t="s">
        <v>248</v>
      </c>
      <c r="G886" s="30">
        <v>0.11319444444444444</v>
      </c>
      <c r="I886" s="30">
        <v>0.83819444444444446</v>
      </c>
      <c r="J886" s="231">
        <f t="shared" si="46"/>
        <v>6.6000000000000014</v>
      </c>
      <c r="K886" s="13" t="s">
        <v>250</v>
      </c>
      <c r="L886" s="13" t="s">
        <v>1282</v>
      </c>
      <c r="M886" s="13" t="s">
        <v>252</v>
      </c>
      <c r="N886" s="13" t="s">
        <v>252</v>
      </c>
      <c r="O886" s="16">
        <v>4.5</v>
      </c>
      <c r="P886" s="13">
        <v>62</v>
      </c>
      <c r="Q886" s="17">
        <v>27</v>
      </c>
      <c r="R886" s="227">
        <f t="shared" si="48"/>
        <v>35</v>
      </c>
      <c r="V886" s="17" t="s">
        <v>318</v>
      </c>
    </row>
    <row r="887" spans="1:47" x14ac:dyDescent="0.25">
      <c r="A887" s="12">
        <v>38542</v>
      </c>
      <c r="B887" s="13" t="s">
        <v>249</v>
      </c>
      <c r="C887" s="13">
        <v>2005</v>
      </c>
      <c r="D887" s="13">
        <v>7</v>
      </c>
      <c r="E887" s="13">
        <v>1</v>
      </c>
      <c r="F887" s="13" t="s">
        <v>248</v>
      </c>
      <c r="G887" s="30">
        <v>0.12222222222222223</v>
      </c>
      <c r="I887" s="30">
        <v>0.83819444444444446</v>
      </c>
      <c r="J887" s="231">
        <f t="shared" si="46"/>
        <v>6.8166666666666664</v>
      </c>
      <c r="K887" s="13" t="s">
        <v>250</v>
      </c>
      <c r="L887" s="149" t="s">
        <v>1283</v>
      </c>
      <c r="M887" s="13" t="s">
        <v>252</v>
      </c>
      <c r="N887" s="13" t="s">
        <v>252</v>
      </c>
      <c r="O887" s="16">
        <v>3</v>
      </c>
      <c r="P887" s="13">
        <v>58</v>
      </c>
      <c r="Q887" s="17">
        <v>27</v>
      </c>
      <c r="R887" s="227">
        <f t="shared" si="48"/>
        <v>31</v>
      </c>
      <c r="V887" s="17" t="s">
        <v>318</v>
      </c>
    </row>
    <row r="888" spans="1:47" x14ac:dyDescent="0.25">
      <c r="A888" s="12">
        <v>38542</v>
      </c>
      <c r="B888" s="13" t="s">
        <v>378</v>
      </c>
      <c r="C888" s="13">
        <v>2005</v>
      </c>
      <c r="D888" s="13">
        <v>7</v>
      </c>
      <c r="E888" s="13" t="s">
        <v>467</v>
      </c>
      <c r="F888" s="13" t="s">
        <v>768</v>
      </c>
      <c r="G888" s="30">
        <v>0.93055555555555547</v>
      </c>
      <c r="I888" s="30">
        <v>0.83819444444444446</v>
      </c>
      <c r="J888" s="231">
        <f t="shared" si="46"/>
        <v>2.2166666666666641</v>
      </c>
      <c r="K888" s="13" t="s">
        <v>250</v>
      </c>
      <c r="L888" s="13" t="s">
        <v>1357</v>
      </c>
      <c r="M888" s="13" t="s">
        <v>252</v>
      </c>
      <c r="N888" s="13" t="s">
        <v>252</v>
      </c>
      <c r="O888" s="16">
        <v>4</v>
      </c>
      <c r="P888" s="13">
        <v>55</v>
      </c>
      <c r="Q888" s="17">
        <v>20.5</v>
      </c>
      <c r="R888" s="227">
        <f t="shared" si="48"/>
        <v>34.5</v>
      </c>
      <c r="V888" s="17">
        <v>136</v>
      </c>
      <c r="AO888" s="13" t="s">
        <v>1358</v>
      </c>
    </row>
    <row r="889" spans="1:47" x14ac:dyDescent="0.25">
      <c r="A889" s="12">
        <v>38542</v>
      </c>
      <c r="B889" s="13" t="s">
        <v>378</v>
      </c>
      <c r="C889" s="13">
        <v>2005</v>
      </c>
      <c r="D889" s="13">
        <v>7</v>
      </c>
      <c r="E889" s="13" t="s">
        <v>467</v>
      </c>
      <c r="F889" s="13" t="s">
        <v>768</v>
      </c>
      <c r="G889" s="30">
        <v>0.94513888888888886</v>
      </c>
      <c r="I889" s="30">
        <v>0.83819444444444446</v>
      </c>
      <c r="J889" s="231">
        <f t="shared" si="46"/>
        <v>2.5666666666666655</v>
      </c>
      <c r="K889" s="13" t="s">
        <v>250</v>
      </c>
      <c r="L889" s="13" t="s">
        <v>1359</v>
      </c>
      <c r="M889" s="13" t="s">
        <v>252</v>
      </c>
      <c r="N889" s="13" t="s">
        <v>252</v>
      </c>
      <c r="O889" s="16">
        <v>5</v>
      </c>
      <c r="P889" s="13">
        <v>53</v>
      </c>
      <c r="Q889" s="17">
        <v>19.5</v>
      </c>
      <c r="R889" s="227">
        <f t="shared" si="48"/>
        <v>33.5</v>
      </c>
      <c r="V889" s="17" t="s">
        <v>318</v>
      </c>
    </row>
    <row r="890" spans="1:47" x14ac:dyDescent="0.25">
      <c r="A890" s="12">
        <v>38542</v>
      </c>
      <c r="B890" s="13" t="s">
        <v>378</v>
      </c>
      <c r="C890" s="13">
        <v>2005</v>
      </c>
      <c r="D890" s="13">
        <v>7</v>
      </c>
      <c r="E890" s="13" t="s">
        <v>467</v>
      </c>
      <c r="F890" s="13" t="s">
        <v>768</v>
      </c>
      <c r="G890" s="30">
        <v>0.95486111111111116</v>
      </c>
      <c r="I890" s="30">
        <v>0.83819444444444446</v>
      </c>
      <c r="J890" s="231">
        <f t="shared" si="46"/>
        <v>2.8000000000000007</v>
      </c>
      <c r="K890" s="13" t="s">
        <v>250</v>
      </c>
      <c r="L890" s="13" t="s">
        <v>1360</v>
      </c>
      <c r="M890" s="13" t="s">
        <v>252</v>
      </c>
      <c r="N890" s="13" t="s">
        <v>252</v>
      </c>
      <c r="O890" s="16">
        <v>4</v>
      </c>
      <c r="P890" s="13">
        <v>58</v>
      </c>
      <c r="Q890" s="17">
        <v>19.5</v>
      </c>
      <c r="R890" s="227">
        <f t="shared" si="48"/>
        <v>38.5</v>
      </c>
      <c r="V890" s="17">
        <v>145</v>
      </c>
      <c r="AO890" s="13" t="s">
        <v>921</v>
      </c>
    </row>
    <row r="891" spans="1:47" x14ac:dyDescent="0.25">
      <c r="A891" s="12">
        <v>38542</v>
      </c>
      <c r="B891" s="13" t="s">
        <v>378</v>
      </c>
      <c r="C891" s="13">
        <v>2005</v>
      </c>
      <c r="D891" s="13">
        <v>7</v>
      </c>
      <c r="E891" s="13" t="s">
        <v>467</v>
      </c>
      <c r="F891" s="13" t="s">
        <v>768</v>
      </c>
      <c r="G891" s="30">
        <v>0.97222222222222221</v>
      </c>
      <c r="I891" s="30">
        <v>0.83819444444444446</v>
      </c>
      <c r="J891" s="231">
        <f t="shared" si="46"/>
        <v>3.2166666666666659</v>
      </c>
      <c r="K891" s="13" t="s">
        <v>250</v>
      </c>
      <c r="L891" s="13" t="s">
        <v>1361</v>
      </c>
      <c r="M891" s="13" t="s">
        <v>252</v>
      </c>
      <c r="N891" s="13" t="s">
        <v>252</v>
      </c>
      <c r="O891" s="16">
        <v>5</v>
      </c>
      <c r="P891" s="13">
        <v>51.5</v>
      </c>
      <c r="Q891" s="17">
        <v>19.5</v>
      </c>
      <c r="R891" s="227">
        <f t="shared" si="48"/>
        <v>32</v>
      </c>
      <c r="V891" s="17">
        <v>142</v>
      </c>
    </row>
    <row r="892" spans="1:47" x14ac:dyDescent="0.25">
      <c r="A892" s="12">
        <v>38542</v>
      </c>
      <c r="B892" s="13" t="s">
        <v>378</v>
      </c>
      <c r="C892" s="13">
        <v>2005</v>
      </c>
      <c r="D892" s="13">
        <v>7</v>
      </c>
      <c r="E892" s="13" t="s">
        <v>467</v>
      </c>
      <c r="F892" s="13" t="s">
        <v>768</v>
      </c>
      <c r="G892" s="30">
        <v>0.97222222222222221</v>
      </c>
      <c r="I892" s="30">
        <v>0.83819444444444446</v>
      </c>
      <c r="J892" s="231">
        <f t="shared" si="46"/>
        <v>3.2166666666666659</v>
      </c>
      <c r="K892" s="13" t="s">
        <v>250</v>
      </c>
      <c r="L892" s="13" t="s">
        <v>1362</v>
      </c>
      <c r="M892" s="13" t="s">
        <v>252</v>
      </c>
      <c r="N892" s="13" t="s">
        <v>252</v>
      </c>
      <c r="O892" s="16">
        <v>3</v>
      </c>
      <c r="P892" s="13">
        <v>59</v>
      </c>
      <c r="Q892" s="17">
        <v>19.5</v>
      </c>
      <c r="R892" s="227">
        <f t="shared" si="48"/>
        <v>39.5</v>
      </c>
      <c r="V892" s="17">
        <v>145</v>
      </c>
    </row>
    <row r="893" spans="1:47" x14ac:dyDescent="0.25">
      <c r="A893" s="12">
        <v>38542</v>
      </c>
      <c r="B893" s="13" t="s">
        <v>378</v>
      </c>
      <c r="C893" s="13">
        <v>2005</v>
      </c>
      <c r="D893" s="13">
        <v>7</v>
      </c>
      <c r="E893" s="13" t="s">
        <v>467</v>
      </c>
      <c r="F893" s="13" t="s">
        <v>768</v>
      </c>
      <c r="G893" s="30">
        <v>0.99513888888888891</v>
      </c>
      <c r="I893" s="30">
        <v>0.83819444444444446</v>
      </c>
      <c r="J893" s="231">
        <f t="shared" si="46"/>
        <v>3.7666666666666666</v>
      </c>
      <c r="K893" s="13" t="s">
        <v>250</v>
      </c>
      <c r="L893" s="13" t="s">
        <v>1365</v>
      </c>
      <c r="M893" s="13" t="s">
        <v>252</v>
      </c>
      <c r="N893" s="13" t="s">
        <v>252</v>
      </c>
      <c r="O893" s="16">
        <v>4</v>
      </c>
      <c r="P893" s="13">
        <v>62</v>
      </c>
      <c r="Q893" s="17">
        <v>21</v>
      </c>
      <c r="R893" s="227">
        <f t="shared" si="48"/>
        <v>41</v>
      </c>
      <c r="V893" s="17">
        <v>144</v>
      </c>
    </row>
    <row r="894" spans="1:47" x14ac:dyDescent="0.25">
      <c r="A894" s="12">
        <v>38542</v>
      </c>
      <c r="B894" s="13" t="s">
        <v>378</v>
      </c>
      <c r="C894" s="13">
        <v>2005</v>
      </c>
      <c r="D894" s="13">
        <v>7</v>
      </c>
      <c r="E894" s="13" t="s">
        <v>467</v>
      </c>
      <c r="F894" s="13" t="s">
        <v>768</v>
      </c>
      <c r="G894" s="30">
        <v>1.3888888888888889E-3</v>
      </c>
      <c r="I894" s="30">
        <v>0.83819444444444446</v>
      </c>
      <c r="J894" s="231">
        <f t="shared" si="46"/>
        <v>3.9166666666666643</v>
      </c>
      <c r="K894" s="13" t="s">
        <v>250</v>
      </c>
      <c r="L894" s="13" t="s">
        <v>1367</v>
      </c>
      <c r="M894" s="13" t="s">
        <v>252</v>
      </c>
      <c r="N894" s="13" t="s">
        <v>252</v>
      </c>
      <c r="O894" s="16">
        <v>3</v>
      </c>
      <c r="P894" s="13">
        <v>56</v>
      </c>
      <c r="Q894" s="17">
        <v>19.5</v>
      </c>
      <c r="R894" s="227">
        <f t="shared" si="48"/>
        <v>36.5</v>
      </c>
      <c r="V894" s="17">
        <v>143</v>
      </c>
    </row>
    <row r="895" spans="1:47" x14ac:dyDescent="0.25">
      <c r="A895" s="12">
        <v>38542</v>
      </c>
      <c r="B895" s="13" t="s">
        <v>378</v>
      </c>
      <c r="C895" s="13">
        <v>2005</v>
      </c>
      <c r="D895" s="13">
        <v>7</v>
      </c>
      <c r="E895" s="13" t="s">
        <v>467</v>
      </c>
      <c r="F895" s="13" t="s">
        <v>768</v>
      </c>
      <c r="G895" s="30">
        <v>1.2500000000000001E-2</v>
      </c>
      <c r="I895" s="30">
        <v>0.83819444444444446</v>
      </c>
      <c r="J895" s="231">
        <f t="shared" si="46"/>
        <v>4.18333333333333</v>
      </c>
      <c r="K895" s="13" t="s">
        <v>250</v>
      </c>
      <c r="L895" s="13" t="s">
        <v>1369</v>
      </c>
      <c r="M895" s="13" t="s">
        <v>252</v>
      </c>
      <c r="N895" s="13" t="s">
        <v>252</v>
      </c>
      <c r="O895" s="16">
        <v>5</v>
      </c>
      <c r="P895" s="13">
        <v>54.5</v>
      </c>
      <c r="Q895" s="17">
        <v>21</v>
      </c>
      <c r="R895" s="227">
        <f t="shared" si="48"/>
        <v>33.5</v>
      </c>
      <c r="V895" s="17">
        <v>135</v>
      </c>
    </row>
    <row r="896" spans="1:47" x14ac:dyDescent="0.25">
      <c r="A896" s="12">
        <v>38542</v>
      </c>
      <c r="B896" s="13" t="s">
        <v>378</v>
      </c>
      <c r="C896" s="13">
        <v>2005</v>
      </c>
      <c r="D896" s="13">
        <v>7</v>
      </c>
      <c r="E896" s="13" t="s">
        <v>467</v>
      </c>
      <c r="F896" s="13" t="s">
        <v>768</v>
      </c>
      <c r="G896" s="30">
        <v>2.0833333333333332E-2</v>
      </c>
      <c r="I896" s="30">
        <v>0.83819444444444446</v>
      </c>
      <c r="J896" s="231">
        <f t="shared" si="46"/>
        <v>4.3833333333333329</v>
      </c>
      <c r="K896" s="13" t="s">
        <v>250</v>
      </c>
      <c r="L896" s="13" t="s">
        <v>1370</v>
      </c>
      <c r="M896" s="13" t="s">
        <v>252</v>
      </c>
      <c r="N896" s="13" t="s">
        <v>252</v>
      </c>
      <c r="O896" s="16">
        <v>3</v>
      </c>
      <c r="P896" s="13">
        <v>59</v>
      </c>
      <c r="Q896" s="17">
        <v>20.5</v>
      </c>
      <c r="R896" s="227">
        <f t="shared" si="48"/>
        <v>38.5</v>
      </c>
      <c r="V896" s="17">
        <v>149</v>
      </c>
      <c r="AO896" s="13" t="s">
        <v>921</v>
      </c>
    </row>
    <row r="897" spans="1:41" x14ac:dyDescent="0.25">
      <c r="A897" s="12">
        <v>38542</v>
      </c>
      <c r="B897" s="13" t="s">
        <v>378</v>
      </c>
      <c r="C897" s="13">
        <v>2005</v>
      </c>
      <c r="D897" s="13">
        <v>7</v>
      </c>
      <c r="E897" s="13" t="s">
        <v>467</v>
      </c>
      <c r="F897" s="13" t="s">
        <v>768</v>
      </c>
      <c r="G897" s="30">
        <v>3.5416666666666666E-2</v>
      </c>
      <c r="I897" s="30">
        <v>0.83819444444444446</v>
      </c>
      <c r="J897" s="231">
        <f t="shared" si="46"/>
        <v>4.7333333333333343</v>
      </c>
      <c r="K897" s="13" t="s">
        <v>250</v>
      </c>
      <c r="L897" s="13" t="s">
        <v>1373</v>
      </c>
      <c r="M897" s="13" t="s">
        <v>252</v>
      </c>
      <c r="N897" s="13" t="s">
        <v>252</v>
      </c>
      <c r="O897" s="16">
        <v>4.5</v>
      </c>
      <c r="P897" s="13">
        <v>58</v>
      </c>
      <c r="Q897" s="17">
        <v>21</v>
      </c>
      <c r="R897" s="227">
        <f t="shared" si="48"/>
        <v>37</v>
      </c>
      <c r="V897" s="17">
        <v>138</v>
      </c>
      <c r="AO897" s="13" t="s">
        <v>1374</v>
      </c>
    </row>
    <row r="898" spans="1:41" x14ac:dyDescent="0.25">
      <c r="A898" s="12">
        <v>38542</v>
      </c>
      <c r="B898" s="13" t="s">
        <v>378</v>
      </c>
      <c r="C898" s="13">
        <v>2005</v>
      </c>
      <c r="D898" s="13">
        <v>7</v>
      </c>
      <c r="E898" s="13" t="s">
        <v>467</v>
      </c>
      <c r="F898" s="13" t="s">
        <v>768</v>
      </c>
      <c r="G898" s="30">
        <v>4.5138888888888888E-2</v>
      </c>
      <c r="I898" s="30">
        <v>0.83819444444444446</v>
      </c>
      <c r="J898" s="231">
        <f t="shared" si="46"/>
        <v>4.966666666666665</v>
      </c>
      <c r="K898" s="13" t="s">
        <v>250</v>
      </c>
      <c r="L898" s="13" t="s">
        <v>1375</v>
      </c>
      <c r="M898" s="13" t="s">
        <v>252</v>
      </c>
      <c r="N898" s="13" t="s">
        <v>252</v>
      </c>
      <c r="O898" s="16">
        <v>3</v>
      </c>
      <c r="P898" s="13">
        <v>60</v>
      </c>
      <c r="Q898" s="17">
        <v>21.5</v>
      </c>
      <c r="R898" s="227">
        <f t="shared" si="48"/>
        <v>38.5</v>
      </c>
      <c r="V898" s="17">
        <v>149</v>
      </c>
    </row>
    <row r="899" spans="1:41" x14ac:dyDescent="0.25">
      <c r="A899" s="12">
        <v>38542</v>
      </c>
      <c r="B899" s="13" t="s">
        <v>378</v>
      </c>
      <c r="C899" s="13">
        <v>2005</v>
      </c>
      <c r="D899" s="13">
        <v>7</v>
      </c>
      <c r="E899" s="13" t="s">
        <v>467</v>
      </c>
      <c r="F899" s="13" t="s">
        <v>768</v>
      </c>
      <c r="G899" s="30">
        <v>5.6944444444444443E-2</v>
      </c>
      <c r="I899" s="30">
        <v>0.83819444444444446</v>
      </c>
      <c r="J899" s="231">
        <f t="shared" si="46"/>
        <v>5.25</v>
      </c>
      <c r="K899" s="13" t="s">
        <v>250</v>
      </c>
      <c r="L899" s="13" t="s">
        <v>1376</v>
      </c>
      <c r="M899" s="13" t="s">
        <v>252</v>
      </c>
      <c r="N899" s="13" t="s">
        <v>252</v>
      </c>
      <c r="O899" s="16">
        <v>3</v>
      </c>
      <c r="P899" s="13">
        <v>55.5</v>
      </c>
      <c r="Q899" s="17">
        <v>21</v>
      </c>
      <c r="R899" s="227">
        <f t="shared" si="48"/>
        <v>34.5</v>
      </c>
      <c r="V899" s="17">
        <v>144</v>
      </c>
    </row>
    <row r="900" spans="1:41" x14ac:dyDescent="0.25">
      <c r="A900" s="12">
        <v>38542</v>
      </c>
      <c r="B900" s="13" t="s">
        <v>378</v>
      </c>
      <c r="C900" s="13">
        <v>2005</v>
      </c>
      <c r="D900" s="13">
        <v>7</v>
      </c>
      <c r="E900" s="13" t="s">
        <v>467</v>
      </c>
      <c r="F900" s="13" t="s">
        <v>768</v>
      </c>
      <c r="G900" s="30">
        <v>5.9722222222222225E-2</v>
      </c>
      <c r="I900" s="30">
        <v>0.83819444444444446</v>
      </c>
      <c r="J900" s="231">
        <f t="shared" si="46"/>
        <v>5.3166666666666664</v>
      </c>
      <c r="K900" s="13" t="s">
        <v>250</v>
      </c>
      <c r="L900" s="13" t="s">
        <v>1377</v>
      </c>
      <c r="M900" s="13" t="s">
        <v>252</v>
      </c>
      <c r="N900" s="13" t="s">
        <v>252</v>
      </c>
      <c r="O900" s="16">
        <v>3</v>
      </c>
      <c r="P900" s="13">
        <v>54</v>
      </c>
      <c r="Q900" s="17">
        <v>21</v>
      </c>
      <c r="R900" s="227">
        <f t="shared" si="48"/>
        <v>33</v>
      </c>
      <c r="V900" s="17">
        <v>135</v>
      </c>
      <c r="AO900" s="13" t="s">
        <v>1378</v>
      </c>
    </row>
    <row r="901" spans="1:41" x14ac:dyDescent="0.25">
      <c r="A901" s="12">
        <v>38542</v>
      </c>
      <c r="B901" s="13" t="s">
        <v>378</v>
      </c>
      <c r="C901" s="13">
        <v>2005</v>
      </c>
      <c r="D901" s="13">
        <v>7</v>
      </c>
      <c r="E901" s="13" t="s">
        <v>467</v>
      </c>
      <c r="F901" s="13" t="s">
        <v>768</v>
      </c>
      <c r="G901" s="30">
        <v>6.458333333333334E-2</v>
      </c>
      <c r="I901" s="30">
        <v>0.83819444444444446</v>
      </c>
      <c r="J901" s="231">
        <f t="shared" si="46"/>
        <v>5.4333333333333336</v>
      </c>
      <c r="K901" s="13" t="s">
        <v>250</v>
      </c>
      <c r="L901" s="13" t="s">
        <v>1379</v>
      </c>
      <c r="M901" s="13" t="s">
        <v>252</v>
      </c>
      <c r="N901" s="13" t="s">
        <v>252</v>
      </c>
      <c r="O901" s="16">
        <v>3</v>
      </c>
      <c r="P901" s="13">
        <v>56.5</v>
      </c>
      <c r="Q901" s="17">
        <v>21</v>
      </c>
      <c r="R901" s="227">
        <f t="shared" si="48"/>
        <v>35.5</v>
      </c>
      <c r="V901" s="17">
        <v>135</v>
      </c>
    </row>
    <row r="902" spans="1:41" x14ac:dyDescent="0.25">
      <c r="A902" s="12">
        <v>38542</v>
      </c>
      <c r="B902" s="13" t="s">
        <v>378</v>
      </c>
      <c r="C902" s="13">
        <v>2005</v>
      </c>
      <c r="D902" s="13">
        <v>7</v>
      </c>
      <c r="E902" s="13" t="s">
        <v>467</v>
      </c>
      <c r="F902" s="13" t="s">
        <v>768</v>
      </c>
      <c r="G902" s="30">
        <v>7.6388888888888895E-2</v>
      </c>
      <c r="I902" s="30">
        <v>0.83819444444444446</v>
      </c>
      <c r="J902" s="231">
        <f t="shared" si="46"/>
        <v>5.716666666666665</v>
      </c>
      <c r="K902" s="13" t="s">
        <v>250</v>
      </c>
      <c r="L902" s="13" t="s">
        <v>1380</v>
      </c>
      <c r="M902" s="13" t="s">
        <v>252</v>
      </c>
      <c r="N902" s="13" t="s">
        <v>252</v>
      </c>
      <c r="O902" s="16">
        <v>3</v>
      </c>
      <c r="P902" s="13">
        <v>56</v>
      </c>
      <c r="Q902" s="17">
        <v>21</v>
      </c>
      <c r="R902" s="227">
        <f t="shared" ref="R902:R923" si="49">P902-Q902</f>
        <v>35</v>
      </c>
      <c r="V902" s="17">
        <v>141</v>
      </c>
    </row>
    <row r="903" spans="1:41" x14ac:dyDescent="0.25">
      <c r="A903" s="12">
        <v>38542</v>
      </c>
      <c r="B903" s="13" t="s">
        <v>378</v>
      </c>
      <c r="C903" s="13">
        <v>2005</v>
      </c>
      <c r="D903" s="13">
        <v>7</v>
      </c>
      <c r="E903" s="13" t="s">
        <v>467</v>
      </c>
      <c r="F903" s="13" t="s">
        <v>768</v>
      </c>
      <c r="G903" s="30">
        <v>7.7083333333333337E-2</v>
      </c>
      <c r="I903" s="30">
        <v>0.83819444444444446</v>
      </c>
      <c r="J903" s="231">
        <f t="shared" si="46"/>
        <v>5.7333333333333343</v>
      </c>
      <c r="K903" s="13" t="s">
        <v>250</v>
      </c>
      <c r="L903" s="13" t="s">
        <v>1381</v>
      </c>
      <c r="M903" s="13" t="s">
        <v>252</v>
      </c>
      <c r="N903" s="13" t="s">
        <v>252</v>
      </c>
      <c r="O903" s="16">
        <v>3</v>
      </c>
      <c r="P903" s="13">
        <v>51.5</v>
      </c>
      <c r="Q903" s="17">
        <v>15.5</v>
      </c>
      <c r="R903" s="227">
        <f t="shared" si="49"/>
        <v>36</v>
      </c>
      <c r="V903" s="17">
        <v>147</v>
      </c>
    </row>
    <row r="904" spans="1:41" x14ac:dyDescent="0.25">
      <c r="A904" s="12">
        <v>38542</v>
      </c>
      <c r="B904" s="13" t="s">
        <v>378</v>
      </c>
      <c r="C904" s="13">
        <v>2005</v>
      </c>
      <c r="D904" s="13">
        <v>7</v>
      </c>
      <c r="E904" s="13" t="s">
        <v>467</v>
      </c>
      <c r="F904" s="13" t="s">
        <v>768</v>
      </c>
      <c r="G904" s="30">
        <v>8.3333333333333329E-2</v>
      </c>
      <c r="I904" s="30">
        <v>0.83819444444444446</v>
      </c>
      <c r="J904" s="231">
        <f t="shared" si="46"/>
        <v>5.8833333333333329</v>
      </c>
      <c r="K904" s="13" t="s">
        <v>250</v>
      </c>
      <c r="L904" s="13" t="s">
        <v>1382</v>
      </c>
      <c r="M904" s="13" t="s">
        <v>252</v>
      </c>
      <c r="N904" s="13" t="s">
        <v>252</v>
      </c>
      <c r="O904" s="16">
        <v>0</v>
      </c>
      <c r="P904" s="13">
        <v>44.5</v>
      </c>
      <c r="Q904" s="17">
        <v>15</v>
      </c>
      <c r="R904" s="227">
        <f t="shared" si="49"/>
        <v>29.5</v>
      </c>
      <c r="V904" s="17">
        <v>137</v>
      </c>
      <c r="AO904" s="13" t="s">
        <v>1383</v>
      </c>
    </row>
    <row r="905" spans="1:41" x14ac:dyDescent="0.25">
      <c r="A905" s="12">
        <v>38542</v>
      </c>
      <c r="B905" s="13" t="s">
        <v>378</v>
      </c>
      <c r="C905" s="13">
        <v>2005</v>
      </c>
      <c r="D905" s="13">
        <v>7</v>
      </c>
      <c r="E905" s="13" t="s">
        <v>467</v>
      </c>
      <c r="F905" s="13" t="s">
        <v>768</v>
      </c>
      <c r="G905" s="30">
        <v>8.6111111111111124E-2</v>
      </c>
      <c r="I905" s="30">
        <v>0.83819444444444446</v>
      </c>
      <c r="J905" s="231">
        <f t="shared" si="46"/>
        <v>5.9499999999999993</v>
      </c>
      <c r="K905" s="13" t="s">
        <v>250</v>
      </c>
      <c r="L905" s="13" t="s">
        <v>1384</v>
      </c>
      <c r="M905" s="13" t="s">
        <v>252</v>
      </c>
      <c r="N905" s="13" t="s">
        <v>252</v>
      </c>
      <c r="O905" s="16">
        <v>3</v>
      </c>
      <c r="P905" s="13">
        <v>46.5</v>
      </c>
      <c r="Q905" s="17">
        <v>16</v>
      </c>
      <c r="R905" s="227">
        <f t="shared" si="49"/>
        <v>30.5</v>
      </c>
      <c r="V905" s="17">
        <v>137</v>
      </c>
    </row>
    <row r="906" spans="1:41" x14ac:dyDescent="0.25">
      <c r="A906" s="12">
        <v>38542</v>
      </c>
      <c r="B906" s="13" t="s">
        <v>378</v>
      </c>
      <c r="C906" s="13">
        <v>2005</v>
      </c>
      <c r="D906" s="13">
        <v>7</v>
      </c>
      <c r="E906" s="13" t="s">
        <v>467</v>
      </c>
      <c r="F906" s="13" t="s">
        <v>768</v>
      </c>
      <c r="G906" s="30">
        <v>9.3055555555555558E-2</v>
      </c>
      <c r="I906" s="30">
        <v>0.83819444444444446</v>
      </c>
      <c r="J906" s="231">
        <f t="shared" si="46"/>
        <v>6.1166666666666671</v>
      </c>
      <c r="K906" s="13" t="s">
        <v>250</v>
      </c>
      <c r="L906" s="13" t="s">
        <v>1385</v>
      </c>
      <c r="M906" s="13" t="s">
        <v>252</v>
      </c>
      <c r="N906" s="13" t="s">
        <v>252</v>
      </c>
      <c r="O906" s="16">
        <v>3</v>
      </c>
      <c r="P906" s="13">
        <v>51</v>
      </c>
      <c r="Q906" s="17">
        <v>16</v>
      </c>
      <c r="R906" s="227">
        <f t="shared" si="49"/>
        <v>35</v>
      </c>
      <c r="V906" s="17">
        <v>145</v>
      </c>
    </row>
    <row r="907" spans="1:41" x14ac:dyDescent="0.25">
      <c r="A907" s="12">
        <v>38542</v>
      </c>
      <c r="B907" s="13" t="s">
        <v>378</v>
      </c>
      <c r="C907" s="13">
        <v>2005</v>
      </c>
      <c r="D907" s="13">
        <v>7</v>
      </c>
      <c r="E907" s="13" t="s">
        <v>467</v>
      </c>
      <c r="F907" s="13" t="s">
        <v>768</v>
      </c>
      <c r="G907" s="30">
        <v>0.11458333333333333</v>
      </c>
      <c r="I907" s="30">
        <v>0.83819444444444446</v>
      </c>
      <c r="J907" s="231">
        <f t="shared" si="46"/>
        <v>6.6333333333333329</v>
      </c>
      <c r="K907" s="13" t="s">
        <v>250</v>
      </c>
      <c r="L907" s="13" t="s">
        <v>1388</v>
      </c>
      <c r="M907" s="13" t="s">
        <v>252</v>
      </c>
      <c r="N907" s="13" t="s">
        <v>252</v>
      </c>
      <c r="O907" s="16">
        <v>4.5</v>
      </c>
      <c r="P907" s="13">
        <v>47</v>
      </c>
      <c r="Q907" s="17">
        <v>15</v>
      </c>
      <c r="R907" s="227">
        <f t="shared" si="49"/>
        <v>32</v>
      </c>
      <c r="V907" s="17">
        <v>139</v>
      </c>
    </row>
    <row r="908" spans="1:41" x14ac:dyDescent="0.25">
      <c r="A908" s="12">
        <v>38542</v>
      </c>
      <c r="B908" s="13" t="s">
        <v>378</v>
      </c>
      <c r="C908" s="13">
        <v>2005</v>
      </c>
      <c r="D908" s="13">
        <v>7</v>
      </c>
      <c r="E908" s="13" t="s">
        <v>467</v>
      </c>
      <c r="F908" s="13" t="s">
        <v>768</v>
      </c>
      <c r="G908" s="30">
        <v>0.12013888888888889</v>
      </c>
      <c r="I908" s="30">
        <v>0.83819444444444446</v>
      </c>
      <c r="J908" s="231">
        <f t="shared" si="46"/>
        <v>6.7666666666666657</v>
      </c>
      <c r="K908" s="13" t="s">
        <v>250</v>
      </c>
      <c r="L908" s="13" t="s">
        <v>1389</v>
      </c>
      <c r="M908" s="13" t="s">
        <v>252</v>
      </c>
      <c r="N908" s="13" t="s">
        <v>252</v>
      </c>
      <c r="O908" s="16">
        <v>4.5</v>
      </c>
      <c r="P908" s="13">
        <v>50</v>
      </c>
      <c r="Q908" s="17">
        <v>16</v>
      </c>
      <c r="R908" s="227">
        <f t="shared" si="49"/>
        <v>34</v>
      </c>
      <c r="V908" s="17">
        <v>138</v>
      </c>
    </row>
    <row r="909" spans="1:41" x14ac:dyDescent="0.25">
      <c r="A909" s="12">
        <v>38542</v>
      </c>
      <c r="B909" s="13" t="s">
        <v>378</v>
      </c>
      <c r="C909" s="13">
        <v>2005</v>
      </c>
      <c r="D909" s="13">
        <v>7</v>
      </c>
      <c r="E909" s="13" t="s">
        <v>467</v>
      </c>
      <c r="F909" s="13" t="s">
        <v>768</v>
      </c>
      <c r="G909" s="30">
        <v>0.12013888888888889</v>
      </c>
      <c r="I909" s="30">
        <v>0.83819444444444446</v>
      </c>
      <c r="J909" s="231">
        <f t="shared" si="46"/>
        <v>6.7666666666666657</v>
      </c>
      <c r="K909" s="13" t="s">
        <v>250</v>
      </c>
      <c r="L909" s="13" t="s">
        <v>1390</v>
      </c>
      <c r="M909" s="13" t="s">
        <v>252</v>
      </c>
      <c r="N909" s="13" t="s">
        <v>252</v>
      </c>
      <c r="O909" s="16">
        <v>3</v>
      </c>
      <c r="P909" s="13">
        <v>58</v>
      </c>
      <c r="Q909" s="17">
        <v>20</v>
      </c>
      <c r="R909" s="227">
        <f t="shared" si="49"/>
        <v>38</v>
      </c>
      <c r="V909" s="17">
        <v>144</v>
      </c>
    </row>
    <row r="910" spans="1:41" x14ac:dyDescent="0.25">
      <c r="A910" s="12">
        <v>38542</v>
      </c>
      <c r="B910" s="13" t="s">
        <v>378</v>
      </c>
      <c r="C910" s="13">
        <v>2005</v>
      </c>
      <c r="D910" s="13">
        <v>7</v>
      </c>
      <c r="E910" s="13" t="s">
        <v>467</v>
      </c>
      <c r="F910" s="13" t="s">
        <v>768</v>
      </c>
      <c r="G910" s="30">
        <v>0.12569444444444444</v>
      </c>
      <c r="I910" s="30">
        <v>0.83819444444444446</v>
      </c>
      <c r="J910" s="231">
        <f t="shared" si="46"/>
        <v>6.8999999999999986</v>
      </c>
      <c r="K910" s="13" t="s">
        <v>250</v>
      </c>
      <c r="L910" s="13" t="s">
        <v>1391</v>
      </c>
      <c r="M910" s="13" t="s">
        <v>252</v>
      </c>
      <c r="N910" s="13" t="s">
        <v>252</v>
      </c>
      <c r="O910" s="16">
        <v>3</v>
      </c>
      <c r="P910" s="13">
        <v>55</v>
      </c>
      <c r="Q910" s="17">
        <v>21</v>
      </c>
      <c r="R910" s="227">
        <f t="shared" si="49"/>
        <v>34</v>
      </c>
      <c r="V910" s="17">
        <v>139</v>
      </c>
    </row>
    <row r="911" spans="1:41" x14ac:dyDescent="0.25">
      <c r="A911" s="12">
        <v>38542</v>
      </c>
      <c r="B911" s="13" t="s">
        <v>378</v>
      </c>
      <c r="C911" s="13">
        <v>2005</v>
      </c>
      <c r="D911" s="13">
        <v>7</v>
      </c>
      <c r="E911" s="13" t="s">
        <v>379</v>
      </c>
      <c r="F911" s="13" t="s">
        <v>431</v>
      </c>
      <c r="G911" s="30">
        <v>0.97777777777777775</v>
      </c>
      <c r="I911" s="30">
        <v>0.83819444444444446</v>
      </c>
      <c r="J911" s="231">
        <f t="shared" si="46"/>
        <v>3.3499999999999988</v>
      </c>
      <c r="K911" s="13" t="s">
        <v>250</v>
      </c>
      <c r="L911" s="13" t="s">
        <v>1306</v>
      </c>
      <c r="M911" s="13" t="s">
        <v>252</v>
      </c>
      <c r="N911" s="13" t="s">
        <v>252</v>
      </c>
      <c r="O911" s="16">
        <v>5</v>
      </c>
      <c r="P911" s="13">
        <v>47.5</v>
      </c>
      <c r="Q911" s="17">
        <v>15.5</v>
      </c>
      <c r="R911" s="227">
        <f t="shared" si="49"/>
        <v>32</v>
      </c>
      <c r="S911" s="18">
        <v>14.5</v>
      </c>
      <c r="U911" s="18">
        <v>24.3</v>
      </c>
      <c r="V911" s="17">
        <v>143</v>
      </c>
      <c r="AO911" s="13" t="s">
        <v>1393</v>
      </c>
    </row>
    <row r="912" spans="1:41" x14ac:dyDescent="0.25">
      <c r="A912" s="12">
        <v>38542</v>
      </c>
      <c r="B912" s="13" t="s">
        <v>378</v>
      </c>
      <c r="C912" s="13">
        <v>2005</v>
      </c>
      <c r="D912" s="13">
        <v>7</v>
      </c>
      <c r="E912" s="13" t="s">
        <v>379</v>
      </c>
      <c r="F912" s="13" t="s">
        <v>431</v>
      </c>
      <c r="G912" s="30">
        <v>0.98750000000000004</v>
      </c>
      <c r="I912" s="30">
        <v>0.83819444444444446</v>
      </c>
      <c r="J912" s="231">
        <f t="shared" ref="J912:J975" si="50">($G912-$I912)*24+IF($G912&lt;TIME(12,0,0),24,0)</f>
        <v>3.5833333333333339</v>
      </c>
      <c r="K912" s="13" t="s">
        <v>250</v>
      </c>
      <c r="L912" s="13" t="s">
        <v>1392</v>
      </c>
      <c r="M912" s="13" t="s">
        <v>252</v>
      </c>
      <c r="N912" s="13" t="s">
        <v>252</v>
      </c>
      <c r="O912" s="16">
        <v>4</v>
      </c>
      <c r="P912" s="13">
        <v>58</v>
      </c>
      <c r="Q912" s="17">
        <v>15</v>
      </c>
      <c r="R912" s="227">
        <f t="shared" si="49"/>
        <v>43</v>
      </c>
      <c r="S912" s="18">
        <v>14.9</v>
      </c>
      <c r="U912" s="18">
        <v>22.8</v>
      </c>
      <c r="V912" s="17">
        <v>138</v>
      </c>
    </row>
    <row r="913" spans="1:41" x14ac:dyDescent="0.25">
      <c r="A913" s="12">
        <v>38542</v>
      </c>
      <c r="B913" s="13" t="s">
        <v>378</v>
      </c>
      <c r="C913" s="13">
        <v>2005</v>
      </c>
      <c r="D913" s="13">
        <v>7</v>
      </c>
      <c r="E913" s="13" t="s">
        <v>379</v>
      </c>
      <c r="F913" s="13" t="s">
        <v>431</v>
      </c>
      <c r="G913" s="30">
        <v>8.3333333333333332E-3</v>
      </c>
      <c r="I913" s="30">
        <v>0.83819444444444446</v>
      </c>
      <c r="J913" s="231">
        <f t="shared" si="50"/>
        <v>4.0833333333333321</v>
      </c>
      <c r="K913" s="13" t="s">
        <v>250</v>
      </c>
      <c r="L913" s="13" t="s">
        <v>1394</v>
      </c>
      <c r="M913" s="13" t="s">
        <v>252</v>
      </c>
      <c r="N913" s="13" t="s">
        <v>252</v>
      </c>
      <c r="O913" s="16">
        <v>4</v>
      </c>
      <c r="P913" s="13">
        <v>51</v>
      </c>
      <c r="Q913" s="17">
        <v>15.5</v>
      </c>
      <c r="R913" s="227">
        <f t="shared" si="49"/>
        <v>35.5</v>
      </c>
      <c r="S913" s="18">
        <v>14.3</v>
      </c>
      <c r="U913" s="18">
        <v>24.7</v>
      </c>
      <c r="V913" s="17">
        <v>141</v>
      </c>
      <c r="AO913" s="13" t="s">
        <v>1819</v>
      </c>
    </row>
    <row r="914" spans="1:41" x14ac:dyDescent="0.25">
      <c r="A914" s="12">
        <v>38542</v>
      </c>
      <c r="B914" s="13" t="s">
        <v>378</v>
      </c>
      <c r="C914" s="13">
        <v>2005</v>
      </c>
      <c r="D914" s="13">
        <v>7</v>
      </c>
      <c r="E914" s="13" t="s">
        <v>379</v>
      </c>
      <c r="F914" s="13" t="s">
        <v>431</v>
      </c>
      <c r="G914" s="30">
        <v>2.2222222222222223E-2</v>
      </c>
      <c r="I914" s="30">
        <v>0.83819444444444446</v>
      </c>
      <c r="J914" s="231">
        <f t="shared" si="50"/>
        <v>4.4166666666666679</v>
      </c>
      <c r="K914" s="13" t="s">
        <v>250</v>
      </c>
      <c r="L914" s="13" t="s">
        <v>1395</v>
      </c>
      <c r="M914" s="13" t="s">
        <v>252</v>
      </c>
      <c r="N914" s="13" t="s">
        <v>252</v>
      </c>
      <c r="O914" s="16">
        <v>3</v>
      </c>
      <c r="P914" s="13">
        <v>52</v>
      </c>
      <c r="Q914" s="17">
        <v>16</v>
      </c>
      <c r="R914" s="227">
        <f t="shared" si="49"/>
        <v>36</v>
      </c>
      <c r="S914" s="18">
        <v>15.3</v>
      </c>
      <c r="U914" s="18">
        <v>23.3</v>
      </c>
      <c r="V914" s="17">
        <v>144</v>
      </c>
      <c r="AO914" s="13" t="s">
        <v>1396</v>
      </c>
    </row>
    <row r="915" spans="1:41" x14ac:dyDescent="0.25">
      <c r="A915" s="12">
        <v>38542</v>
      </c>
      <c r="B915" s="13" t="s">
        <v>378</v>
      </c>
      <c r="C915" s="13">
        <v>2005</v>
      </c>
      <c r="D915" s="13">
        <v>7</v>
      </c>
      <c r="E915" s="13" t="s">
        <v>379</v>
      </c>
      <c r="F915" s="13" t="s">
        <v>431</v>
      </c>
      <c r="G915" s="30">
        <v>4.027777777777778E-2</v>
      </c>
      <c r="I915" s="30">
        <v>0.83819444444444446</v>
      </c>
      <c r="J915" s="231">
        <f t="shared" si="50"/>
        <v>4.8499999999999979</v>
      </c>
      <c r="K915" s="13" t="s">
        <v>250</v>
      </c>
      <c r="L915" s="13" t="s">
        <v>1397</v>
      </c>
      <c r="M915" s="13" t="s">
        <v>252</v>
      </c>
      <c r="N915" s="13" t="s">
        <v>252</v>
      </c>
      <c r="O915" s="16">
        <v>5</v>
      </c>
      <c r="P915" s="13">
        <v>48.5</v>
      </c>
      <c r="Q915" s="17">
        <v>15.5</v>
      </c>
      <c r="R915" s="227">
        <f t="shared" si="49"/>
        <v>33</v>
      </c>
      <c r="S915" s="18">
        <v>13.2</v>
      </c>
      <c r="U915" s="18">
        <v>22.8</v>
      </c>
      <c r="V915" s="17">
        <v>140</v>
      </c>
    </row>
    <row r="916" spans="1:41" x14ac:dyDescent="0.25">
      <c r="A916" s="12">
        <v>38542</v>
      </c>
      <c r="B916" s="13" t="s">
        <v>378</v>
      </c>
      <c r="C916" s="13">
        <v>2005</v>
      </c>
      <c r="D916" s="13">
        <v>7</v>
      </c>
      <c r="E916" s="13" t="s">
        <v>379</v>
      </c>
      <c r="F916" s="13" t="s">
        <v>431</v>
      </c>
      <c r="G916" s="30">
        <v>5.2083333333333336E-2</v>
      </c>
      <c r="I916" s="30">
        <v>0.83819444444444446</v>
      </c>
      <c r="J916" s="231">
        <f t="shared" si="50"/>
        <v>5.1333333333333329</v>
      </c>
      <c r="K916" s="13" t="s">
        <v>250</v>
      </c>
      <c r="L916" s="13" t="s">
        <v>1398</v>
      </c>
      <c r="M916" s="13" t="s">
        <v>252</v>
      </c>
      <c r="N916" s="13" t="s">
        <v>252</v>
      </c>
      <c r="O916" s="16">
        <v>0</v>
      </c>
      <c r="P916" s="13">
        <v>46</v>
      </c>
      <c r="Q916" s="17">
        <v>11</v>
      </c>
      <c r="R916" s="227">
        <f t="shared" si="49"/>
        <v>35</v>
      </c>
      <c r="S916" s="18">
        <v>13.6</v>
      </c>
      <c r="U916" s="18">
        <v>22.8</v>
      </c>
      <c r="V916" s="17">
        <v>130</v>
      </c>
    </row>
    <row r="917" spans="1:41" x14ac:dyDescent="0.25">
      <c r="A917" s="12">
        <v>38542</v>
      </c>
      <c r="B917" s="13" t="s">
        <v>378</v>
      </c>
      <c r="C917" s="13">
        <v>2005</v>
      </c>
      <c r="D917" s="13">
        <v>7</v>
      </c>
      <c r="E917" s="13" t="s">
        <v>379</v>
      </c>
      <c r="F917" s="13" t="s">
        <v>431</v>
      </c>
      <c r="G917" s="30">
        <v>7.4305555555555555E-2</v>
      </c>
      <c r="I917" s="30">
        <v>0.83819444444444446</v>
      </c>
      <c r="J917" s="231">
        <f t="shared" si="50"/>
        <v>5.6666666666666643</v>
      </c>
      <c r="K917" s="13" t="s">
        <v>250</v>
      </c>
      <c r="L917" s="13" t="s">
        <v>1399</v>
      </c>
      <c r="M917" s="13" t="s">
        <v>252</v>
      </c>
      <c r="N917" s="13" t="s">
        <v>252</v>
      </c>
      <c r="O917" s="16">
        <v>5</v>
      </c>
      <c r="P917" s="13">
        <v>63</v>
      </c>
      <c r="Q917" s="17">
        <v>22.5</v>
      </c>
      <c r="R917" s="227">
        <f t="shared" si="49"/>
        <v>40.5</v>
      </c>
      <c r="S917" s="18">
        <v>14.3</v>
      </c>
      <c r="U917" s="18">
        <v>22.7</v>
      </c>
      <c r="V917" s="17">
        <v>140</v>
      </c>
    </row>
    <row r="918" spans="1:41" x14ac:dyDescent="0.25">
      <c r="A918" s="12">
        <v>38542</v>
      </c>
      <c r="B918" s="13" t="s">
        <v>378</v>
      </c>
      <c r="C918" s="13">
        <v>2005</v>
      </c>
      <c r="D918" s="13">
        <v>7</v>
      </c>
      <c r="E918" s="13" t="s">
        <v>379</v>
      </c>
      <c r="F918" s="13" t="s">
        <v>431</v>
      </c>
      <c r="G918" s="30">
        <v>7.4305555555555555E-2</v>
      </c>
      <c r="I918" s="30">
        <v>0.83819444444444446</v>
      </c>
      <c r="J918" s="231">
        <f t="shared" si="50"/>
        <v>5.6666666666666643</v>
      </c>
      <c r="K918" s="13" t="s">
        <v>250</v>
      </c>
      <c r="L918" s="13" t="s">
        <v>1400</v>
      </c>
      <c r="M918" s="13" t="s">
        <v>252</v>
      </c>
      <c r="N918" s="13" t="s">
        <v>252</v>
      </c>
      <c r="O918" s="16">
        <v>3</v>
      </c>
      <c r="P918" s="13">
        <v>55</v>
      </c>
      <c r="Q918" s="17">
        <v>16</v>
      </c>
      <c r="R918" s="227">
        <f t="shared" si="49"/>
        <v>39</v>
      </c>
      <c r="S918" s="18">
        <v>14.3</v>
      </c>
      <c r="U918" s="18">
        <v>24</v>
      </c>
      <c r="V918" s="17">
        <v>144</v>
      </c>
    </row>
    <row r="919" spans="1:41" x14ac:dyDescent="0.25">
      <c r="A919" s="12">
        <v>38542</v>
      </c>
      <c r="B919" s="13" t="s">
        <v>378</v>
      </c>
      <c r="C919" s="13">
        <v>2005</v>
      </c>
      <c r="D919" s="13">
        <v>7</v>
      </c>
      <c r="E919" s="13" t="s">
        <v>379</v>
      </c>
      <c r="F919" s="13" t="s">
        <v>431</v>
      </c>
      <c r="G919" s="30">
        <v>7.9166666666666663E-2</v>
      </c>
      <c r="I919" s="30">
        <v>0.83819444444444446</v>
      </c>
      <c r="J919" s="231">
        <f t="shared" si="50"/>
        <v>5.7833333333333314</v>
      </c>
      <c r="K919" s="13" t="s">
        <v>250</v>
      </c>
      <c r="L919" s="13" t="s">
        <v>1583</v>
      </c>
      <c r="M919" s="13" t="s">
        <v>252</v>
      </c>
      <c r="N919" s="13" t="s">
        <v>252</v>
      </c>
      <c r="O919" s="16">
        <v>4</v>
      </c>
      <c r="P919" s="13">
        <v>55.5</v>
      </c>
      <c r="Q919" s="17">
        <v>22.5</v>
      </c>
      <c r="R919" s="227">
        <f t="shared" si="49"/>
        <v>33</v>
      </c>
      <c r="S919" s="18">
        <v>14.8</v>
      </c>
      <c r="U919" s="18">
        <v>23</v>
      </c>
      <c r="V919" s="17">
        <v>140</v>
      </c>
      <c r="AO919" s="13" t="s">
        <v>1585</v>
      </c>
    </row>
    <row r="920" spans="1:41" x14ac:dyDescent="0.25">
      <c r="A920" s="12">
        <v>38542</v>
      </c>
      <c r="B920" s="13" t="s">
        <v>378</v>
      </c>
      <c r="C920" s="13">
        <v>2005</v>
      </c>
      <c r="D920" s="13">
        <v>7</v>
      </c>
      <c r="E920" s="13" t="s">
        <v>379</v>
      </c>
      <c r="F920" s="13" t="s">
        <v>431</v>
      </c>
      <c r="G920" s="30">
        <v>7.9166666666666663E-2</v>
      </c>
      <c r="I920" s="30">
        <v>0.83819444444444446</v>
      </c>
      <c r="J920" s="231">
        <f t="shared" si="50"/>
        <v>5.7833333333333314</v>
      </c>
      <c r="K920" s="13" t="s">
        <v>250</v>
      </c>
      <c r="L920" s="13" t="s">
        <v>1584</v>
      </c>
      <c r="M920" s="13" t="s">
        <v>252</v>
      </c>
      <c r="N920" s="13" t="s">
        <v>252</v>
      </c>
      <c r="O920" s="16">
        <v>4</v>
      </c>
      <c r="P920" s="13">
        <v>51</v>
      </c>
      <c r="Q920" s="17">
        <v>16</v>
      </c>
      <c r="R920" s="227">
        <f t="shared" si="49"/>
        <v>35</v>
      </c>
      <c r="S920" s="18">
        <v>14.2</v>
      </c>
      <c r="U920" s="18">
        <v>22.9</v>
      </c>
      <c r="V920" s="17">
        <v>138</v>
      </c>
      <c r="AO920" s="13" t="s">
        <v>1820</v>
      </c>
    </row>
    <row r="921" spans="1:41" x14ac:dyDescent="0.25">
      <c r="A921" s="12">
        <v>38542</v>
      </c>
      <c r="B921" s="13" t="s">
        <v>378</v>
      </c>
      <c r="C921" s="13">
        <v>2005</v>
      </c>
      <c r="D921" s="13">
        <v>7</v>
      </c>
      <c r="E921" s="13" t="s">
        <v>379</v>
      </c>
      <c r="F921" s="13" t="s">
        <v>431</v>
      </c>
      <c r="G921" s="30">
        <v>8.6805555555555566E-2</v>
      </c>
      <c r="I921" s="30">
        <v>0.83819444444444446</v>
      </c>
      <c r="J921" s="231">
        <f t="shared" si="50"/>
        <v>5.9666666666666686</v>
      </c>
      <c r="K921" s="13" t="s">
        <v>250</v>
      </c>
      <c r="L921" s="13" t="s">
        <v>1401</v>
      </c>
      <c r="M921" s="13" t="s">
        <v>252</v>
      </c>
      <c r="N921" s="13" t="s">
        <v>252</v>
      </c>
      <c r="O921" s="16">
        <v>4</v>
      </c>
      <c r="P921" s="13">
        <v>60</v>
      </c>
      <c r="Q921" s="17">
        <v>23</v>
      </c>
      <c r="R921" s="227">
        <f t="shared" si="49"/>
        <v>37</v>
      </c>
      <c r="V921" s="17">
        <v>147</v>
      </c>
      <c r="AO921" s="13" t="s">
        <v>1819</v>
      </c>
    </row>
    <row r="922" spans="1:41" x14ac:dyDescent="0.25">
      <c r="A922" s="12">
        <v>38542</v>
      </c>
      <c r="B922" s="13" t="s">
        <v>378</v>
      </c>
      <c r="C922" s="13">
        <v>2005</v>
      </c>
      <c r="D922" s="13">
        <v>7</v>
      </c>
      <c r="E922" s="13" t="s">
        <v>379</v>
      </c>
      <c r="F922" s="13" t="s">
        <v>431</v>
      </c>
      <c r="G922" s="30">
        <v>9.5833333333333326E-2</v>
      </c>
      <c r="I922" s="30">
        <v>0.83819444444444446</v>
      </c>
      <c r="J922" s="231">
        <f t="shared" si="50"/>
        <v>6.1833333333333336</v>
      </c>
      <c r="K922" s="13" t="s">
        <v>250</v>
      </c>
      <c r="L922" s="13" t="s">
        <v>1402</v>
      </c>
      <c r="M922" s="13" t="s">
        <v>252</v>
      </c>
      <c r="N922" s="13" t="s">
        <v>252</v>
      </c>
      <c r="O922" s="16">
        <v>5</v>
      </c>
      <c r="P922" s="13">
        <v>56</v>
      </c>
      <c r="Q922" s="17">
        <v>24</v>
      </c>
      <c r="R922" s="227">
        <f t="shared" si="49"/>
        <v>32</v>
      </c>
      <c r="V922" s="17">
        <v>139</v>
      </c>
    </row>
    <row r="923" spans="1:41" x14ac:dyDescent="0.25">
      <c r="A923" s="12">
        <v>38542</v>
      </c>
      <c r="B923" s="13" t="s">
        <v>378</v>
      </c>
      <c r="C923" s="13">
        <v>2005</v>
      </c>
      <c r="D923" s="13">
        <v>7</v>
      </c>
      <c r="E923" s="13" t="s">
        <v>379</v>
      </c>
      <c r="F923" s="13" t="s">
        <v>431</v>
      </c>
      <c r="G923" s="30">
        <v>9.5833333333333326E-2</v>
      </c>
      <c r="I923" s="30">
        <v>0.83819444444444446</v>
      </c>
      <c r="J923" s="231">
        <f t="shared" si="50"/>
        <v>6.1833333333333336</v>
      </c>
      <c r="K923" s="13" t="s">
        <v>250</v>
      </c>
      <c r="L923" s="13" t="s">
        <v>1403</v>
      </c>
      <c r="M923" s="13" t="s">
        <v>252</v>
      </c>
      <c r="N923" s="13" t="s">
        <v>252</v>
      </c>
      <c r="O923" s="16">
        <v>5</v>
      </c>
      <c r="P923" s="13">
        <v>55</v>
      </c>
      <c r="Q923" s="17">
        <v>23</v>
      </c>
      <c r="R923" s="227">
        <f t="shared" si="49"/>
        <v>32</v>
      </c>
      <c r="V923" s="17">
        <v>139</v>
      </c>
    </row>
    <row r="924" spans="1:41" x14ac:dyDescent="0.25">
      <c r="A924" s="12">
        <v>38542</v>
      </c>
      <c r="B924" s="13" t="s">
        <v>378</v>
      </c>
      <c r="C924" s="13">
        <v>2005</v>
      </c>
      <c r="D924" s="13">
        <v>7</v>
      </c>
      <c r="E924" s="13" t="s">
        <v>379</v>
      </c>
      <c r="F924" s="13" t="s">
        <v>431</v>
      </c>
      <c r="G924" s="30">
        <v>0.10833333333333334</v>
      </c>
      <c r="I924" s="30">
        <v>0.83819444444444446</v>
      </c>
      <c r="J924" s="231">
        <f t="shared" si="50"/>
        <v>6.4833333333333343</v>
      </c>
      <c r="K924" s="13" t="s">
        <v>250</v>
      </c>
      <c r="L924" s="13" t="s">
        <v>1404</v>
      </c>
      <c r="M924" s="13" t="s">
        <v>252</v>
      </c>
      <c r="N924" s="13" t="s">
        <v>252</v>
      </c>
      <c r="O924" s="16">
        <v>4</v>
      </c>
      <c r="P924" s="13">
        <v>56</v>
      </c>
      <c r="Q924" s="17" t="s">
        <v>318</v>
      </c>
      <c r="R924" s="227" t="s">
        <v>318</v>
      </c>
      <c r="V924" s="17">
        <v>149</v>
      </c>
    </row>
    <row r="925" spans="1:41" x14ac:dyDescent="0.25">
      <c r="A925" s="12">
        <v>38542</v>
      </c>
      <c r="B925" s="13" t="s">
        <v>378</v>
      </c>
      <c r="C925" s="13">
        <v>2005</v>
      </c>
      <c r="D925" s="13">
        <v>7</v>
      </c>
      <c r="E925" s="13" t="s">
        <v>379</v>
      </c>
      <c r="F925" s="13" t="s">
        <v>431</v>
      </c>
      <c r="G925" s="30">
        <v>0.11388888888888889</v>
      </c>
      <c r="I925" s="30">
        <v>0.83819444444444446</v>
      </c>
      <c r="J925" s="231">
        <f t="shared" si="50"/>
        <v>6.6166666666666671</v>
      </c>
      <c r="K925" s="13" t="s">
        <v>250</v>
      </c>
      <c r="L925" s="13" t="s">
        <v>1405</v>
      </c>
      <c r="M925" s="13" t="s">
        <v>252</v>
      </c>
      <c r="N925" s="13" t="s">
        <v>252</v>
      </c>
      <c r="O925" s="16">
        <v>5</v>
      </c>
      <c r="P925" s="13">
        <v>60</v>
      </c>
      <c r="Q925" s="17">
        <v>24</v>
      </c>
      <c r="R925" s="227">
        <f t="shared" ref="R925:R939" si="51">P925-Q925</f>
        <v>36</v>
      </c>
      <c r="V925" s="17">
        <v>142</v>
      </c>
    </row>
    <row r="926" spans="1:41" x14ac:dyDescent="0.25">
      <c r="A926" s="12">
        <v>38542</v>
      </c>
      <c r="B926" s="13" t="s">
        <v>378</v>
      </c>
      <c r="C926" s="13">
        <v>2005</v>
      </c>
      <c r="D926" s="13">
        <v>7</v>
      </c>
      <c r="E926" s="13" t="s">
        <v>379</v>
      </c>
      <c r="F926" s="13" t="s">
        <v>431</v>
      </c>
      <c r="G926" s="30">
        <v>0.11388888888888889</v>
      </c>
      <c r="I926" s="30">
        <v>0.83819444444444446</v>
      </c>
      <c r="J926" s="231">
        <f t="shared" si="50"/>
        <v>6.6166666666666671</v>
      </c>
      <c r="K926" s="13" t="s">
        <v>250</v>
      </c>
      <c r="L926" s="13" t="s">
        <v>1406</v>
      </c>
      <c r="M926" s="13" t="s">
        <v>252</v>
      </c>
      <c r="N926" s="13" t="s">
        <v>252</v>
      </c>
      <c r="O926" s="16">
        <v>4.5</v>
      </c>
      <c r="P926" s="13">
        <v>59</v>
      </c>
      <c r="Q926" s="17">
        <v>23</v>
      </c>
      <c r="R926" s="227">
        <f t="shared" si="51"/>
        <v>36</v>
      </c>
      <c r="S926" s="18">
        <v>15.3</v>
      </c>
      <c r="U926" s="18">
        <v>23.9</v>
      </c>
      <c r="V926" s="17">
        <v>137</v>
      </c>
    </row>
    <row r="927" spans="1:41" x14ac:dyDescent="0.25">
      <c r="A927" s="12">
        <v>38542</v>
      </c>
      <c r="B927" s="13" t="s">
        <v>378</v>
      </c>
      <c r="C927" s="13">
        <v>2005</v>
      </c>
      <c r="D927" s="13">
        <v>7</v>
      </c>
      <c r="E927" s="13" t="s">
        <v>379</v>
      </c>
      <c r="F927" s="13" t="s">
        <v>431</v>
      </c>
      <c r="G927" s="30">
        <v>0.12222222222222223</v>
      </c>
      <c r="I927" s="30">
        <v>0.83819444444444446</v>
      </c>
      <c r="J927" s="231">
        <f t="shared" si="50"/>
        <v>6.8166666666666664</v>
      </c>
      <c r="K927" s="13" t="s">
        <v>250</v>
      </c>
      <c r="L927" s="13" t="s">
        <v>1407</v>
      </c>
      <c r="M927" s="13" t="s">
        <v>252</v>
      </c>
      <c r="N927" s="13" t="s">
        <v>252</v>
      </c>
      <c r="O927" s="16">
        <v>3</v>
      </c>
      <c r="P927" s="13">
        <v>54</v>
      </c>
      <c r="Q927" s="17">
        <v>16</v>
      </c>
      <c r="R927" s="227">
        <f t="shared" si="51"/>
        <v>38</v>
      </c>
      <c r="S927" s="18">
        <v>14.8</v>
      </c>
      <c r="U927" s="18">
        <v>24.1</v>
      </c>
      <c r="V927" s="17">
        <v>137</v>
      </c>
    </row>
    <row r="928" spans="1:41" x14ac:dyDescent="0.25">
      <c r="A928" s="12">
        <v>38542</v>
      </c>
      <c r="B928" s="13" t="s">
        <v>378</v>
      </c>
      <c r="C928" s="13">
        <v>2005</v>
      </c>
      <c r="D928" s="13">
        <v>7</v>
      </c>
      <c r="E928" s="13" t="s">
        <v>379</v>
      </c>
      <c r="F928" s="13" t="s">
        <v>431</v>
      </c>
      <c r="G928" s="30">
        <v>0.12222222222222223</v>
      </c>
      <c r="I928" s="30">
        <v>0.83819444444444446</v>
      </c>
      <c r="J928" s="231">
        <f t="shared" si="50"/>
        <v>6.8166666666666664</v>
      </c>
      <c r="K928" s="13" t="s">
        <v>250</v>
      </c>
      <c r="L928" s="13" t="s">
        <v>1408</v>
      </c>
      <c r="M928" s="13" t="s">
        <v>252</v>
      </c>
      <c r="N928" s="13" t="s">
        <v>252</v>
      </c>
      <c r="O928" s="16">
        <v>4.5</v>
      </c>
      <c r="P928" s="13">
        <v>55</v>
      </c>
      <c r="Q928" s="17">
        <v>22.5</v>
      </c>
      <c r="R928" s="227">
        <f t="shared" si="51"/>
        <v>32.5</v>
      </c>
      <c r="V928" s="17">
        <v>140</v>
      </c>
    </row>
    <row r="929" spans="1:41" x14ac:dyDescent="0.25">
      <c r="A929" s="12">
        <v>38542</v>
      </c>
      <c r="B929" s="13" t="s">
        <v>378</v>
      </c>
      <c r="C929" s="13">
        <v>2005</v>
      </c>
      <c r="D929" s="13">
        <v>7</v>
      </c>
      <c r="E929" s="13" t="s">
        <v>379</v>
      </c>
      <c r="F929" s="13" t="s">
        <v>431</v>
      </c>
      <c r="G929" s="30">
        <v>0.12638888888888888</v>
      </c>
      <c r="I929" s="30">
        <v>0.83819444444444446</v>
      </c>
      <c r="J929" s="231">
        <f t="shared" si="50"/>
        <v>6.9166666666666643</v>
      </c>
      <c r="K929" s="13" t="s">
        <v>250</v>
      </c>
      <c r="L929" s="13" t="s">
        <v>1409</v>
      </c>
      <c r="M929" s="13" t="s">
        <v>252</v>
      </c>
      <c r="N929" s="13" t="s">
        <v>252</v>
      </c>
      <c r="O929" s="16">
        <v>4</v>
      </c>
      <c r="P929" s="13">
        <v>56.5</v>
      </c>
      <c r="Q929" s="17">
        <v>22.5</v>
      </c>
      <c r="R929" s="227">
        <f t="shared" si="51"/>
        <v>34</v>
      </c>
      <c r="S929" s="18">
        <v>15</v>
      </c>
      <c r="U929" s="18">
        <v>22.9</v>
      </c>
      <c r="V929" s="17">
        <v>139</v>
      </c>
    </row>
    <row r="930" spans="1:41" x14ac:dyDescent="0.25">
      <c r="A930" s="12">
        <v>38542</v>
      </c>
      <c r="B930" s="13" t="s">
        <v>378</v>
      </c>
      <c r="C930" s="13">
        <v>2005</v>
      </c>
      <c r="D930" s="13">
        <v>7</v>
      </c>
      <c r="E930" s="13" t="s">
        <v>379</v>
      </c>
      <c r="F930" s="13" t="s">
        <v>431</v>
      </c>
      <c r="G930" s="30">
        <v>0.13541666666666666</v>
      </c>
      <c r="I930" s="30">
        <v>0.83819444444444446</v>
      </c>
      <c r="J930" s="231">
        <f t="shared" si="50"/>
        <v>7.1333333333333329</v>
      </c>
      <c r="K930" s="13" t="s">
        <v>250</v>
      </c>
      <c r="L930" s="13" t="s">
        <v>1411</v>
      </c>
      <c r="M930" s="13" t="s">
        <v>252</v>
      </c>
      <c r="N930" s="13" t="s">
        <v>252</v>
      </c>
      <c r="O930" s="16">
        <v>4</v>
      </c>
      <c r="P930" s="13">
        <v>57.5</v>
      </c>
      <c r="Q930" s="17">
        <v>22.3</v>
      </c>
      <c r="R930" s="227">
        <f t="shared" si="51"/>
        <v>35.200000000000003</v>
      </c>
      <c r="S930" s="18">
        <v>14.4</v>
      </c>
      <c r="U930" s="18">
        <v>22.6</v>
      </c>
      <c r="V930" s="17">
        <v>142</v>
      </c>
      <c r="AO930" s="13" t="s">
        <v>1819</v>
      </c>
    </row>
    <row r="931" spans="1:41" x14ac:dyDescent="0.25">
      <c r="A931" s="12">
        <v>38542</v>
      </c>
      <c r="B931" s="13" t="s">
        <v>378</v>
      </c>
      <c r="C931" s="13">
        <v>2005</v>
      </c>
      <c r="D931" s="13">
        <v>7</v>
      </c>
      <c r="E931" s="13" t="s">
        <v>379</v>
      </c>
      <c r="F931" s="13" t="s">
        <v>431</v>
      </c>
      <c r="G931" s="30">
        <v>0.1388888888888889</v>
      </c>
      <c r="I931" s="30">
        <v>0.83819444444444446</v>
      </c>
      <c r="J931" s="231">
        <f t="shared" si="50"/>
        <v>7.216666666666665</v>
      </c>
      <c r="K931" s="13" t="s">
        <v>250</v>
      </c>
      <c r="L931" s="13" t="s">
        <v>1412</v>
      </c>
      <c r="M931" s="13" t="s">
        <v>252</v>
      </c>
      <c r="N931" s="13" t="s">
        <v>252</v>
      </c>
      <c r="O931" s="16">
        <v>4</v>
      </c>
      <c r="P931" s="13">
        <v>59.5</v>
      </c>
      <c r="Q931" s="17">
        <v>22</v>
      </c>
      <c r="R931" s="227">
        <f t="shared" si="51"/>
        <v>37.5</v>
      </c>
      <c r="S931" s="18">
        <v>14.8</v>
      </c>
      <c r="U931" s="18">
        <v>24</v>
      </c>
      <c r="V931" s="17">
        <v>140</v>
      </c>
    </row>
    <row r="932" spans="1:41" x14ac:dyDescent="0.25">
      <c r="A932" s="12">
        <v>38564</v>
      </c>
      <c r="B932" s="13" t="s">
        <v>378</v>
      </c>
      <c r="C932" s="13">
        <v>2005</v>
      </c>
      <c r="D932" s="13">
        <v>7</v>
      </c>
      <c r="E932" s="13" t="s">
        <v>379</v>
      </c>
      <c r="F932" s="13" t="s">
        <v>248</v>
      </c>
      <c r="G932" s="30">
        <v>0.92291666666666661</v>
      </c>
      <c r="I932" s="30">
        <v>0.82916666666666661</v>
      </c>
      <c r="J932" s="231">
        <f t="shared" si="50"/>
        <v>2.25</v>
      </c>
      <c r="K932" s="13" t="s">
        <v>658</v>
      </c>
      <c r="L932" s="13" t="s">
        <v>1416</v>
      </c>
      <c r="M932" s="13" t="s">
        <v>252</v>
      </c>
      <c r="N932" s="13" t="s">
        <v>252</v>
      </c>
      <c r="O932" s="16">
        <v>4</v>
      </c>
      <c r="P932" s="13">
        <v>80</v>
      </c>
      <c r="Q932" s="17">
        <v>19</v>
      </c>
      <c r="R932" s="227">
        <f t="shared" si="51"/>
        <v>61</v>
      </c>
      <c r="V932" s="17">
        <v>172</v>
      </c>
    </row>
    <row r="933" spans="1:41" x14ac:dyDescent="0.25">
      <c r="A933" s="12">
        <v>38564</v>
      </c>
      <c r="B933" s="13" t="s">
        <v>378</v>
      </c>
      <c r="C933" s="13">
        <v>2005</v>
      </c>
      <c r="D933" s="13">
        <v>7</v>
      </c>
      <c r="E933" s="13" t="s">
        <v>379</v>
      </c>
      <c r="F933" s="13" t="s">
        <v>248</v>
      </c>
      <c r="G933" s="30">
        <v>0.94236111111111109</v>
      </c>
      <c r="I933" s="30">
        <v>0.82916666666666661</v>
      </c>
      <c r="J933" s="231">
        <f t="shared" si="50"/>
        <v>2.7166666666666677</v>
      </c>
      <c r="K933" s="13" t="s">
        <v>658</v>
      </c>
      <c r="L933" s="13" t="s">
        <v>1417</v>
      </c>
      <c r="M933" s="13" t="s">
        <v>252</v>
      </c>
      <c r="N933" s="13" t="s">
        <v>252</v>
      </c>
      <c r="O933" s="16">
        <v>3</v>
      </c>
      <c r="P933" s="13">
        <v>73</v>
      </c>
      <c r="Q933" s="17">
        <v>15</v>
      </c>
      <c r="R933" s="227">
        <f t="shared" si="51"/>
        <v>58</v>
      </c>
      <c r="V933" s="17">
        <v>175</v>
      </c>
    </row>
    <row r="934" spans="1:41" x14ac:dyDescent="0.25">
      <c r="A934" s="12">
        <v>38564</v>
      </c>
      <c r="B934" s="13" t="s">
        <v>378</v>
      </c>
      <c r="C934" s="13">
        <v>2005</v>
      </c>
      <c r="D934" s="13">
        <v>7</v>
      </c>
      <c r="E934" s="13" t="s">
        <v>379</v>
      </c>
      <c r="F934" s="13" t="s">
        <v>248</v>
      </c>
      <c r="G934" s="30">
        <v>0.96875</v>
      </c>
      <c r="I934" s="30">
        <v>0.82916666666666661</v>
      </c>
      <c r="J934" s="231">
        <f t="shared" si="50"/>
        <v>3.3500000000000014</v>
      </c>
      <c r="K934" s="13" t="s">
        <v>658</v>
      </c>
      <c r="L934" s="13" t="s">
        <v>1422</v>
      </c>
      <c r="M934" s="13" t="s">
        <v>252</v>
      </c>
      <c r="N934" s="13" t="s">
        <v>252</v>
      </c>
      <c r="O934" s="16">
        <v>3</v>
      </c>
      <c r="P934" s="13">
        <v>73</v>
      </c>
      <c r="Q934" s="17">
        <v>15</v>
      </c>
      <c r="R934" s="227">
        <f t="shared" si="51"/>
        <v>58</v>
      </c>
      <c r="V934" s="17">
        <v>176</v>
      </c>
    </row>
    <row r="935" spans="1:41" x14ac:dyDescent="0.25">
      <c r="A935" s="12">
        <v>38564</v>
      </c>
      <c r="B935" s="13" t="s">
        <v>378</v>
      </c>
      <c r="C935" s="13">
        <v>2005</v>
      </c>
      <c r="D935" s="13">
        <v>7</v>
      </c>
      <c r="E935" s="13" t="s">
        <v>379</v>
      </c>
      <c r="F935" s="13" t="s">
        <v>248</v>
      </c>
      <c r="G935" s="30">
        <v>5.8333333333333327E-2</v>
      </c>
      <c r="I935" s="30">
        <v>0.82916666666666661</v>
      </c>
      <c r="J935" s="231">
        <f t="shared" si="50"/>
        <v>5.5</v>
      </c>
      <c r="K935" s="13" t="s">
        <v>658</v>
      </c>
      <c r="L935" s="13" t="s">
        <v>1434</v>
      </c>
      <c r="M935" s="13" t="s">
        <v>252</v>
      </c>
      <c r="N935" s="13" t="s">
        <v>252</v>
      </c>
      <c r="O935" s="16">
        <v>0</v>
      </c>
      <c r="P935" s="13">
        <v>77</v>
      </c>
      <c r="Q935" s="17">
        <v>15</v>
      </c>
      <c r="R935" s="227">
        <f t="shared" si="51"/>
        <v>62</v>
      </c>
      <c r="V935" s="17">
        <v>175</v>
      </c>
    </row>
    <row r="936" spans="1:41" x14ac:dyDescent="0.25">
      <c r="A936" s="12">
        <v>38564</v>
      </c>
      <c r="B936" s="13" t="s">
        <v>378</v>
      </c>
      <c r="C936" s="13">
        <v>2005</v>
      </c>
      <c r="D936" s="13">
        <v>7</v>
      </c>
      <c r="E936" s="13" t="s">
        <v>379</v>
      </c>
      <c r="F936" s="13" t="s">
        <v>248</v>
      </c>
      <c r="G936" s="30">
        <v>3.3333333333333333E-2</v>
      </c>
      <c r="I936" s="30">
        <v>0.82916666666666661</v>
      </c>
      <c r="J936" s="231">
        <f t="shared" si="50"/>
        <v>4.9000000000000021</v>
      </c>
      <c r="K936" s="13" t="s">
        <v>250</v>
      </c>
      <c r="L936" s="149" t="s">
        <v>438</v>
      </c>
      <c r="M936" s="13" t="s">
        <v>672</v>
      </c>
      <c r="N936" s="13" t="s">
        <v>252</v>
      </c>
      <c r="O936" s="16">
        <v>3</v>
      </c>
      <c r="P936" s="13">
        <v>57</v>
      </c>
      <c r="Q936" s="17">
        <v>19</v>
      </c>
      <c r="R936" s="227">
        <f t="shared" si="51"/>
        <v>38</v>
      </c>
      <c r="V936" s="17" t="s">
        <v>318</v>
      </c>
      <c r="AO936" s="13" t="s">
        <v>1430</v>
      </c>
    </row>
    <row r="937" spans="1:41" x14ac:dyDescent="0.25">
      <c r="A937" s="12">
        <v>38564</v>
      </c>
      <c r="B937" s="13" t="s">
        <v>378</v>
      </c>
      <c r="C937" s="13">
        <v>2005</v>
      </c>
      <c r="D937" s="13">
        <v>7</v>
      </c>
      <c r="E937" s="13" t="s">
        <v>379</v>
      </c>
      <c r="F937" s="13" t="s">
        <v>248</v>
      </c>
      <c r="G937" s="30">
        <v>0.8881944444444444</v>
      </c>
      <c r="I937" s="30">
        <v>0.82916666666666661</v>
      </c>
      <c r="J937" s="231">
        <f t="shared" si="50"/>
        <v>1.416666666666667</v>
      </c>
      <c r="K937" s="13" t="s">
        <v>250</v>
      </c>
      <c r="L937" s="13" t="s">
        <v>1413</v>
      </c>
      <c r="M937" s="13" t="s">
        <v>252</v>
      </c>
      <c r="N937" s="13" t="s">
        <v>252</v>
      </c>
      <c r="O937" s="16">
        <v>3</v>
      </c>
      <c r="P937" s="13">
        <v>50</v>
      </c>
      <c r="Q937" s="17">
        <v>15</v>
      </c>
      <c r="R937" s="227">
        <f t="shared" si="51"/>
        <v>35</v>
      </c>
      <c r="V937" s="17">
        <v>146</v>
      </c>
    </row>
    <row r="938" spans="1:41" x14ac:dyDescent="0.25">
      <c r="A938" s="12">
        <v>38564</v>
      </c>
      <c r="B938" s="13" t="s">
        <v>378</v>
      </c>
      <c r="C938" s="13">
        <v>2005</v>
      </c>
      <c r="D938" s="13">
        <v>7</v>
      </c>
      <c r="E938" s="13" t="s">
        <v>379</v>
      </c>
      <c r="F938" s="13" t="s">
        <v>248</v>
      </c>
      <c r="G938" s="30">
        <v>0.92013888888888884</v>
      </c>
      <c r="I938" s="30">
        <v>0.82916666666666661</v>
      </c>
      <c r="J938" s="231">
        <f t="shared" si="50"/>
        <v>2.1833333333333336</v>
      </c>
      <c r="K938" s="13" t="s">
        <v>250</v>
      </c>
      <c r="L938" s="13" t="s">
        <v>1414</v>
      </c>
      <c r="M938" s="13" t="s">
        <v>252</v>
      </c>
      <c r="N938" s="13" t="s">
        <v>252</v>
      </c>
      <c r="O938" s="16">
        <v>4.5</v>
      </c>
      <c r="P938" s="13">
        <v>50</v>
      </c>
      <c r="Q938" s="17">
        <v>15</v>
      </c>
      <c r="R938" s="227">
        <f t="shared" si="51"/>
        <v>35</v>
      </c>
      <c r="V938" s="17">
        <v>143</v>
      </c>
    </row>
    <row r="939" spans="1:41" x14ac:dyDescent="0.25">
      <c r="A939" s="12">
        <v>38564</v>
      </c>
      <c r="B939" s="13" t="s">
        <v>378</v>
      </c>
      <c r="C939" s="13">
        <v>2005</v>
      </c>
      <c r="D939" s="13">
        <v>7</v>
      </c>
      <c r="E939" s="13" t="s">
        <v>379</v>
      </c>
      <c r="F939" s="13" t="s">
        <v>248</v>
      </c>
      <c r="G939" s="30">
        <v>0.92291666666666661</v>
      </c>
      <c r="I939" s="30">
        <v>0.82916666666666661</v>
      </c>
      <c r="J939" s="231">
        <f t="shared" si="50"/>
        <v>2.25</v>
      </c>
      <c r="K939" s="13" t="s">
        <v>250</v>
      </c>
      <c r="L939" s="13" t="s">
        <v>1415</v>
      </c>
      <c r="M939" s="13" t="s">
        <v>252</v>
      </c>
      <c r="N939" s="13" t="s">
        <v>252</v>
      </c>
      <c r="O939" s="16">
        <v>5</v>
      </c>
      <c r="P939" s="13">
        <v>53</v>
      </c>
      <c r="Q939" s="17">
        <v>15</v>
      </c>
      <c r="R939" s="227">
        <f t="shared" si="51"/>
        <v>38</v>
      </c>
      <c r="V939" s="17">
        <v>145</v>
      </c>
    </row>
    <row r="940" spans="1:41" x14ac:dyDescent="0.25">
      <c r="A940" s="12">
        <v>38564</v>
      </c>
      <c r="B940" s="13" t="s">
        <v>378</v>
      </c>
      <c r="C940" s="13">
        <v>2005</v>
      </c>
      <c r="D940" s="13">
        <v>7</v>
      </c>
      <c r="E940" s="13" t="s">
        <v>379</v>
      </c>
      <c r="F940" s="13" t="s">
        <v>248</v>
      </c>
      <c r="G940" s="30">
        <v>0.99375000000000002</v>
      </c>
      <c r="I940" s="30">
        <v>0.82916666666666661</v>
      </c>
      <c r="J940" s="231">
        <f t="shared" si="50"/>
        <v>3.950000000000002</v>
      </c>
      <c r="K940" s="13" t="s">
        <v>250</v>
      </c>
      <c r="L940" s="13" t="s">
        <v>1415</v>
      </c>
      <c r="M940" s="13" t="s">
        <v>835</v>
      </c>
      <c r="N940" s="13" t="s">
        <v>252</v>
      </c>
      <c r="AO940" s="13" t="s">
        <v>905</v>
      </c>
    </row>
    <row r="941" spans="1:41" x14ac:dyDescent="0.25">
      <c r="A941" s="12">
        <v>38564</v>
      </c>
      <c r="B941" s="13" t="s">
        <v>378</v>
      </c>
      <c r="C941" s="13">
        <v>2005</v>
      </c>
      <c r="D941" s="13">
        <v>7</v>
      </c>
      <c r="E941" s="13" t="s">
        <v>379</v>
      </c>
      <c r="F941" s="13" t="s">
        <v>248</v>
      </c>
      <c r="G941" s="30">
        <v>0.95138888888888884</v>
      </c>
      <c r="I941" s="30">
        <v>0.82916666666666661</v>
      </c>
      <c r="J941" s="231">
        <f t="shared" si="50"/>
        <v>2.9333333333333336</v>
      </c>
      <c r="K941" s="13" t="s">
        <v>250</v>
      </c>
      <c r="L941" s="13" t="s">
        <v>1418</v>
      </c>
      <c r="M941" s="13" t="s">
        <v>252</v>
      </c>
      <c r="N941" s="13" t="s">
        <v>252</v>
      </c>
      <c r="O941" s="16">
        <v>4</v>
      </c>
      <c r="P941" s="13">
        <v>48</v>
      </c>
      <c r="Q941" s="17">
        <v>15</v>
      </c>
      <c r="R941" s="227">
        <f t="shared" ref="R941:R972" si="52">P941-Q941</f>
        <v>33</v>
      </c>
      <c r="V941" s="17">
        <v>144</v>
      </c>
    </row>
    <row r="942" spans="1:41" x14ac:dyDescent="0.25">
      <c r="A942" s="12">
        <v>38564</v>
      </c>
      <c r="B942" s="13" t="s">
        <v>378</v>
      </c>
      <c r="C942" s="13">
        <v>2005</v>
      </c>
      <c r="D942" s="13">
        <v>7</v>
      </c>
      <c r="E942" s="13" t="s">
        <v>379</v>
      </c>
      <c r="F942" s="13" t="s">
        <v>248</v>
      </c>
      <c r="G942" s="30">
        <v>0.9590277777777777</v>
      </c>
      <c r="I942" s="30">
        <v>0.82916666666666661</v>
      </c>
      <c r="J942" s="231">
        <f t="shared" si="50"/>
        <v>3.1166666666666663</v>
      </c>
      <c r="K942" s="13" t="s">
        <v>250</v>
      </c>
      <c r="L942" s="13" t="s">
        <v>1419</v>
      </c>
      <c r="M942" s="13" t="s">
        <v>252</v>
      </c>
      <c r="N942" s="13" t="s">
        <v>252</v>
      </c>
      <c r="O942" s="16">
        <v>4</v>
      </c>
      <c r="P942" s="13">
        <v>53</v>
      </c>
      <c r="Q942" s="17">
        <v>15</v>
      </c>
      <c r="R942" s="227">
        <f t="shared" si="52"/>
        <v>38</v>
      </c>
      <c r="V942" s="17">
        <v>146</v>
      </c>
      <c r="AO942" s="13" t="s">
        <v>256</v>
      </c>
    </row>
    <row r="943" spans="1:41" x14ac:dyDescent="0.25">
      <c r="A943" s="12">
        <v>38564</v>
      </c>
      <c r="B943" s="13" t="s">
        <v>378</v>
      </c>
      <c r="C943" s="13">
        <v>2005</v>
      </c>
      <c r="D943" s="13">
        <v>7</v>
      </c>
      <c r="E943" s="13" t="s">
        <v>379</v>
      </c>
      <c r="F943" s="13" t="s">
        <v>248</v>
      </c>
      <c r="G943" s="30">
        <v>0.96250000000000002</v>
      </c>
      <c r="I943" s="30">
        <v>0.82916666666666661</v>
      </c>
      <c r="J943" s="231">
        <f t="shared" si="50"/>
        <v>3.200000000000002</v>
      </c>
      <c r="K943" s="13" t="s">
        <v>250</v>
      </c>
      <c r="L943" s="13" t="s">
        <v>1420</v>
      </c>
      <c r="M943" s="13" t="s">
        <v>252</v>
      </c>
      <c r="N943" s="13" t="s">
        <v>252</v>
      </c>
      <c r="O943" s="16" t="s">
        <v>318</v>
      </c>
      <c r="P943" s="13">
        <v>49</v>
      </c>
      <c r="Q943" s="17">
        <v>15</v>
      </c>
      <c r="R943" s="227">
        <f t="shared" si="52"/>
        <v>34</v>
      </c>
      <c r="V943" s="17">
        <v>147</v>
      </c>
    </row>
    <row r="944" spans="1:41" x14ac:dyDescent="0.25">
      <c r="A944" s="12">
        <v>38564</v>
      </c>
      <c r="B944" s="13" t="s">
        <v>378</v>
      </c>
      <c r="C944" s="13">
        <v>2005</v>
      </c>
      <c r="D944" s="13">
        <v>7</v>
      </c>
      <c r="E944" s="13" t="s">
        <v>379</v>
      </c>
      <c r="F944" s="13" t="s">
        <v>248</v>
      </c>
      <c r="G944" s="30">
        <v>0.96875</v>
      </c>
      <c r="I944" s="30">
        <v>0.82916666666666661</v>
      </c>
      <c r="J944" s="231">
        <f t="shared" si="50"/>
        <v>3.3500000000000014</v>
      </c>
      <c r="K944" s="13" t="s">
        <v>250</v>
      </c>
      <c r="L944" s="13" t="s">
        <v>1421</v>
      </c>
      <c r="M944" s="13" t="s">
        <v>252</v>
      </c>
      <c r="N944" s="13" t="s">
        <v>252</v>
      </c>
      <c r="O944" s="16">
        <v>3</v>
      </c>
      <c r="P944" s="13">
        <v>54</v>
      </c>
      <c r="Q944" s="17">
        <v>19</v>
      </c>
      <c r="R944" s="227">
        <f t="shared" si="52"/>
        <v>35</v>
      </c>
      <c r="V944" s="17">
        <v>149</v>
      </c>
    </row>
    <row r="945" spans="1:41" x14ac:dyDescent="0.25">
      <c r="A945" s="12">
        <v>38564</v>
      </c>
      <c r="B945" s="13" t="s">
        <v>378</v>
      </c>
      <c r="C945" s="13">
        <v>2005</v>
      </c>
      <c r="D945" s="13">
        <v>7</v>
      </c>
      <c r="E945" s="13" t="s">
        <v>379</v>
      </c>
      <c r="F945" s="13" t="s">
        <v>248</v>
      </c>
      <c r="G945" s="30">
        <v>0.97638888888888886</v>
      </c>
      <c r="I945" s="30">
        <v>0.82916666666666661</v>
      </c>
      <c r="J945" s="231">
        <f t="shared" si="50"/>
        <v>3.5333333333333341</v>
      </c>
      <c r="K945" s="13" t="s">
        <v>250</v>
      </c>
      <c r="L945" s="13" t="s">
        <v>1423</v>
      </c>
      <c r="M945" s="13" t="s">
        <v>252</v>
      </c>
      <c r="N945" s="13" t="s">
        <v>252</v>
      </c>
      <c r="O945" s="16">
        <v>2</v>
      </c>
      <c r="P945" s="13">
        <v>48</v>
      </c>
      <c r="Q945" s="17">
        <v>15</v>
      </c>
      <c r="R945" s="227">
        <f t="shared" si="52"/>
        <v>33</v>
      </c>
      <c r="V945" s="17">
        <v>143</v>
      </c>
    </row>
    <row r="946" spans="1:41" x14ac:dyDescent="0.25">
      <c r="A946" s="12">
        <v>38564</v>
      </c>
      <c r="B946" s="13" t="s">
        <v>378</v>
      </c>
      <c r="C946" s="13">
        <v>2005</v>
      </c>
      <c r="D946" s="13">
        <v>7</v>
      </c>
      <c r="E946" s="13" t="s">
        <v>379</v>
      </c>
      <c r="F946" s="13" t="s">
        <v>248</v>
      </c>
      <c r="G946" s="30">
        <v>0.98611111111111116</v>
      </c>
      <c r="I946" s="30">
        <v>0.82916666666666661</v>
      </c>
      <c r="J946" s="231">
        <f t="shared" si="50"/>
        <v>3.7666666666666693</v>
      </c>
      <c r="K946" s="13" t="s">
        <v>250</v>
      </c>
      <c r="L946" s="13" t="s">
        <v>1424</v>
      </c>
      <c r="M946" s="13" t="s">
        <v>252</v>
      </c>
      <c r="N946" s="13" t="s">
        <v>252</v>
      </c>
      <c r="O946" s="16">
        <v>3</v>
      </c>
      <c r="P946" s="13">
        <v>48</v>
      </c>
      <c r="Q946" s="17">
        <v>15</v>
      </c>
      <c r="R946" s="227">
        <f t="shared" si="52"/>
        <v>33</v>
      </c>
      <c r="V946" s="17" t="s">
        <v>318</v>
      </c>
    </row>
    <row r="947" spans="1:41" x14ac:dyDescent="0.25">
      <c r="A947" s="12">
        <v>38564</v>
      </c>
      <c r="B947" s="13" t="s">
        <v>378</v>
      </c>
      <c r="C947" s="13">
        <v>2005</v>
      </c>
      <c r="D947" s="13">
        <v>7</v>
      </c>
      <c r="E947" s="13" t="s">
        <v>379</v>
      </c>
      <c r="F947" s="13" t="s">
        <v>248</v>
      </c>
      <c r="G947" s="30">
        <v>0.99861111111111101</v>
      </c>
      <c r="I947" s="30">
        <v>0.82916666666666661</v>
      </c>
      <c r="J947" s="231">
        <f t="shared" si="50"/>
        <v>4.0666666666666655</v>
      </c>
      <c r="K947" s="13" t="s">
        <v>250</v>
      </c>
      <c r="L947" s="13" t="s">
        <v>1425</v>
      </c>
      <c r="M947" s="13" t="s">
        <v>252</v>
      </c>
      <c r="N947" s="13" t="s">
        <v>252</v>
      </c>
      <c r="O947" s="16">
        <v>3</v>
      </c>
      <c r="P947" s="13">
        <v>53</v>
      </c>
      <c r="Q947" s="17">
        <v>15</v>
      </c>
      <c r="R947" s="227">
        <f t="shared" si="52"/>
        <v>38</v>
      </c>
      <c r="V947" s="17">
        <v>145</v>
      </c>
    </row>
    <row r="948" spans="1:41" x14ac:dyDescent="0.25">
      <c r="A948" s="12">
        <v>38564</v>
      </c>
      <c r="B948" s="13" t="s">
        <v>378</v>
      </c>
      <c r="C948" s="13">
        <v>2005</v>
      </c>
      <c r="D948" s="13">
        <v>7</v>
      </c>
      <c r="E948" s="13" t="s">
        <v>379</v>
      </c>
      <c r="F948" s="13" t="s">
        <v>248</v>
      </c>
      <c r="G948" s="30">
        <v>1.3194444444444444E-2</v>
      </c>
      <c r="I948" s="30">
        <v>0.82916666666666661</v>
      </c>
      <c r="J948" s="231">
        <f t="shared" si="50"/>
        <v>4.4166666666666679</v>
      </c>
      <c r="K948" s="13" t="s">
        <v>250</v>
      </c>
      <c r="L948" s="13" t="s">
        <v>1426</v>
      </c>
      <c r="M948" s="13" t="s">
        <v>252</v>
      </c>
      <c r="N948" s="13" t="s">
        <v>252</v>
      </c>
      <c r="O948" s="16">
        <v>4</v>
      </c>
      <c r="P948" s="13">
        <v>52</v>
      </c>
      <c r="Q948" s="17">
        <v>15</v>
      </c>
      <c r="R948" s="227">
        <f t="shared" si="52"/>
        <v>37</v>
      </c>
      <c r="V948" s="17">
        <v>145</v>
      </c>
    </row>
    <row r="949" spans="1:41" x14ac:dyDescent="0.25">
      <c r="A949" s="12">
        <v>38564</v>
      </c>
      <c r="B949" s="13" t="s">
        <v>378</v>
      </c>
      <c r="C949" s="13">
        <v>2005</v>
      </c>
      <c r="D949" s="13">
        <v>7</v>
      </c>
      <c r="E949" s="13" t="s">
        <v>379</v>
      </c>
      <c r="F949" s="13" t="s">
        <v>248</v>
      </c>
      <c r="G949" s="30">
        <v>2.9166666666666664E-2</v>
      </c>
      <c r="I949" s="30">
        <v>0.82916666666666661</v>
      </c>
      <c r="J949" s="231">
        <f t="shared" si="50"/>
        <v>4.8000000000000007</v>
      </c>
      <c r="K949" s="13" t="s">
        <v>250</v>
      </c>
      <c r="L949" s="13" t="s">
        <v>1428</v>
      </c>
      <c r="M949" s="13" t="s">
        <v>252</v>
      </c>
      <c r="N949" s="13" t="s">
        <v>252</v>
      </c>
      <c r="O949" s="16">
        <v>3</v>
      </c>
      <c r="P949" s="13">
        <v>55</v>
      </c>
      <c r="Q949" s="17">
        <v>19</v>
      </c>
      <c r="R949" s="227">
        <f t="shared" si="52"/>
        <v>36</v>
      </c>
      <c r="V949" s="17">
        <v>144</v>
      </c>
    </row>
    <row r="950" spans="1:41" x14ac:dyDescent="0.25">
      <c r="A950" s="12">
        <v>38564</v>
      </c>
      <c r="B950" s="13" t="s">
        <v>378</v>
      </c>
      <c r="C950" s="13">
        <v>2005</v>
      </c>
      <c r="D950" s="13">
        <v>7</v>
      </c>
      <c r="E950" s="13" t="s">
        <v>379</v>
      </c>
      <c r="F950" s="13" t="s">
        <v>248</v>
      </c>
      <c r="G950" s="30">
        <v>2.9166666666666664E-2</v>
      </c>
      <c r="I950" s="30">
        <v>0.82916666666666661</v>
      </c>
      <c r="J950" s="231">
        <f t="shared" si="50"/>
        <v>4.8000000000000007</v>
      </c>
      <c r="K950" s="13" t="s">
        <v>250</v>
      </c>
      <c r="L950" s="13" t="s">
        <v>1429</v>
      </c>
      <c r="M950" s="13" t="s">
        <v>252</v>
      </c>
      <c r="N950" s="13" t="s">
        <v>252</v>
      </c>
      <c r="O950" s="16">
        <v>3</v>
      </c>
      <c r="P950" s="13">
        <v>50</v>
      </c>
      <c r="Q950" s="17">
        <v>15</v>
      </c>
      <c r="R950" s="227">
        <f t="shared" si="52"/>
        <v>35</v>
      </c>
      <c r="V950" s="17">
        <v>143</v>
      </c>
    </row>
    <row r="951" spans="1:41" x14ac:dyDescent="0.25">
      <c r="A951" s="12">
        <v>38564</v>
      </c>
      <c r="B951" s="13" t="s">
        <v>378</v>
      </c>
      <c r="C951" s="13">
        <v>2005</v>
      </c>
      <c r="D951" s="13">
        <v>7</v>
      </c>
      <c r="E951" s="13" t="s">
        <v>379</v>
      </c>
      <c r="F951" s="13" t="s">
        <v>248</v>
      </c>
      <c r="G951" s="30">
        <v>3.9583333333333331E-2</v>
      </c>
      <c r="I951" s="30">
        <v>0.82916666666666661</v>
      </c>
      <c r="J951" s="231">
        <f t="shared" si="50"/>
        <v>5.0500000000000007</v>
      </c>
      <c r="K951" s="13" t="s">
        <v>250</v>
      </c>
      <c r="L951" s="13" t="s">
        <v>1431</v>
      </c>
      <c r="M951" s="13" t="s">
        <v>252</v>
      </c>
      <c r="N951" s="13" t="s">
        <v>252</v>
      </c>
      <c r="O951" s="16">
        <v>0</v>
      </c>
      <c r="P951" s="13">
        <v>55</v>
      </c>
      <c r="Q951" s="17">
        <v>19</v>
      </c>
      <c r="R951" s="227">
        <f t="shared" si="52"/>
        <v>36</v>
      </c>
      <c r="V951" s="17">
        <v>140</v>
      </c>
      <c r="AO951" s="13" t="s">
        <v>256</v>
      </c>
    </row>
    <row r="952" spans="1:41" x14ac:dyDescent="0.25">
      <c r="A952" s="12">
        <v>38564</v>
      </c>
      <c r="B952" s="13" t="s">
        <v>378</v>
      </c>
      <c r="C952" s="13">
        <v>2005</v>
      </c>
      <c r="D952" s="13">
        <v>7</v>
      </c>
      <c r="E952" s="13" t="s">
        <v>379</v>
      </c>
      <c r="F952" s="13" t="s">
        <v>248</v>
      </c>
      <c r="G952" s="30">
        <v>5.2083333333333336E-2</v>
      </c>
      <c r="I952" s="30">
        <v>0.82916666666666661</v>
      </c>
      <c r="J952" s="231">
        <f t="shared" si="50"/>
        <v>5.3500000000000014</v>
      </c>
      <c r="K952" s="13" t="s">
        <v>250</v>
      </c>
      <c r="L952" s="13" t="s">
        <v>1432</v>
      </c>
      <c r="M952" s="13" t="s">
        <v>252</v>
      </c>
      <c r="N952" s="13" t="s">
        <v>252</v>
      </c>
      <c r="O952" s="16">
        <v>4</v>
      </c>
      <c r="P952" s="13">
        <v>57</v>
      </c>
      <c r="Q952" s="17">
        <v>19</v>
      </c>
      <c r="R952" s="227">
        <f t="shared" si="52"/>
        <v>38</v>
      </c>
      <c r="V952" s="17" t="s">
        <v>318</v>
      </c>
    </row>
    <row r="953" spans="1:41" x14ac:dyDescent="0.25">
      <c r="A953" s="12">
        <v>38564</v>
      </c>
      <c r="B953" s="13" t="s">
        <v>378</v>
      </c>
      <c r="C953" s="13">
        <v>2005</v>
      </c>
      <c r="D953" s="13">
        <v>7</v>
      </c>
      <c r="E953" s="13" t="s">
        <v>379</v>
      </c>
      <c r="F953" s="13" t="s">
        <v>248</v>
      </c>
      <c r="G953" s="30">
        <v>5.4166666666666669E-2</v>
      </c>
      <c r="I953" s="30">
        <v>0.82916666666666661</v>
      </c>
      <c r="J953" s="231">
        <f t="shared" si="50"/>
        <v>5.4000000000000021</v>
      </c>
      <c r="K953" s="13" t="s">
        <v>250</v>
      </c>
      <c r="L953" s="13" t="s">
        <v>1433</v>
      </c>
      <c r="M953" s="13" t="s">
        <v>252</v>
      </c>
      <c r="N953" s="13" t="s">
        <v>252</v>
      </c>
      <c r="O953" s="16">
        <v>2</v>
      </c>
      <c r="P953" s="13">
        <v>50</v>
      </c>
      <c r="Q953" s="17">
        <v>19</v>
      </c>
      <c r="R953" s="227">
        <f t="shared" si="52"/>
        <v>31</v>
      </c>
      <c r="V953" s="17">
        <v>135</v>
      </c>
    </row>
    <row r="954" spans="1:41" x14ac:dyDescent="0.25">
      <c r="A954" s="12">
        <v>38564</v>
      </c>
      <c r="B954" s="13" t="s">
        <v>378</v>
      </c>
      <c r="C954" s="13">
        <v>2005</v>
      </c>
      <c r="D954" s="13">
        <v>7</v>
      </c>
      <c r="E954" s="13" t="s">
        <v>379</v>
      </c>
      <c r="F954" s="13" t="s">
        <v>248</v>
      </c>
      <c r="G954" s="30">
        <v>7.4999999999999997E-2</v>
      </c>
      <c r="I954" s="30">
        <v>0.82916666666666661</v>
      </c>
      <c r="J954" s="231">
        <f t="shared" si="50"/>
        <v>5.8999999999999986</v>
      </c>
      <c r="K954" s="13" t="s">
        <v>250</v>
      </c>
      <c r="L954" s="13" t="s">
        <v>1435</v>
      </c>
      <c r="M954" s="13" t="s">
        <v>252</v>
      </c>
      <c r="N954" s="13" t="s">
        <v>252</v>
      </c>
      <c r="O954" s="16">
        <v>3</v>
      </c>
      <c r="P954" s="13">
        <v>51</v>
      </c>
      <c r="Q954" s="17">
        <v>15</v>
      </c>
      <c r="R954" s="227">
        <f t="shared" si="52"/>
        <v>36</v>
      </c>
      <c r="V954" s="17">
        <v>144</v>
      </c>
    </row>
    <row r="955" spans="1:41" x14ac:dyDescent="0.25">
      <c r="A955" s="12">
        <v>38564</v>
      </c>
      <c r="B955" s="13" t="s">
        <v>378</v>
      </c>
      <c r="C955" s="13">
        <v>2005</v>
      </c>
      <c r="D955" s="13">
        <v>7</v>
      </c>
      <c r="E955" s="13" t="s">
        <v>379</v>
      </c>
      <c r="F955" s="13" t="s">
        <v>248</v>
      </c>
      <c r="G955" s="30">
        <v>7.6388888888888895E-2</v>
      </c>
      <c r="I955" s="30">
        <v>0.82916666666666661</v>
      </c>
      <c r="J955" s="231">
        <f t="shared" si="50"/>
        <v>5.9333333333333336</v>
      </c>
      <c r="K955" s="13" t="s">
        <v>250</v>
      </c>
      <c r="L955" s="13" t="s">
        <v>1436</v>
      </c>
      <c r="M955" s="13" t="s">
        <v>252</v>
      </c>
      <c r="N955" s="13" t="s">
        <v>252</v>
      </c>
      <c r="O955" s="16">
        <v>4.5</v>
      </c>
      <c r="P955" s="13">
        <v>58</v>
      </c>
      <c r="Q955" s="17">
        <v>19</v>
      </c>
      <c r="R955" s="227">
        <f t="shared" si="52"/>
        <v>39</v>
      </c>
      <c r="V955" s="17">
        <v>130</v>
      </c>
      <c r="AO955" s="13" t="s">
        <v>1437</v>
      </c>
    </row>
    <row r="956" spans="1:41" x14ac:dyDescent="0.25">
      <c r="A956" s="12">
        <v>38564</v>
      </c>
      <c r="B956" s="13" t="s">
        <v>378</v>
      </c>
      <c r="C956" s="13">
        <v>2005</v>
      </c>
      <c r="D956" s="13">
        <v>7</v>
      </c>
      <c r="E956" s="13" t="s">
        <v>379</v>
      </c>
      <c r="F956" s="13" t="s">
        <v>248</v>
      </c>
      <c r="G956" s="30">
        <v>1.5277777777777777E-2</v>
      </c>
      <c r="I956" s="30">
        <v>0.82916666666666661</v>
      </c>
      <c r="J956" s="231">
        <f t="shared" si="50"/>
        <v>4.4666666666666686</v>
      </c>
      <c r="K956" s="13" t="s">
        <v>250</v>
      </c>
      <c r="L956" s="13" t="s">
        <v>1407</v>
      </c>
      <c r="M956" s="13" t="s">
        <v>672</v>
      </c>
      <c r="N956" s="13" t="s">
        <v>252</v>
      </c>
      <c r="O956" s="16">
        <v>4</v>
      </c>
      <c r="P956" s="13">
        <v>53</v>
      </c>
      <c r="Q956" s="17">
        <v>15</v>
      </c>
      <c r="R956" s="227">
        <f t="shared" si="52"/>
        <v>38</v>
      </c>
      <c r="AO956" s="13" t="s">
        <v>1427</v>
      </c>
    </row>
    <row r="957" spans="1:41" x14ac:dyDescent="0.25">
      <c r="A957" s="12">
        <v>38565</v>
      </c>
      <c r="B957" s="13" t="s">
        <v>378</v>
      </c>
      <c r="C957" s="13">
        <v>2005</v>
      </c>
      <c r="D957" s="13">
        <v>8</v>
      </c>
      <c r="E957" s="13" t="s">
        <v>379</v>
      </c>
      <c r="F957" s="13" t="s">
        <v>248</v>
      </c>
      <c r="G957" s="30">
        <v>4.6527777777777779E-2</v>
      </c>
      <c r="I957" s="30">
        <v>0.82916666666666661</v>
      </c>
      <c r="J957" s="231">
        <f t="shared" si="50"/>
        <v>5.2166666666666686</v>
      </c>
      <c r="K957" s="13" t="s">
        <v>1123</v>
      </c>
      <c r="L957" s="13" t="s">
        <v>1463</v>
      </c>
      <c r="M957" s="13" t="s">
        <v>252</v>
      </c>
      <c r="N957" s="13" t="s">
        <v>252</v>
      </c>
      <c r="O957" s="16">
        <v>5</v>
      </c>
      <c r="P957" s="13">
        <v>50</v>
      </c>
      <c r="Q957" s="17">
        <v>21</v>
      </c>
      <c r="R957" s="227">
        <f t="shared" si="52"/>
        <v>29</v>
      </c>
      <c r="S957" s="18">
        <v>14.79</v>
      </c>
      <c r="U957" s="18">
        <v>21.31</v>
      </c>
      <c r="V957" s="17">
        <v>141</v>
      </c>
      <c r="W957" s="17">
        <v>67</v>
      </c>
      <c r="AO957" s="13" t="s">
        <v>1813</v>
      </c>
    </row>
    <row r="958" spans="1:41" x14ac:dyDescent="0.25">
      <c r="A958" s="12">
        <v>38565</v>
      </c>
      <c r="B958" s="13" t="s">
        <v>378</v>
      </c>
      <c r="C958" s="13">
        <v>2005</v>
      </c>
      <c r="D958" s="13">
        <v>8</v>
      </c>
      <c r="E958" s="13" t="s">
        <v>379</v>
      </c>
      <c r="F958" s="13" t="s">
        <v>248</v>
      </c>
      <c r="G958" s="30">
        <v>0.98402777777777783</v>
      </c>
      <c r="I958" s="30">
        <v>0.82916666666666661</v>
      </c>
      <c r="J958" s="231">
        <f t="shared" si="50"/>
        <v>3.7166666666666694</v>
      </c>
      <c r="K958" s="13" t="s">
        <v>250</v>
      </c>
      <c r="L958" s="29" t="s">
        <v>1451</v>
      </c>
      <c r="M958" s="13" t="s">
        <v>672</v>
      </c>
      <c r="N958" s="13" t="s">
        <v>252</v>
      </c>
      <c r="O958" s="16">
        <v>3</v>
      </c>
      <c r="P958" s="13">
        <v>58</v>
      </c>
      <c r="Q958" s="17">
        <v>20</v>
      </c>
      <c r="R958" s="227">
        <f t="shared" si="52"/>
        <v>38</v>
      </c>
      <c r="V958" s="17">
        <v>145</v>
      </c>
      <c r="AO958" s="29" t="s">
        <v>1452</v>
      </c>
    </row>
    <row r="959" spans="1:41" x14ac:dyDescent="0.25">
      <c r="A959" s="12">
        <v>38565</v>
      </c>
      <c r="B959" s="13" t="s">
        <v>378</v>
      </c>
      <c r="C959" s="13">
        <v>2005</v>
      </c>
      <c r="D959" s="13">
        <v>8</v>
      </c>
      <c r="E959" s="13" t="s">
        <v>379</v>
      </c>
      <c r="F959" s="13" t="s">
        <v>248</v>
      </c>
      <c r="G959" s="30">
        <v>2.5694444444444447E-2</v>
      </c>
      <c r="I959" s="30">
        <v>0.82916666666666661</v>
      </c>
      <c r="J959" s="231">
        <f t="shared" si="50"/>
        <v>4.7166666666666686</v>
      </c>
      <c r="K959" s="13" t="s">
        <v>250</v>
      </c>
      <c r="L959" s="13" t="s">
        <v>1134</v>
      </c>
      <c r="M959" s="13" t="s">
        <v>672</v>
      </c>
      <c r="N959" s="13" t="s">
        <v>252</v>
      </c>
      <c r="O959" s="16">
        <v>5</v>
      </c>
      <c r="P959" s="13">
        <v>53</v>
      </c>
      <c r="Q959" s="17">
        <v>20</v>
      </c>
      <c r="R959" s="227">
        <f t="shared" si="52"/>
        <v>33</v>
      </c>
      <c r="V959" s="17" t="s">
        <v>318</v>
      </c>
      <c r="AO959" s="13" t="s">
        <v>1460</v>
      </c>
    </row>
    <row r="960" spans="1:41" x14ac:dyDescent="0.25">
      <c r="A960" s="12">
        <v>38565</v>
      </c>
      <c r="B960" s="13" t="s">
        <v>378</v>
      </c>
      <c r="C960" s="13">
        <v>2005</v>
      </c>
      <c r="D960" s="13">
        <v>7</v>
      </c>
      <c r="E960" s="13" t="s">
        <v>379</v>
      </c>
      <c r="F960" s="13" t="s">
        <v>248</v>
      </c>
      <c r="G960" s="30">
        <v>0.88124999999999998</v>
      </c>
      <c r="I960" s="30">
        <v>0.82916666666666661</v>
      </c>
      <c r="J960" s="231">
        <f t="shared" si="50"/>
        <v>1.2500000000000009</v>
      </c>
      <c r="K960" s="13" t="s">
        <v>250</v>
      </c>
      <c r="L960" s="13" t="s">
        <v>1438</v>
      </c>
      <c r="M960" s="13" t="s">
        <v>252</v>
      </c>
      <c r="N960" s="13" t="s">
        <v>252</v>
      </c>
      <c r="O960" s="16">
        <v>5</v>
      </c>
      <c r="P960" s="13">
        <v>53</v>
      </c>
      <c r="Q960" s="17">
        <v>20</v>
      </c>
      <c r="R960" s="227">
        <f t="shared" si="52"/>
        <v>33</v>
      </c>
      <c r="V960" s="17">
        <v>128</v>
      </c>
      <c r="AO960" s="13" t="s">
        <v>1439</v>
      </c>
    </row>
    <row r="961" spans="1:41" x14ac:dyDescent="0.25">
      <c r="A961" s="12">
        <v>38565</v>
      </c>
      <c r="B961" s="13" t="s">
        <v>378</v>
      </c>
      <c r="C961" s="13">
        <v>2005</v>
      </c>
      <c r="D961" s="13">
        <v>8</v>
      </c>
      <c r="E961" s="13" t="s">
        <v>379</v>
      </c>
      <c r="F961" s="13" t="s">
        <v>248</v>
      </c>
      <c r="G961" s="30">
        <v>0.89236111111111116</v>
      </c>
      <c r="I961" s="30">
        <v>0.82916666666666661</v>
      </c>
      <c r="J961" s="231">
        <f t="shared" si="50"/>
        <v>1.5166666666666693</v>
      </c>
      <c r="K961" s="13" t="s">
        <v>250</v>
      </c>
      <c r="L961" s="13" t="s">
        <v>1440</v>
      </c>
      <c r="M961" s="13" t="s">
        <v>252</v>
      </c>
      <c r="N961" s="13" t="s">
        <v>252</v>
      </c>
      <c r="O961" s="16">
        <v>3</v>
      </c>
      <c r="P961" s="13">
        <v>54</v>
      </c>
      <c r="Q961" s="17">
        <v>20</v>
      </c>
      <c r="R961" s="227">
        <f t="shared" si="52"/>
        <v>34</v>
      </c>
      <c r="V961" s="17">
        <v>138</v>
      </c>
      <c r="AO961" s="13" t="s">
        <v>1441</v>
      </c>
    </row>
    <row r="962" spans="1:41" x14ac:dyDescent="0.25">
      <c r="A962" s="12">
        <v>38565</v>
      </c>
      <c r="B962" s="13" t="s">
        <v>378</v>
      </c>
      <c r="C962" s="13">
        <v>2005</v>
      </c>
      <c r="D962" s="13">
        <v>8</v>
      </c>
      <c r="E962" s="13" t="s">
        <v>379</v>
      </c>
      <c r="F962" s="13" t="s">
        <v>248</v>
      </c>
      <c r="G962" s="30">
        <v>0.91874999999999996</v>
      </c>
      <c r="I962" s="30">
        <v>0.82916666666666661</v>
      </c>
      <c r="J962" s="231">
        <f t="shared" si="50"/>
        <v>2.1500000000000004</v>
      </c>
      <c r="K962" s="13" t="s">
        <v>250</v>
      </c>
      <c r="L962" s="13" t="s">
        <v>1442</v>
      </c>
      <c r="M962" s="13" t="s">
        <v>252</v>
      </c>
      <c r="N962" s="13" t="s">
        <v>252</v>
      </c>
      <c r="O962" s="16">
        <v>5</v>
      </c>
      <c r="P962" s="13">
        <v>55</v>
      </c>
      <c r="Q962" s="17">
        <v>20</v>
      </c>
      <c r="R962" s="227">
        <f t="shared" si="52"/>
        <v>35</v>
      </c>
      <c r="V962" s="17">
        <v>140</v>
      </c>
      <c r="AO962" s="13" t="s">
        <v>1443</v>
      </c>
    </row>
    <row r="963" spans="1:41" x14ac:dyDescent="0.25">
      <c r="A963" s="12">
        <v>38565</v>
      </c>
      <c r="B963" s="13" t="s">
        <v>378</v>
      </c>
      <c r="C963" s="13">
        <v>2005</v>
      </c>
      <c r="D963" s="13">
        <v>8</v>
      </c>
      <c r="E963" s="13" t="s">
        <v>379</v>
      </c>
      <c r="F963" s="13" t="s">
        <v>248</v>
      </c>
      <c r="G963" s="30">
        <v>0.93333333333333324</v>
      </c>
      <c r="I963" s="30">
        <v>0.82916666666666661</v>
      </c>
      <c r="J963" s="231">
        <f t="shared" si="50"/>
        <v>2.4999999999999991</v>
      </c>
      <c r="K963" s="13" t="s">
        <v>250</v>
      </c>
      <c r="L963" s="13" t="s">
        <v>1444</v>
      </c>
      <c r="M963" s="13" t="s">
        <v>252</v>
      </c>
      <c r="N963" s="13" t="s">
        <v>252</v>
      </c>
      <c r="O963" s="16">
        <v>4.5</v>
      </c>
      <c r="P963" s="13">
        <v>55</v>
      </c>
      <c r="Q963" s="17">
        <v>20</v>
      </c>
      <c r="R963" s="227">
        <f t="shared" si="52"/>
        <v>35</v>
      </c>
      <c r="V963" s="17">
        <v>141</v>
      </c>
      <c r="AO963" s="13" t="s">
        <v>1064</v>
      </c>
    </row>
    <row r="964" spans="1:41" x14ac:dyDescent="0.25">
      <c r="A964" s="12">
        <v>38565</v>
      </c>
      <c r="B964" s="13" t="s">
        <v>378</v>
      </c>
      <c r="C964" s="13">
        <v>2005</v>
      </c>
      <c r="D964" s="13">
        <v>8</v>
      </c>
      <c r="E964" s="13" t="s">
        <v>379</v>
      </c>
      <c r="F964" s="13" t="s">
        <v>248</v>
      </c>
      <c r="G964" s="30">
        <v>0.94027777777777777</v>
      </c>
      <c r="I964" s="30">
        <v>0.82916666666666661</v>
      </c>
      <c r="J964" s="231">
        <f t="shared" si="50"/>
        <v>2.6666666666666679</v>
      </c>
      <c r="K964" s="13" t="s">
        <v>250</v>
      </c>
      <c r="L964" s="13" t="s">
        <v>1445</v>
      </c>
      <c r="M964" s="13" t="s">
        <v>252</v>
      </c>
      <c r="N964" s="13" t="s">
        <v>252</v>
      </c>
      <c r="O964" s="16">
        <v>1</v>
      </c>
      <c r="P964" s="13">
        <v>53</v>
      </c>
      <c r="Q964" s="17">
        <v>20</v>
      </c>
      <c r="R964" s="227">
        <f t="shared" si="52"/>
        <v>33</v>
      </c>
      <c r="V964" s="17" t="s">
        <v>318</v>
      </c>
      <c r="AO964" s="13" t="s">
        <v>1446</v>
      </c>
    </row>
    <row r="965" spans="1:41" x14ac:dyDescent="0.25">
      <c r="A965" s="12">
        <v>38565</v>
      </c>
      <c r="B965" s="13" t="s">
        <v>378</v>
      </c>
      <c r="C965" s="13">
        <v>2005</v>
      </c>
      <c r="D965" s="13">
        <v>8</v>
      </c>
      <c r="E965" s="13" t="s">
        <v>379</v>
      </c>
      <c r="F965" s="13" t="s">
        <v>248</v>
      </c>
      <c r="G965" s="30">
        <v>0.94513888888888886</v>
      </c>
      <c r="I965" s="30">
        <v>0.82916666666666661</v>
      </c>
      <c r="J965" s="231">
        <f t="shared" si="50"/>
        <v>2.7833333333333341</v>
      </c>
      <c r="K965" s="13" t="s">
        <v>250</v>
      </c>
      <c r="L965" s="13" t="s">
        <v>1447</v>
      </c>
      <c r="M965" s="13" t="s">
        <v>252</v>
      </c>
      <c r="N965" s="13" t="s">
        <v>252</v>
      </c>
      <c r="O965" s="16">
        <v>3</v>
      </c>
      <c r="P965" s="13">
        <v>55</v>
      </c>
      <c r="Q965" s="17">
        <v>20</v>
      </c>
      <c r="R965" s="227">
        <f t="shared" si="52"/>
        <v>35</v>
      </c>
      <c r="V965" s="17">
        <v>143</v>
      </c>
    </row>
    <row r="966" spans="1:41" x14ac:dyDescent="0.25">
      <c r="A966" s="12">
        <v>38565</v>
      </c>
      <c r="B966" s="13" t="s">
        <v>378</v>
      </c>
      <c r="C966" s="13">
        <v>2005</v>
      </c>
      <c r="D966" s="13">
        <v>8</v>
      </c>
      <c r="E966" s="13" t="s">
        <v>379</v>
      </c>
      <c r="F966" s="13" t="s">
        <v>248</v>
      </c>
      <c r="G966" s="30">
        <v>0.94930555555555562</v>
      </c>
      <c r="I966" s="30">
        <v>0.82916666666666661</v>
      </c>
      <c r="J966" s="231">
        <f t="shared" si="50"/>
        <v>2.8833333333333364</v>
      </c>
      <c r="K966" s="13" t="s">
        <v>250</v>
      </c>
      <c r="L966" s="13" t="s">
        <v>1448</v>
      </c>
      <c r="M966" s="13" t="s">
        <v>252</v>
      </c>
      <c r="N966" s="13" t="s">
        <v>252</v>
      </c>
      <c r="O966" s="16">
        <v>4</v>
      </c>
      <c r="P966" s="13">
        <v>59</v>
      </c>
      <c r="Q966" s="17">
        <v>20</v>
      </c>
      <c r="R966" s="227">
        <f t="shared" si="52"/>
        <v>39</v>
      </c>
      <c r="V966" s="17">
        <v>147</v>
      </c>
      <c r="AO966" s="13" t="s">
        <v>1064</v>
      </c>
    </row>
    <row r="967" spans="1:41" x14ac:dyDescent="0.25">
      <c r="A967" s="12">
        <v>38565</v>
      </c>
      <c r="B967" s="13" t="s">
        <v>378</v>
      </c>
      <c r="C967" s="13">
        <v>2005</v>
      </c>
      <c r="D967" s="13">
        <v>8</v>
      </c>
      <c r="E967" s="13" t="s">
        <v>379</v>
      </c>
      <c r="F967" s="13" t="s">
        <v>248</v>
      </c>
      <c r="G967" s="30">
        <v>0.98055555555555562</v>
      </c>
      <c r="I967" s="30">
        <v>0.82916666666666661</v>
      </c>
      <c r="J967" s="231">
        <f t="shared" si="50"/>
        <v>3.6333333333333364</v>
      </c>
      <c r="K967" s="13" t="s">
        <v>250</v>
      </c>
      <c r="L967" s="13" t="s">
        <v>1450</v>
      </c>
      <c r="M967" s="13" t="s">
        <v>252</v>
      </c>
      <c r="N967" s="13" t="s">
        <v>252</v>
      </c>
      <c r="O967" s="16">
        <v>4</v>
      </c>
      <c r="P967" s="13">
        <v>57</v>
      </c>
      <c r="Q967" s="17">
        <v>20</v>
      </c>
      <c r="R967" s="227">
        <f t="shared" si="52"/>
        <v>37</v>
      </c>
      <c r="V967" s="17">
        <v>143</v>
      </c>
    </row>
    <row r="968" spans="1:41" x14ac:dyDescent="0.25">
      <c r="A968" s="12">
        <v>38565</v>
      </c>
      <c r="B968" s="13" t="s">
        <v>378</v>
      </c>
      <c r="C968" s="13">
        <v>2005</v>
      </c>
      <c r="D968" s="13">
        <v>8</v>
      </c>
      <c r="E968" s="13" t="s">
        <v>379</v>
      </c>
      <c r="F968" s="13" t="s">
        <v>248</v>
      </c>
      <c r="G968" s="30">
        <v>0.98819444444444438</v>
      </c>
      <c r="I968" s="30">
        <v>0.82916666666666661</v>
      </c>
      <c r="J968" s="231">
        <f t="shared" si="50"/>
        <v>3.8166666666666664</v>
      </c>
      <c r="K968" s="13" t="s">
        <v>250</v>
      </c>
      <c r="L968" s="13" t="s">
        <v>1453</v>
      </c>
      <c r="M968" s="13" t="s">
        <v>252</v>
      </c>
      <c r="N968" s="13" t="s">
        <v>252</v>
      </c>
      <c r="O968" s="16">
        <v>3</v>
      </c>
      <c r="P968" s="13">
        <v>58</v>
      </c>
      <c r="Q968" s="17">
        <v>20</v>
      </c>
      <c r="R968" s="227">
        <f t="shared" si="52"/>
        <v>38</v>
      </c>
      <c r="V968" s="17">
        <v>141</v>
      </c>
      <c r="AO968" s="13" t="s">
        <v>1454</v>
      </c>
    </row>
    <row r="969" spans="1:41" x14ac:dyDescent="0.25">
      <c r="A969" s="12">
        <v>38565</v>
      </c>
      <c r="B969" s="13" t="s">
        <v>378</v>
      </c>
      <c r="C969" s="13">
        <v>2005</v>
      </c>
      <c r="D969" s="13">
        <v>8</v>
      </c>
      <c r="E969" s="13" t="s">
        <v>379</v>
      </c>
      <c r="F969" s="13" t="s">
        <v>248</v>
      </c>
      <c r="G969" s="30">
        <v>0.9916666666666667</v>
      </c>
      <c r="I969" s="30">
        <v>0.82916666666666661</v>
      </c>
      <c r="J969" s="231">
        <f t="shared" si="50"/>
        <v>3.9000000000000021</v>
      </c>
      <c r="K969" s="13" t="s">
        <v>250</v>
      </c>
      <c r="L969" s="13" t="s">
        <v>1455</v>
      </c>
      <c r="M969" s="13" t="s">
        <v>252</v>
      </c>
      <c r="N969" s="13" t="s">
        <v>252</v>
      </c>
      <c r="O969" s="16">
        <v>4</v>
      </c>
      <c r="P969" s="13">
        <v>56</v>
      </c>
      <c r="Q969" s="17">
        <v>20</v>
      </c>
      <c r="R969" s="227">
        <f t="shared" si="52"/>
        <v>36</v>
      </c>
      <c r="V969" s="17">
        <v>141</v>
      </c>
      <c r="AO969" s="13" t="s">
        <v>1064</v>
      </c>
    </row>
    <row r="970" spans="1:41" x14ac:dyDescent="0.25">
      <c r="A970" s="12">
        <v>38565</v>
      </c>
      <c r="B970" s="13" t="s">
        <v>378</v>
      </c>
      <c r="C970" s="13">
        <v>2005</v>
      </c>
      <c r="D970" s="13">
        <v>8</v>
      </c>
      <c r="E970" s="13" t="s">
        <v>379</v>
      </c>
      <c r="F970" s="13" t="s">
        <v>248</v>
      </c>
      <c r="G970" s="30">
        <v>0.99444444444444446</v>
      </c>
      <c r="I970" s="30">
        <v>0.82916666666666661</v>
      </c>
      <c r="J970" s="231">
        <f t="shared" si="50"/>
        <v>3.9666666666666686</v>
      </c>
      <c r="K970" s="13" t="s">
        <v>250</v>
      </c>
      <c r="L970" s="13" t="s">
        <v>1456</v>
      </c>
      <c r="M970" s="13" t="s">
        <v>252</v>
      </c>
      <c r="N970" s="13" t="s">
        <v>252</v>
      </c>
      <c r="O970" s="16">
        <v>5</v>
      </c>
      <c r="P970" s="13">
        <v>54</v>
      </c>
      <c r="Q970" s="17">
        <v>20</v>
      </c>
      <c r="R970" s="227">
        <f t="shared" si="52"/>
        <v>34</v>
      </c>
      <c r="V970" s="17">
        <v>139</v>
      </c>
    </row>
    <row r="971" spans="1:41" x14ac:dyDescent="0.25">
      <c r="A971" s="12">
        <v>38565</v>
      </c>
      <c r="B971" s="13" t="s">
        <v>378</v>
      </c>
      <c r="C971" s="13">
        <v>2005</v>
      </c>
      <c r="D971" s="13">
        <v>8</v>
      </c>
      <c r="E971" s="13" t="s">
        <v>379</v>
      </c>
      <c r="F971" s="13" t="s">
        <v>248</v>
      </c>
      <c r="G971" s="30">
        <v>2.7777777777777779E-3</v>
      </c>
      <c r="I971" s="30">
        <v>0.82916666666666661</v>
      </c>
      <c r="J971" s="231">
        <f t="shared" si="50"/>
        <v>4.1666666666666679</v>
      </c>
      <c r="K971" s="13" t="s">
        <v>250</v>
      </c>
      <c r="L971" s="13" t="s">
        <v>1457</v>
      </c>
      <c r="M971" s="13" t="s">
        <v>252</v>
      </c>
      <c r="N971" s="13" t="s">
        <v>252</v>
      </c>
      <c r="O971" s="16">
        <v>4.5</v>
      </c>
      <c r="P971" s="13">
        <v>57</v>
      </c>
      <c r="Q971" s="17">
        <v>20</v>
      </c>
      <c r="R971" s="227">
        <f t="shared" si="52"/>
        <v>37</v>
      </c>
      <c r="V971" s="17">
        <v>142</v>
      </c>
    </row>
    <row r="972" spans="1:41" x14ac:dyDescent="0.25">
      <c r="A972" s="12">
        <v>38565</v>
      </c>
      <c r="B972" s="13" t="s">
        <v>378</v>
      </c>
      <c r="C972" s="13">
        <v>2005</v>
      </c>
      <c r="D972" s="13">
        <v>8</v>
      </c>
      <c r="E972" s="13" t="s">
        <v>379</v>
      </c>
      <c r="F972" s="13" t="s">
        <v>248</v>
      </c>
      <c r="G972" s="30">
        <v>9.7222222222222224E-3</v>
      </c>
      <c r="I972" s="30">
        <v>0.82916666666666661</v>
      </c>
      <c r="J972" s="231">
        <f t="shared" si="50"/>
        <v>4.3333333333333357</v>
      </c>
      <c r="K972" s="13" t="s">
        <v>250</v>
      </c>
      <c r="L972" s="13" t="s">
        <v>1458</v>
      </c>
      <c r="M972" s="13" t="s">
        <v>252</v>
      </c>
      <c r="N972" s="13" t="s">
        <v>252</v>
      </c>
      <c r="O972" s="16">
        <v>3</v>
      </c>
      <c r="P972" s="13">
        <v>56</v>
      </c>
      <c r="Q972" s="17">
        <v>20</v>
      </c>
      <c r="R972" s="227">
        <f t="shared" si="52"/>
        <v>36</v>
      </c>
      <c r="V972" s="17">
        <v>141</v>
      </c>
      <c r="AO972" s="13" t="s">
        <v>1064</v>
      </c>
    </row>
    <row r="973" spans="1:41" x14ac:dyDescent="0.25">
      <c r="A973" s="12">
        <v>38565</v>
      </c>
      <c r="B973" s="13" t="s">
        <v>378</v>
      </c>
      <c r="C973" s="13">
        <v>2005</v>
      </c>
      <c r="D973" s="13">
        <v>8</v>
      </c>
      <c r="E973" s="13" t="s">
        <v>379</v>
      </c>
      <c r="F973" s="13" t="s">
        <v>248</v>
      </c>
      <c r="G973" s="30">
        <v>1.4583333333333332E-2</v>
      </c>
      <c r="I973" s="30">
        <v>0.82916666666666661</v>
      </c>
      <c r="J973" s="231">
        <f t="shared" si="50"/>
        <v>4.4499999999999993</v>
      </c>
      <c r="K973" s="13" t="s">
        <v>250</v>
      </c>
      <c r="L973" s="13" t="s">
        <v>1459</v>
      </c>
      <c r="M973" s="13" t="s">
        <v>252</v>
      </c>
      <c r="N973" s="13" t="s">
        <v>252</v>
      </c>
      <c r="O973" s="16">
        <v>4</v>
      </c>
      <c r="P973" s="13">
        <v>53</v>
      </c>
      <c r="Q973" s="17">
        <v>20</v>
      </c>
      <c r="R973" s="227">
        <f t="shared" ref="R973:R1004" si="53">P973-Q973</f>
        <v>33</v>
      </c>
      <c r="V973" s="17">
        <v>138</v>
      </c>
    </row>
    <row r="974" spans="1:41" x14ac:dyDescent="0.25">
      <c r="A974" s="12">
        <v>38565</v>
      </c>
      <c r="B974" s="13" t="s">
        <v>378</v>
      </c>
      <c r="C974" s="13">
        <v>2005</v>
      </c>
      <c r="D974" s="13">
        <v>8</v>
      </c>
      <c r="E974" s="13" t="s">
        <v>379</v>
      </c>
      <c r="F974" s="13" t="s">
        <v>248</v>
      </c>
      <c r="G974" s="30">
        <v>2.7777777777777776E-2</v>
      </c>
      <c r="I974" s="30">
        <v>0.82916666666666661</v>
      </c>
      <c r="J974" s="231">
        <f t="shared" si="50"/>
        <v>4.7666666666666693</v>
      </c>
      <c r="K974" s="13" t="s">
        <v>250</v>
      </c>
      <c r="L974" s="13" t="s">
        <v>1461</v>
      </c>
      <c r="M974" s="13" t="s">
        <v>252</v>
      </c>
      <c r="N974" s="13" t="s">
        <v>252</v>
      </c>
      <c r="O974" s="16">
        <v>3</v>
      </c>
      <c r="P974" s="13">
        <v>55</v>
      </c>
      <c r="Q974" s="17">
        <v>21</v>
      </c>
      <c r="R974" s="227">
        <f t="shared" si="53"/>
        <v>34</v>
      </c>
      <c r="V974" s="17">
        <v>143</v>
      </c>
    </row>
    <row r="975" spans="1:41" x14ac:dyDescent="0.25">
      <c r="A975" s="12">
        <v>38565</v>
      </c>
      <c r="B975" s="13" t="s">
        <v>378</v>
      </c>
      <c r="C975" s="13">
        <v>2005</v>
      </c>
      <c r="D975" s="13">
        <v>8</v>
      </c>
      <c r="E975" s="13" t="s">
        <v>379</v>
      </c>
      <c r="F975" s="13" t="s">
        <v>248</v>
      </c>
      <c r="G975" s="30">
        <v>2.7777777777777776E-2</v>
      </c>
      <c r="I975" s="30">
        <v>0.82916666666666661</v>
      </c>
      <c r="J975" s="231">
        <f t="shared" si="50"/>
        <v>4.7666666666666693</v>
      </c>
      <c r="K975" s="13" t="s">
        <v>250</v>
      </c>
      <c r="L975" s="13" t="s">
        <v>1462</v>
      </c>
      <c r="M975" s="13" t="s">
        <v>252</v>
      </c>
      <c r="N975" s="13" t="s">
        <v>252</v>
      </c>
      <c r="O975" s="16">
        <v>4</v>
      </c>
      <c r="P975" s="13">
        <v>57</v>
      </c>
      <c r="Q975" s="17">
        <v>16</v>
      </c>
      <c r="R975" s="227">
        <f t="shared" si="53"/>
        <v>41</v>
      </c>
      <c r="V975" s="17">
        <v>146</v>
      </c>
      <c r="AO975" s="13" t="s">
        <v>1064</v>
      </c>
    </row>
    <row r="976" spans="1:41" x14ac:dyDescent="0.25">
      <c r="A976" s="12">
        <v>38565</v>
      </c>
      <c r="B976" s="13" t="s">
        <v>378</v>
      </c>
      <c r="C976" s="13">
        <v>2005</v>
      </c>
      <c r="D976" s="13">
        <v>8</v>
      </c>
      <c r="E976" s="13" t="s">
        <v>379</v>
      </c>
      <c r="F976" s="13" t="s">
        <v>248</v>
      </c>
      <c r="G976" s="30">
        <v>4.6527777777777779E-2</v>
      </c>
      <c r="I976" s="30">
        <v>0.82916666666666661</v>
      </c>
      <c r="J976" s="231">
        <f t="shared" ref="J976:J1039" si="54">($G976-$I976)*24+IF($G976&lt;TIME(12,0,0),24,0)</f>
        <v>5.2166666666666686</v>
      </c>
      <c r="K976" s="13" t="s">
        <v>250</v>
      </c>
      <c r="L976" s="13" t="s">
        <v>1464</v>
      </c>
      <c r="M976" s="13" t="s">
        <v>252</v>
      </c>
      <c r="N976" s="13" t="s">
        <v>252</v>
      </c>
      <c r="O976" s="16">
        <v>4</v>
      </c>
      <c r="P976" s="13">
        <v>52</v>
      </c>
      <c r="Q976" s="17">
        <v>15</v>
      </c>
      <c r="R976" s="227">
        <f t="shared" si="53"/>
        <v>37</v>
      </c>
      <c r="V976" s="17">
        <v>142</v>
      </c>
    </row>
    <row r="977" spans="1:41" x14ac:dyDescent="0.25">
      <c r="A977" s="12">
        <v>38565</v>
      </c>
      <c r="B977" s="13" t="s">
        <v>378</v>
      </c>
      <c r="C977" s="13">
        <v>2005</v>
      </c>
      <c r="D977" s="13">
        <v>8</v>
      </c>
      <c r="E977" s="13" t="s">
        <v>379</v>
      </c>
      <c r="F977" s="13" t="s">
        <v>248</v>
      </c>
      <c r="G977" s="30">
        <v>4.6527777777777779E-2</v>
      </c>
      <c r="I977" s="30">
        <v>0.82916666666666661</v>
      </c>
      <c r="J977" s="231">
        <f t="shared" si="54"/>
        <v>5.2166666666666686</v>
      </c>
      <c r="K977" s="13" t="s">
        <v>250</v>
      </c>
      <c r="L977" s="13" t="s">
        <v>1465</v>
      </c>
      <c r="M977" s="13" t="s">
        <v>252</v>
      </c>
      <c r="N977" s="13" t="s">
        <v>252</v>
      </c>
      <c r="O977" s="16">
        <v>3</v>
      </c>
      <c r="P977" s="13">
        <v>50</v>
      </c>
      <c r="Q977" s="17">
        <v>15</v>
      </c>
      <c r="R977" s="227">
        <f t="shared" si="53"/>
        <v>35</v>
      </c>
      <c r="V977" s="17">
        <v>134</v>
      </c>
    </row>
    <row r="978" spans="1:41" x14ac:dyDescent="0.25">
      <c r="A978" s="12">
        <v>38565</v>
      </c>
      <c r="B978" s="13" t="s">
        <v>378</v>
      </c>
      <c r="C978" s="13">
        <v>2005</v>
      </c>
      <c r="D978" s="13">
        <v>8</v>
      </c>
      <c r="E978" s="13" t="s">
        <v>379</v>
      </c>
      <c r="F978" s="13" t="s">
        <v>248</v>
      </c>
      <c r="G978" s="30">
        <v>6.5972222222222224E-2</v>
      </c>
      <c r="I978" s="30">
        <v>0.82916666666666661</v>
      </c>
      <c r="J978" s="231">
        <f t="shared" si="54"/>
        <v>5.6833333333333336</v>
      </c>
      <c r="K978" s="13" t="s">
        <v>250</v>
      </c>
      <c r="L978" s="13" t="s">
        <v>1466</v>
      </c>
      <c r="M978" s="13" t="s">
        <v>252</v>
      </c>
      <c r="N978" s="13" t="s">
        <v>252</v>
      </c>
      <c r="O978" s="16">
        <v>4</v>
      </c>
      <c r="P978" s="13">
        <v>45</v>
      </c>
      <c r="Q978" s="17">
        <v>15</v>
      </c>
      <c r="R978" s="227">
        <f t="shared" si="53"/>
        <v>30</v>
      </c>
      <c r="V978" s="17">
        <v>143</v>
      </c>
    </row>
    <row r="979" spans="1:41" x14ac:dyDescent="0.25">
      <c r="A979" s="12">
        <v>38565</v>
      </c>
      <c r="B979" s="13" t="s">
        <v>378</v>
      </c>
      <c r="C979" s="13">
        <v>2005</v>
      </c>
      <c r="D979" s="13">
        <v>8</v>
      </c>
      <c r="E979" s="13" t="s">
        <v>379</v>
      </c>
      <c r="F979" s="13" t="s">
        <v>248</v>
      </c>
      <c r="G979" s="30">
        <v>7.013888888888889E-2</v>
      </c>
      <c r="I979" s="30">
        <v>0.82916666666666661</v>
      </c>
      <c r="J979" s="231">
        <f t="shared" si="54"/>
        <v>5.783333333333335</v>
      </c>
      <c r="K979" s="13" t="s">
        <v>250</v>
      </c>
      <c r="L979" s="13" t="s">
        <v>1467</v>
      </c>
      <c r="M979" s="13" t="s">
        <v>252</v>
      </c>
      <c r="N979" s="13" t="s">
        <v>252</v>
      </c>
      <c r="O979" s="16">
        <v>3</v>
      </c>
      <c r="P979" s="13">
        <v>49</v>
      </c>
      <c r="Q979" s="17">
        <v>15</v>
      </c>
      <c r="R979" s="227">
        <f t="shared" si="53"/>
        <v>34</v>
      </c>
      <c r="V979" s="17">
        <v>134</v>
      </c>
      <c r="AO979" s="13" t="s">
        <v>1064</v>
      </c>
    </row>
    <row r="980" spans="1:41" x14ac:dyDescent="0.25">
      <c r="A980" s="12">
        <v>38565</v>
      </c>
      <c r="B980" s="13" t="s">
        <v>378</v>
      </c>
      <c r="C980" s="13">
        <v>2005</v>
      </c>
      <c r="D980" s="13">
        <v>8</v>
      </c>
      <c r="E980" s="13" t="s">
        <v>379</v>
      </c>
      <c r="F980" s="13" t="s">
        <v>248</v>
      </c>
      <c r="G980" s="30">
        <v>7.013888888888889E-2</v>
      </c>
      <c r="I980" s="30">
        <v>0.82916666666666661</v>
      </c>
      <c r="J980" s="231">
        <f t="shared" si="54"/>
        <v>5.783333333333335</v>
      </c>
      <c r="K980" s="13" t="s">
        <v>250</v>
      </c>
      <c r="L980" s="13" t="s">
        <v>1468</v>
      </c>
      <c r="M980" s="13" t="s">
        <v>252</v>
      </c>
      <c r="N980" s="13" t="s">
        <v>252</v>
      </c>
      <c r="O980" s="16">
        <v>4</v>
      </c>
      <c r="P980" s="13">
        <v>54</v>
      </c>
      <c r="Q980" s="17">
        <v>15</v>
      </c>
      <c r="R980" s="227">
        <f t="shared" si="53"/>
        <v>39</v>
      </c>
      <c r="V980" s="17">
        <v>145</v>
      </c>
    </row>
    <row r="981" spans="1:41" x14ac:dyDescent="0.25">
      <c r="A981" s="12">
        <v>38565</v>
      </c>
      <c r="B981" s="13" t="s">
        <v>378</v>
      </c>
      <c r="C981" s="13">
        <v>2005</v>
      </c>
      <c r="D981" s="13">
        <v>8</v>
      </c>
      <c r="E981" s="13" t="s">
        <v>379</v>
      </c>
      <c r="F981" s="13" t="s">
        <v>248</v>
      </c>
      <c r="G981" s="30">
        <v>7.2916666666666671E-2</v>
      </c>
      <c r="I981" s="30">
        <v>0.82916666666666661</v>
      </c>
      <c r="J981" s="231">
        <f t="shared" si="54"/>
        <v>5.8500000000000014</v>
      </c>
      <c r="K981" s="13" t="s">
        <v>250</v>
      </c>
      <c r="L981" s="13" t="s">
        <v>1469</v>
      </c>
      <c r="M981" s="13" t="s">
        <v>252</v>
      </c>
      <c r="N981" s="13" t="s">
        <v>252</v>
      </c>
      <c r="O981" s="16">
        <v>4.5</v>
      </c>
      <c r="P981" s="13">
        <v>51</v>
      </c>
      <c r="Q981" s="17">
        <v>15</v>
      </c>
      <c r="R981" s="227">
        <f t="shared" si="53"/>
        <v>36</v>
      </c>
      <c r="V981" s="17">
        <v>138</v>
      </c>
    </row>
    <row r="982" spans="1:41" x14ac:dyDescent="0.25">
      <c r="A982" s="12">
        <v>38565</v>
      </c>
      <c r="B982" s="13" t="s">
        <v>378</v>
      </c>
      <c r="C982" s="13">
        <v>2005</v>
      </c>
      <c r="D982" s="13">
        <v>8</v>
      </c>
      <c r="E982" s="13" t="s">
        <v>379</v>
      </c>
      <c r="F982" s="13" t="s">
        <v>248</v>
      </c>
      <c r="G982" s="30">
        <v>7.2916666666666671E-2</v>
      </c>
      <c r="I982" s="30">
        <v>0.82916666666666661</v>
      </c>
      <c r="J982" s="231">
        <f t="shared" si="54"/>
        <v>5.8500000000000014</v>
      </c>
      <c r="K982" s="13" t="s">
        <v>250</v>
      </c>
      <c r="L982" s="13" t="s">
        <v>1470</v>
      </c>
      <c r="M982" s="13" t="s">
        <v>252</v>
      </c>
      <c r="N982" s="13" t="s">
        <v>252</v>
      </c>
      <c r="O982" s="16">
        <v>4</v>
      </c>
      <c r="P982" s="13">
        <v>51</v>
      </c>
      <c r="Q982" s="17">
        <v>15</v>
      </c>
      <c r="R982" s="227">
        <f t="shared" si="53"/>
        <v>36</v>
      </c>
      <c r="V982" s="17">
        <v>140</v>
      </c>
      <c r="AO982" s="13" t="s">
        <v>1064</v>
      </c>
    </row>
    <row r="983" spans="1:41" x14ac:dyDescent="0.25">
      <c r="A983" s="12">
        <v>38565</v>
      </c>
      <c r="B983" s="13" t="s">
        <v>378</v>
      </c>
      <c r="C983" s="13">
        <v>2005</v>
      </c>
      <c r="D983" s="13">
        <v>8</v>
      </c>
      <c r="E983" s="13" t="s">
        <v>379</v>
      </c>
      <c r="F983" s="13" t="s">
        <v>248</v>
      </c>
      <c r="G983" s="30">
        <v>7.8472222222222221E-2</v>
      </c>
      <c r="I983" s="30">
        <v>0.82916666666666661</v>
      </c>
      <c r="J983" s="231">
        <f t="shared" si="54"/>
        <v>5.9833333333333343</v>
      </c>
      <c r="K983" s="13" t="s">
        <v>250</v>
      </c>
      <c r="L983" s="13" t="s">
        <v>1471</v>
      </c>
      <c r="M983" s="13" t="s">
        <v>252</v>
      </c>
      <c r="N983" s="13" t="s">
        <v>252</v>
      </c>
      <c r="O983" s="16">
        <v>1.5</v>
      </c>
      <c r="P983" s="13">
        <v>47</v>
      </c>
      <c r="Q983" s="17">
        <v>15</v>
      </c>
      <c r="R983" s="227">
        <f t="shared" si="53"/>
        <v>32</v>
      </c>
      <c r="V983" s="17">
        <v>136</v>
      </c>
      <c r="AO983" s="13" t="s">
        <v>1472</v>
      </c>
    </row>
    <row r="984" spans="1:41" x14ac:dyDescent="0.25">
      <c r="A984" s="12">
        <v>38565</v>
      </c>
      <c r="B984" s="13" t="s">
        <v>378</v>
      </c>
      <c r="C984" s="13">
        <v>2005</v>
      </c>
      <c r="D984" s="13">
        <v>8</v>
      </c>
      <c r="E984" s="13" t="s">
        <v>379</v>
      </c>
      <c r="F984" s="13" t="s">
        <v>248</v>
      </c>
      <c r="G984" s="30">
        <v>0.96319444444444446</v>
      </c>
      <c r="I984" s="30">
        <v>0.82916666666666661</v>
      </c>
      <c r="J984" s="231">
        <f t="shared" si="54"/>
        <v>3.2166666666666686</v>
      </c>
      <c r="K984" s="13" t="s">
        <v>250</v>
      </c>
      <c r="L984" s="13" t="s">
        <v>1058</v>
      </c>
      <c r="M984" s="13" t="s">
        <v>672</v>
      </c>
      <c r="N984" s="13" t="s">
        <v>252</v>
      </c>
      <c r="O984" s="16">
        <v>4</v>
      </c>
      <c r="P984" s="13">
        <v>52</v>
      </c>
      <c r="Q984" s="17">
        <v>20</v>
      </c>
      <c r="R984" s="227">
        <f t="shared" si="53"/>
        <v>32</v>
      </c>
      <c r="V984" s="17">
        <v>136</v>
      </c>
      <c r="AO984" s="13" t="s">
        <v>1449</v>
      </c>
    </row>
    <row r="985" spans="1:41" x14ac:dyDescent="0.25">
      <c r="A985" s="12">
        <v>38566</v>
      </c>
      <c r="B985" s="13" t="s">
        <v>378</v>
      </c>
      <c r="C985" s="13">
        <v>2005</v>
      </c>
      <c r="D985" s="13">
        <v>8</v>
      </c>
      <c r="E985" s="13" t="s">
        <v>467</v>
      </c>
      <c r="F985" s="13" t="s">
        <v>248</v>
      </c>
      <c r="G985" s="30">
        <v>1.3888888888888889E-3</v>
      </c>
      <c r="I985" s="30">
        <v>0.82847222222222217</v>
      </c>
      <c r="J985" s="231">
        <f t="shared" si="54"/>
        <v>4.1500000000000021</v>
      </c>
      <c r="K985" s="13" t="s">
        <v>1123</v>
      </c>
      <c r="L985" s="13" t="s">
        <v>1494</v>
      </c>
      <c r="M985" s="13" t="s">
        <v>252</v>
      </c>
      <c r="N985" s="13" t="s">
        <v>252</v>
      </c>
      <c r="O985" s="16">
        <v>4</v>
      </c>
      <c r="P985" s="13">
        <v>45</v>
      </c>
      <c r="Q985" s="17">
        <v>15</v>
      </c>
      <c r="R985" s="227">
        <f t="shared" si="53"/>
        <v>30</v>
      </c>
      <c r="S985" s="18">
        <v>14.16</v>
      </c>
      <c r="T985" s="18">
        <v>37.44</v>
      </c>
      <c r="U985" s="18">
        <v>22.38</v>
      </c>
      <c r="V985" s="17">
        <v>153</v>
      </c>
      <c r="X985" s="13" t="s">
        <v>1478</v>
      </c>
      <c r="AO985" s="13" t="s">
        <v>1814</v>
      </c>
    </row>
    <row r="986" spans="1:41" x14ac:dyDescent="0.25">
      <c r="A986" s="12">
        <v>38566</v>
      </c>
      <c r="B986" s="13" t="s">
        <v>378</v>
      </c>
      <c r="C986" s="13">
        <v>2005</v>
      </c>
      <c r="D986" s="13">
        <v>8</v>
      </c>
      <c r="E986" s="13" t="s">
        <v>467</v>
      </c>
      <c r="F986" s="13" t="s">
        <v>248</v>
      </c>
      <c r="G986" s="30">
        <v>0.88055555555555554</v>
      </c>
      <c r="I986" s="30">
        <v>0.82847222222222217</v>
      </c>
      <c r="J986" s="231">
        <f t="shared" si="54"/>
        <v>1.2500000000000009</v>
      </c>
      <c r="K986" s="13" t="s">
        <v>658</v>
      </c>
      <c r="L986" s="13" t="s">
        <v>1475</v>
      </c>
      <c r="M986" s="13" t="s">
        <v>252</v>
      </c>
      <c r="N986" s="13" t="s">
        <v>252</v>
      </c>
      <c r="O986" s="16">
        <v>3</v>
      </c>
      <c r="P986" s="13">
        <v>77</v>
      </c>
      <c r="Q986" s="17">
        <v>21</v>
      </c>
      <c r="R986" s="227">
        <f t="shared" si="53"/>
        <v>56</v>
      </c>
      <c r="V986" s="17" t="s">
        <v>318</v>
      </c>
      <c r="AO986" s="13" t="s">
        <v>1476</v>
      </c>
    </row>
    <row r="987" spans="1:41" x14ac:dyDescent="0.25">
      <c r="A987" s="12">
        <v>38566</v>
      </c>
      <c r="B987" s="13" t="s">
        <v>378</v>
      </c>
      <c r="C987" s="13">
        <v>2005</v>
      </c>
      <c r="D987" s="13">
        <v>8</v>
      </c>
      <c r="E987" s="13" t="s">
        <v>467</v>
      </c>
      <c r="F987" s="13" t="s">
        <v>248</v>
      </c>
      <c r="G987" s="30">
        <v>0.94513888888888886</v>
      </c>
      <c r="I987" s="30">
        <v>0.82847222222222217</v>
      </c>
      <c r="J987" s="231">
        <f t="shared" si="54"/>
        <v>2.8000000000000007</v>
      </c>
      <c r="K987" s="13" t="s">
        <v>658</v>
      </c>
      <c r="L987" s="13" t="s">
        <v>1483</v>
      </c>
      <c r="M987" s="13" t="s">
        <v>252</v>
      </c>
      <c r="N987" s="13" t="s">
        <v>252</v>
      </c>
      <c r="O987" s="16">
        <v>3</v>
      </c>
      <c r="P987" s="13">
        <v>75</v>
      </c>
      <c r="Q987" s="17">
        <v>20</v>
      </c>
      <c r="R987" s="227">
        <f t="shared" si="53"/>
        <v>55</v>
      </c>
      <c r="V987" s="17" t="s">
        <v>318</v>
      </c>
    </row>
    <row r="988" spans="1:41" x14ac:dyDescent="0.25">
      <c r="A988" s="12">
        <v>38566</v>
      </c>
      <c r="B988" s="13" t="s">
        <v>378</v>
      </c>
      <c r="C988" s="13">
        <v>2005</v>
      </c>
      <c r="D988" s="13">
        <v>8</v>
      </c>
      <c r="E988" s="13" t="s">
        <v>467</v>
      </c>
      <c r="F988" s="13" t="s">
        <v>248</v>
      </c>
      <c r="G988" s="30">
        <v>0.97499999999999998</v>
      </c>
      <c r="I988" s="30">
        <v>0.82847222222222217</v>
      </c>
      <c r="J988" s="231">
        <f t="shared" si="54"/>
        <v>3.5166666666666675</v>
      </c>
      <c r="K988" s="13" t="s">
        <v>658</v>
      </c>
      <c r="L988" s="13" t="s">
        <v>1486</v>
      </c>
      <c r="M988" s="13" t="s">
        <v>252</v>
      </c>
      <c r="N988" s="13" t="s">
        <v>252</v>
      </c>
      <c r="O988" s="16">
        <v>3</v>
      </c>
      <c r="P988" s="13">
        <v>79</v>
      </c>
      <c r="Q988" s="17">
        <v>16</v>
      </c>
      <c r="R988" s="227">
        <f t="shared" si="53"/>
        <v>63</v>
      </c>
      <c r="V988" s="17" t="s">
        <v>318</v>
      </c>
      <c r="AO988" s="13" t="s">
        <v>1487</v>
      </c>
    </row>
    <row r="989" spans="1:41" x14ac:dyDescent="0.25">
      <c r="A989" s="12">
        <v>38566</v>
      </c>
      <c r="B989" s="13" t="s">
        <v>378</v>
      </c>
      <c r="C989" s="13">
        <v>2005</v>
      </c>
      <c r="D989" s="13">
        <v>8</v>
      </c>
      <c r="E989" s="13" t="s">
        <v>467</v>
      </c>
      <c r="F989" s="13" t="s">
        <v>248</v>
      </c>
      <c r="G989" s="30">
        <v>0.97916666666666663</v>
      </c>
      <c r="I989" s="30">
        <v>0.82847222222222217</v>
      </c>
      <c r="J989" s="231">
        <f t="shared" si="54"/>
        <v>3.6166666666666671</v>
      </c>
      <c r="K989" s="13" t="s">
        <v>658</v>
      </c>
      <c r="L989" s="13" t="s">
        <v>1488</v>
      </c>
      <c r="M989" s="13" t="s">
        <v>252</v>
      </c>
      <c r="N989" s="13" t="s">
        <v>252</v>
      </c>
      <c r="O989" s="16">
        <v>3</v>
      </c>
      <c r="P989" s="13">
        <v>74</v>
      </c>
      <c r="Q989" s="17">
        <v>15</v>
      </c>
      <c r="R989" s="227">
        <f t="shared" si="53"/>
        <v>59</v>
      </c>
      <c r="V989" s="17" t="s">
        <v>318</v>
      </c>
    </row>
    <row r="990" spans="1:41" x14ac:dyDescent="0.25">
      <c r="A990" s="12">
        <v>38566</v>
      </c>
      <c r="B990" s="13" t="s">
        <v>378</v>
      </c>
      <c r="C990" s="13">
        <v>2005</v>
      </c>
      <c r="D990" s="13">
        <v>8</v>
      </c>
      <c r="E990" s="13" t="s">
        <v>467</v>
      </c>
      <c r="F990" s="13" t="s">
        <v>248</v>
      </c>
      <c r="G990" s="30">
        <v>0.99861111111111101</v>
      </c>
      <c r="I990" s="30">
        <v>0.82847222222222217</v>
      </c>
      <c r="J990" s="231">
        <f t="shared" si="54"/>
        <v>4.0833333333333321</v>
      </c>
      <c r="K990" s="13" t="s">
        <v>658</v>
      </c>
      <c r="L990" s="13" t="s">
        <v>1493</v>
      </c>
      <c r="M990" s="13" t="s">
        <v>252</v>
      </c>
      <c r="N990" s="13" t="s">
        <v>252</v>
      </c>
      <c r="O990" s="16">
        <v>3</v>
      </c>
      <c r="P990" s="13">
        <v>75</v>
      </c>
      <c r="Q990" s="17">
        <v>15</v>
      </c>
      <c r="R990" s="227">
        <f t="shared" si="53"/>
        <v>60</v>
      </c>
      <c r="V990" s="17" t="s">
        <v>318</v>
      </c>
    </row>
    <row r="991" spans="1:41" x14ac:dyDescent="0.25">
      <c r="A991" s="12">
        <v>38566</v>
      </c>
      <c r="B991" s="13" t="s">
        <v>378</v>
      </c>
      <c r="C991" s="13">
        <v>2005</v>
      </c>
      <c r="D991" s="13">
        <v>8</v>
      </c>
      <c r="E991" s="13" t="s">
        <v>467</v>
      </c>
      <c r="F991" s="13" t="s">
        <v>248</v>
      </c>
      <c r="G991" s="30">
        <v>4.3749999999999997E-2</v>
      </c>
      <c r="I991" s="30">
        <v>0.82847222222222217</v>
      </c>
      <c r="J991" s="231">
        <f t="shared" si="54"/>
        <v>5.1666666666666679</v>
      </c>
      <c r="K991" s="13" t="s">
        <v>658</v>
      </c>
      <c r="L991" s="13" t="s">
        <v>1500</v>
      </c>
      <c r="M991" s="13" t="s">
        <v>252</v>
      </c>
      <c r="N991" s="13" t="s">
        <v>252</v>
      </c>
      <c r="O991" s="16">
        <v>3</v>
      </c>
      <c r="P991" s="13">
        <v>73</v>
      </c>
      <c r="Q991" s="17">
        <v>15</v>
      </c>
      <c r="R991" s="227">
        <f t="shared" si="53"/>
        <v>58</v>
      </c>
      <c r="V991" s="17" t="s">
        <v>318</v>
      </c>
    </row>
    <row r="992" spans="1:41" x14ac:dyDescent="0.25">
      <c r="A992" s="12">
        <v>38566</v>
      </c>
      <c r="B992" s="13" t="s">
        <v>378</v>
      </c>
      <c r="C992" s="13">
        <v>2005</v>
      </c>
      <c r="D992" s="13">
        <v>8</v>
      </c>
      <c r="E992" s="13" t="s">
        <v>467</v>
      </c>
      <c r="F992" s="13" t="s">
        <v>248</v>
      </c>
      <c r="G992" s="30">
        <v>5.8333333333333327E-2</v>
      </c>
      <c r="I992" s="30">
        <v>0.82847222222222217</v>
      </c>
      <c r="J992" s="231">
        <f t="shared" si="54"/>
        <v>5.5166666666666693</v>
      </c>
      <c r="K992" s="13" t="s">
        <v>658</v>
      </c>
      <c r="L992" s="13" t="s">
        <v>1503</v>
      </c>
      <c r="M992" s="13" t="s">
        <v>252</v>
      </c>
      <c r="N992" s="13" t="s">
        <v>252</v>
      </c>
      <c r="O992" s="16">
        <v>4</v>
      </c>
      <c r="P992" s="13">
        <v>78</v>
      </c>
      <c r="Q992" s="17">
        <v>20</v>
      </c>
      <c r="R992" s="227">
        <f t="shared" si="53"/>
        <v>58</v>
      </c>
      <c r="V992" s="17" t="s">
        <v>318</v>
      </c>
    </row>
    <row r="993" spans="1:47" x14ac:dyDescent="0.25">
      <c r="A993" s="12">
        <v>38566</v>
      </c>
      <c r="B993" s="13" t="s">
        <v>378</v>
      </c>
      <c r="C993" s="13">
        <v>2005</v>
      </c>
      <c r="D993" s="13">
        <v>8</v>
      </c>
      <c r="E993" s="13" t="s">
        <v>467</v>
      </c>
      <c r="F993" s="13" t="s">
        <v>248</v>
      </c>
      <c r="G993" s="30">
        <v>0.87847222222222221</v>
      </c>
      <c r="I993" s="30">
        <v>0.82847222222222217</v>
      </c>
      <c r="J993" s="231">
        <f t="shared" si="54"/>
        <v>1.2000000000000011</v>
      </c>
      <c r="K993" s="13" t="s">
        <v>250</v>
      </c>
      <c r="L993" s="13" t="s">
        <v>1473</v>
      </c>
      <c r="M993" s="13" t="s">
        <v>252</v>
      </c>
      <c r="N993" s="13" t="s">
        <v>252</v>
      </c>
      <c r="O993" s="16">
        <v>4.5</v>
      </c>
      <c r="P993" s="13">
        <v>56</v>
      </c>
      <c r="Q993" s="17">
        <v>20</v>
      </c>
      <c r="R993" s="227">
        <f t="shared" si="53"/>
        <v>36</v>
      </c>
      <c r="S993" s="18">
        <v>14.93</v>
      </c>
      <c r="T993" s="18">
        <v>39.1</v>
      </c>
      <c r="U993" s="18">
        <v>23.55</v>
      </c>
      <c r="V993" s="17">
        <v>146</v>
      </c>
      <c r="X993" s="13" t="s">
        <v>1712</v>
      </c>
      <c r="AO993" s="13" t="s">
        <v>1474</v>
      </c>
    </row>
    <row r="994" spans="1:47" x14ac:dyDescent="0.25">
      <c r="A994" s="12">
        <v>38566</v>
      </c>
      <c r="B994" s="13" t="s">
        <v>378</v>
      </c>
      <c r="C994" s="13">
        <v>2005</v>
      </c>
      <c r="D994" s="13">
        <v>8</v>
      </c>
      <c r="E994" s="13" t="s">
        <v>467</v>
      </c>
      <c r="F994" s="13" t="s">
        <v>248</v>
      </c>
      <c r="G994" s="30">
        <v>0.88124999999999998</v>
      </c>
      <c r="I994" s="30">
        <v>0.82847222222222217</v>
      </c>
      <c r="J994" s="231">
        <f t="shared" si="54"/>
        <v>1.2666666666666675</v>
      </c>
      <c r="K994" s="13" t="s">
        <v>250</v>
      </c>
      <c r="L994" s="13" t="s">
        <v>1477</v>
      </c>
      <c r="M994" s="13" t="s">
        <v>252</v>
      </c>
      <c r="N994" s="13" t="s">
        <v>252</v>
      </c>
      <c r="O994" s="16">
        <v>4</v>
      </c>
      <c r="P994" s="13">
        <v>50</v>
      </c>
      <c r="Q994" s="17">
        <v>15</v>
      </c>
      <c r="R994" s="227">
        <f t="shared" si="53"/>
        <v>35</v>
      </c>
      <c r="V994" s="17">
        <v>142</v>
      </c>
    </row>
    <row r="995" spans="1:47" x14ac:dyDescent="0.25">
      <c r="A995" s="12">
        <v>38566</v>
      </c>
      <c r="B995" s="13" t="s">
        <v>378</v>
      </c>
      <c r="C995" s="13">
        <v>2005</v>
      </c>
      <c r="D995" s="13">
        <v>8</v>
      </c>
      <c r="E995" s="13" t="s">
        <v>467</v>
      </c>
      <c r="F995" s="13" t="s">
        <v>248</v>
      </c>
      <c r="G995" s="30">
        <v>0.8965277777777777</v>
      </c>
      <c r="I995" s="30">
        <v>0.82847222222222217</v>
      </c>
      <c r="J995" s="231">
        <f t="shared" si="54"/>
        <v>1.6333333333333329</v>
      </c>
      <c r="K995" s="13" t="s">
        <v>250</v>
      </c>
      <c r="L995" s="13" t="s">
        <v>1479</v>
      </c>
      <c r="M995" s="13" t="s">
        <v>252</v>
      </c>
      <c r="N995" s="13" t="s">
        <v>252</v>
      </c>
      <c r="O995" s="16">
        <v>4</v>
      </c>
      <c r="P995" s="13">
        <v>54</v>
      </c>
      <c r="Q995" s="17">
        <v>20</v>
      </c>
      <c r="R995" s="227">
        <f t="shared" si="53"/>
        <v>34</v>
      </c>
      <c r="S995" s="18">
        <v>14.51</v>
      </c>
      <c r="T995" s="18">
        <v>38.72</v>
      </c>
      <c r="U995" s="18">
        <v>24.37</v>
      </c>
      <c r="V995" s="17">
        <v>143</v>
      </c>
      <c r="X995" s="13" t="s">
        <v>1712</v>
      </c>
    </row>
    <row r="996" spans="1:47" x14ac:dyDescent="0.25">
      <c r="A996" s="12">
        <v>38566</v>
      </c>
      <c r="B996" s="13" t="s">
        <v>378</v>
      </c>
      <c r="C996" s="13">
        <v>2005</v>
      </c>
      <c r="D996" s="13">
        <v>8</v>
      </c>
      <c r="E996" s="13" t="s">
        <v>467</v>
      </c>
      <c r="F996" s="13" t="s">
        <v>248</v>
      </c>
      <c r="G996" s="30">
        <v>0.9243055555555556</v>
      </c>
      <c r="I996" s="30">
        <v>0.82847222222222217</v>
      </c>
      <c r="J996" s="231">
        <f t="shared" si="54"/>
        <v>2.3000000000000025</v>
      </c>
      <c r="K996" s="13" t="s">
        <v>250</v>
      </c>
      <c r="L996" s="13" t="s">
        <v>1480</v>
      </c>
      <c r="M996" s="13" t="s">
        <v>252</v>
      </c>
      <c r="N996" s="13" t="s">
        <v>252</v>
      </c>
      <c r="O996" s="16">
        <v>4.5</v>
      </c>
      <c r="P996" s="13">
        <v>55</v>
      </c>
      <c r="Q996" s="17">
        <v>20</v>
      </c>
      <c r="R996" s="227">
        <f t="shared" si="53"/>
        <v>35</v>
      </c>
      <c r="S996" s="18">
        <v>14.72</v>
      </c>
      <c r="T996" s="18">
        <v>38.53</v>
      </c>
      <c r="U996" s="18">
        <v>22.89</v>
      </c>
      <c r="V996" s="17">
        <v>141</v>
      </c>
      <c r="X996" s="13" t="s">
        <v>1713</v>
      </c>
      <c r="AO996" s="13" t="s">
        <v>1481</v>
      </c>
    </row>
    <row r="997" spans="1:47" x14ac:dyDescent="0.25">
      <c r="A997" s="12">
        <v>38566</v>
      </c>
      <c r="B997" s="13" t="s">
        <v>378</v>
      </c>
      <c r="C997" s="13">
        <v>2005</v>
      </c>
      <c r="D997" s="13">
        <v>8</v>
      </c>
      <c r="E997" s="13" t="s">
        <v>467</v>
      </c>
      <c r="F997" s="13" t="s">
        <v>248</v>
      </c>
      <c r="G997" s="30">
        <v>0.94097222222222221</v>
      </c>
      <c r="I997" s="30">
        <v>0.82847222222222217</v>
      </c>
      <c r="J997" s="231">
        <f t="shared" si="54"/>
        <v>2.7000000000000011</v>
      </c>
      <c r="K997" s="13" t="s">
        <v>250</v>
      </c>
      <c r="L997" s="13" t="s">
        <v>1482</v>
      </c>
      <c r="M997" s="13" t="s">
        <v>252</v>
      </c>
      <c r="N997" s="13" t="s">
        <v>252</v>
      </c>
      <c r="O997" s="16">
        <v>5</v>
      </c>
      <c r="P997" s="13">
        <v>55</v>
      </c>
      <c r="Q997" s="17">
        <v>20</v>
      </c>
      <c r="R997" s="227">
        <f t="shared" si="53"/>
        <v>35</v>
      </c>
      <c r="S997" s="18">
        <v>15.2</v>
      </c>
      <c r="T997" s="18">
        <v>39.57</v>
      </c>
      <c r="U997" s="18">
        <v>23.63</v>
      </c>
      <c r="V997" s="17">
        <v>146</v>
      </c>
      <c r="X997" s="13" t="s">
        <v>1713</v>
      </c>
    </row>
    <row r="998" spans="1:47" x14ac:dyDescent="0.25">
      <c r="A998" s="12">
        <v>38566</v>
      </c>
      <c r="B998" s="13" t="s">
        <v>378</v>
      </c>
      <c r="C998" s="13">
        <v>2005</v>
      </c>
      <c r="D998" s="13">
        <v>8</v>
      </c>
      <c r="E998" s="13" t="s">
        <v>467</v>
      </c>
      <c r="F998" s="13" t="s">
        <v>248</v>
      </c>
      <c r="G998" s="30">
        <v>0.95486111111111116</v>
      </c>
      <c r="I998" s="30">
        <v>0.82847222222222217</v>
      </c>
      <c r="J998" s="231">
        <f t="shared" si="54"/>
        <v>3.0333333333333359</v>
      </c>
      <c r="K998" s="13" t="s">
        <v>250</v>
      </c>
      <c r="L998" s="13" t="s">
        <v>1484</v>
      </c>
      <c r="M998" s="13" t="s">
        <v>252</v>
      </c>
      <c r="N998" s="13" t="s">
        <v>252</v>
      </c>
      <c r="O998" s="16">
        <v>5</v>
      </c>
      <c r="P998" s="13">
        <v>52</v>
      </c>
      <c r="Q998" s="17">
        <v>20</v>
      </c>
      <c r="R998" s="227">
        <f t="shared" si="53"/>
        <v>32</v>
      </c>
      <c r="S998" s="18">
        <v>14.25</v>
      </c>
      <c r="T998" s="18">
        <v>37.89</v>
      </c>
      <c r="U998" s="18">
        <v>23.88</v>
      </c>
      <c r="V998" s="17">
        <v>142</v>
      </c>
      <c r="X998" s="13" t="s">
        <v>1712</v>
      </c>
      <c r="AO998" s="13" t="s">
        <v>1485</v>
      </c>
    </row>
    <row r="999" spans="1:47" x14ac:dyDescent="0.25">
      <c r="A999" s="12">
        <v>38566</v>
      </c>
      <c r="B999" s="13" t="s">
        <v>378</v>
      </c>
      <c r="C999" s="13">
        <v>2005</v>
      </c>
      <c r="D999" s="13">
        <v>8</v>
      </c>
      <c r="E999" s="13" t="s">
        <v>467</v>
      </c>
      <c r="F999" s="13" t="s">
        <v>248</v>
      </c>
      <c r="G999" s="30">
        <v>0.98124999999999996</v>
      </c>
      <c r="I999" s="30">
        <v>0.82847222222222217</v>
      </c>
      <c r="J999" s="231">
        <f t="shared" si="54"/>
        <v>3.666666666666667</v>
      </c>
      <c r="K999" s="13" t="s">
        <v>250</v>
      </c>
      <c r="L999" s="13" t="s">
        <v>1489</v>
      </c>
      <c r="M999" s="13" t="s">
        <v>252</v>
      </c>
      <c r="N999" s="13" t="s">
        <v>252</v>
      </c>
      <c r="O999" s="16">
        <v>4</v>
      </c>
      <c r="P999" s="13">
        <v>51</v>
      </c>
      <c r="Q999" s="17">
        <v>20</v>
      </c>
      <c r="R999" s="227">
        <f t="shared" si="53"/>
        <v>31</v>
      </c>
      <c r="S999" s="18">
        <v>14.71</v>
      </c>
      <c r="T999" s="18">
        <v>37.82</v>
      </c>
      <c r="U999" s="18">
        <v>23.28</v>
      </c>
      <c r="V999" s="17">
        <v>137</v>
      </c>
      <c r="X999" s="13" t="s">
        <v>1713</v>
      </c>
    </row>
    <row r="1000" spans="1:47" x14ac:dyDescent="0.25">
      <c r="A1000" s="12">
        <v>38566</v>
      </c>
      <c r="B1000" s="13" t="s">
        <v>378</v>
      </c>
      <c r="C1000" s="13">
        <v>2005</v>
      </c>
      <c r="D1000" s="13">
        <v>8</v>
      </c>
      <c r="E1000" s="13" t="s">
        <v>467</v>
      </c>
      <c r="F1000" s="13" t="s">
        <v>248</v>
      </c>
      <c r="G1000" s="30">
        <v>0.98263888888888884</v>
      </c>
      <c r="I1000" s="30">
        <v>0.82847222222222217</v>
      </c>
      <c r="J1000" s="231">
        <f t="shared" si="54"/>
        <v>3.7</v>
      </c>
      <c r="K1000" s="13" t="s">
        <v>250</v>
      </c>
      <c r="L1000" s="13" t="s">
        <v>1490</v>
      </c>
      <c r="M1000" s="13" t="s">
        <v>252</v>
      </c>
      <c r="N1000" s="13" t="s">
        <v>252</v>
      </c>
      <c r="O1000" s="16">
        <v>4</v>
      </c>
      <c r="P1000" s="13">
        <v>47</v>
      </c>
      <c r="Q1000" s="17">
        <v>15</v>
      </c>
      <c r="R1000" s="227">
        <f t="shared" si="53"/>
        <v>32</v>
      </c>
      <c r="V1000" s="17">
        <v>139</v>
      </c>
    </row>
    <row r="1001" spans="1:47" x14ac:dyDescent="0.25">
      <c r="A1001" s="12">
        <v>38566</v>
      </c>
      <c r="B1001" s="13" t="s">
        <v>378</v>
      </c>
      <c r="C1001" s="13">
        <v>2005</v>
      </c>
      <c r="D1001" s="13">
        <v>8</v>
      </c>
      <c r="E1001" s="13" t="s">
        <v>467</v>
      </c>
      <c r="F1001" s="13" t="s">
        <v>248</v>
      </c>
      <c r="G1001" s="30">
        <v>0.98958333333333337</v>
      </c>
      <c r="I1001" s="30">
        <v>0.82847222222222217</v>
      </c>
      <c r="J1001" s="231">
        <f t="shared" si="54"/>
        <v>3.8666666666666689</v>
      </c>
      <c r="K1001" s="13" t="s">
        <v>250</v>
      </c>
      <c r="L1001" s="13" t="s">
        <v>1491</v>
      </c>
      <c r="M1001" s="13" t="s">
        <v>252</v>
      </c>
      <c r="N1001" s="13" t="s">
        <v>252</v>
      </c>
      <c r="O1001" s="16">
        <v>5</v>
      </c>
      <c r="P1001" s="13">
        <v>47</v>
      </c>
      <c r="Q1001" s="17">
        <v>15</v>
      </c>
      <c r="R1001" s="227">
        <f t="shared" si="53"/>
        <v>32</v>
      </c>
      <c r="V1001" s="17">
        <v>139</v>
      </c>
      <c r="AO1001" s="13" t="s">
        <v>1492</v>
      </c>
    </row>
    <row r="1002" spans="1:47" x14ac:dyDescent="0.25">
      <c r="A1002" s="12">
        <v>38566</v>
      </c>
      <c r="B1002" s="13" t="s">
        <v>378</v>
      </c>
      <c r="C1002" s="13">
        <v>2005</v>
      </c>
      <c r="D1002" s="13">
        <v>8</v>
      </c>
      <c r="E1002" s="13" t="s">
        <v>467</v>
      </c>
      <c r="F1002" s="13" t="s">
        <v>248</v>
      </c>
      <c r="G1002" s="30">
        <v>2.5694444444444447E-2</v>
      </c>
      <c r="I1002" s="30">
        <v>0.82847222222222217</v>
      </c>
      <c r="J1002" s="231">
        <f t="shared" si="54"/>
        <v>4.7333333333333343</v>
      </c>
      <c r="K1002" s="13" t="s">
        <v>250</v>
      </c>
      <c r="L1002" s="13" t="s">
        <v>1495</v>
      </c>
      <c r="M1002" s="13" t="s">
        <v>252</v>
      </c>
      <c r="N1002" s="13" t="s">
        <v>252</v>
      </c>
      <c r="O1002" s="16">
        <v>3</v>
      </c>
      <c r="P1002" s="13">
        <v>57</v>
      </c>
      <c r="Q1002" s="17">
        <v>15</v>
      </c>
      <c r="R1002" s="227">
        <f t="shared" si="53"/>
        <v>42</v>
      </c>
      <c r="S1002" s="18">
        <v>15.45</v>
      </c>
      <c r="T1002" s="18">
        <v>39.729999999999997</v>
      </c>
      <c r="U1002" s="35">
        <v>39.340000000000003</v>
      </c>
      <c r="V1002" s="17">
        <v>145</v>
      </c>
      <c r="X1002" s="13" t="s">
        <v>1713</v>
      </c>
      <c r="AO1002" s="13" t="s">
        <v>1496</v>
      </c>
    </row>
    <row r="1003" spans="1:47" x14ac:dyDescent="0.25">
      <c r="A1003" s="12">
        <v>38566</v>
      </c>
      <c r="B1003" s="13" t="s">
        <v>378</v>
      </c>
      <c r="C1003" s="13">
        <v>2005</v>
      </c>
      <c r="D1003" s="13">
        <v>8</v>
      </c>
      <c r="E1003" s="13" t="s">
        <v>467</v>
      </c>
      <c r="F1003" s="13" t="s">
        <v>248</v>
      </c>
      <c r="G1003" s="30">
        <v>2.9166666666666664E-2</v>
      </c>
      <c r="I1003" s="30">
        <v>0.82847222222222217</v>
      </c>
      <c r="J1003" s="231">
        <f t="shared" si="54"/>
        <v>4.81666666666667</v>
      </c>
      <c r="K1003" s="13" t="s">
        <v>250</v>
      </c>
      <c r="L1003" s="13" t="s">
        <v>1497</v>
      </c>
      <c r="M1003" s="13" t="s">
        <v>252</v>
      </c>
      <c r="N1003" s="13" t="s">
        <v>252</v>
      </c>
      <c r="O1003" s="16">
        <v>4</v>
      </c>
      <c r="P1003" s="13">
        <v>52</v>
      </c>
      <c r="Q1003" s="17">
        <v>20</v>
      </c>
      <c r="R1003" s="227">
        <f t="shared" si="53"/>
        <v>32</v>
      </c>
      <c r="V1003" s="17">
        <v>139</v>
      </c>
      <c r="AO1003" s="13" t="s">
        <v>1472</v>
      </c>
    </row>
    <row r="1004" spans="1:47" x14ac:dyDescent="0.25">
      <c r="A1004" s="12">
        <v>38566</v>
      </c>
      <c r="B1004" s="13" t="s">
        <v>378</v>
      </c>
      <c r="C1004" s="13">
        <v>2005</v>
      </c>
      <c r="D1004" s="13">
        <v>8</v>
      </c>
      <c r="E1004" s="13" t="s">
        <v>467</v>
      </c>
      <c r="F1004" s="13" t="s">
        <v>248</v>
      </c>
      <c r="G1004" s="30">
        <v>3.888888888888889E-2</v>
      </c>
      <c r="I1004" s="30">
        <v>0.82847222222222217</v>
      </c>
      <c r="J1004" s="231">
        <f t="shared" si="54"/>
        <v>5.0500000000000007</v>
      </c>
      <c r="K1004" s="13" t="s">
        <v>250</v>
      </c>
      <c r="L1004" s="13" t="s">
        <v>1498</v>
      </c>
      <c r="M1004" s="13" t="s">
        <v>252</v>
      </c>
      <c r="N1004" s="13" t="s">
        <v>252</v>
      </c>
      <c r="O1004" s="16">
        <v>4</v>
      </c>
      <c r="P1004" s="13">
        <v>55</v>
      </c>
      <c r="Q1004" s="17">
        <v>20</v>
      </c>
      <c r="R1004" s="227">
        <f t="shared" si="53"/>
        <v>35</v>
      </c>
      <c r="V1004" s="17">
        <v>141</v>
      </c>
      <c r="AO1004" s="13" t="s">
        <v>1064</v>
      </c>
    </row>
    <row r="1005" spans="1:47" x14ac:dyDescent="0.25">
      <c r="A1005" s="12">
        <v>38566</v>
      </c>
      <c r="B1005" s="13" t="s">
        <v>378</v>
      </c>
      <c r="C1005" s="13">
        <v>2005</v>
      </c>
      <c r="D1005" s="13">
        <v>8</v>
      </c>
      <c r="E1005" s="13" t="s">
        <v>467</v>
      </c>
      <c r="F1005" s="13" t="s">
        <v>248</v>
      </c>
      <c r="G1005" s="30">
        <v>4.3749999999999997E-2</v>
      </c>
      <c r="I1005" s="30">
        <v>0.82847222222222217</v>
      </c>
      <c r="J1005" s="231">
        <f t="shared" si="54"/>
        <v>5.1666666666666679</v>
      </c>
      <c r="K1005" s="13" t="s">
        <v>250</v>
      </c>
      <c r="L1005" s="13" t="s">
        <v>1499</v>
      </c>
      <c r="M1005" s="13" t="s">
        <v>252</v>
      </c>
      <c r="N1005" s="13" t="s">
        <v>252</v>
      </c>
      <c r="O1005" s="16">
        <v>3</v>
      </c>
      <c r="P1005" s="13">
        <v>54</v>
      </c>
      <c r="Q1005" s="17">
        <v>20</v>
      </c>
      <c r="R1005" s="227">
        <f t="shared" ref="R1005:R1036" si="55">P1005-Q1005</f>
        <v>34</v>
      </c>
      <c r="V1005" s="17">
        <v>137</v>
      </c>
    </row>
    <row r="1006" spans="1:47" x14ac:dyDescent="0.25">
      <c r="A1006" s="12">
        <v>38566</v>
      </c>
      <c r="B1006" s="13" t="s">
        <v>378</v>
      </c>
      <c r="C1006" s="13">
        <v>2005</v>
      </c>
      <c r="D1006" s="13">
        <v>8</v>
      </c>
      <c r="E1006" s="13" t="s">
        <v>467</v>
      </c>
      <c r="F1006" s="13" t="s">
        <v>248</v>
      </c>
      <c r="G1006" s="30">
        <v>5.2083333333333336E-2</v>
      </c>
      <c r="I1006" s="30">
        <v>0.82847222222222217</v>
      </c>
      <c r="J1006" s="231">
        <f t="shared" si="54"/>
        <v>5.3666666666666671</v>
      </c>
      <c r="K1006" s="13" t="s">
        <v>250</v>
      </c>
      <c r="L1006" s="13" t="s">
        <v>1501</v>
      </c>
      <c r="M1006" s="13" t="s">
        <v>252</v>
      </c>
      <c r="N1006" s="13" t="s">
        <v>252</v>
      </c>
      <c r="O1006" s="16">
        <v>4</v>
      </c>
      <c r="P1006" s="13">
        <v>51</v>
      </c>
      <c r="Q1006" s="17">
        <v>15</v>
      </c>
      <c r="R1006" s="227">
        <f t="shared" si="55"/>
        <v>36</v>
      </c>
      <c r="V1006" s="17">
        <v>141</v>
      </c>
    </row>
    <row r="1007" spans="1:47" x14ac:dyDescent="0.25">
      <c r="A1007" s="12">
        <v>38566</v>
      </c>
      <c r="B1007" s="13" t="s">
        <v>378</v>
      </c>
      <c r="C1007" s="13">
        <v>2005</v>
      </c>
      <c r="D1007" s="13">
        <v>8</v>
      </c>
      <c r="E1007" s="13" t="s">
        <v>467</v>
      </c>
      <c r="F1007" s="13" t="s">
        <v>248</v>
      </c>
      <c r="G1007" s="30">
        <v>5.347222222222222E-2</v>
      </c>
      <c r="I1007" s="30">
        <v>0.82847222222222217</v>
      </c>
      <c r="J1007" s="231">
        <f t="shared" si="54"/>
        <v>5.4000000000000021</v>
      </c>
      <c r="K1007" s="13" t="s">
        <v>250</v>
      </c>
      <c r="L1007" s="13" t="s">
        <v>1502</v>
      </c>
      <c r="M1007" s="13" t="s">
        <v>252</v>
      </c>
      <c r="N1007" s="13" t="s">
        <v>252</v>
      </c>
      <c r="O1007" s="16">
        <v>3</v>
      </c>
      <c r="P1007" s="13">
        <v>59</v>
      </c>
      <c r="Q1007" s="17">
        <v>20</v>
      </c>
      <c r="R1007" s="227">
        <f t="shared" si="55"/>
        <v>39</v>
      </c>
      <c r="V1007" s="17">
        <v>139</v>
      </c>
      <c r="AO1007" s="13" t="s">
        <v>1064</v>
      </c>
      <c r="AU1007" s="155">
        <v>5</v>
      </c>
    </row>
    <row r="1008" spans="1:47" x14ac:dyDescent="0.25">
      <c r="A1008" s="12">
        <v>38566</v>
      </c>
      <c r="B1008" s="13" t="s">
        <v>378</v>
      </c>
      <c r="C1008" s="13">
        <v>2005</v>
      </c>
      <c r="D1008" s="13">
        <v>8</v>
      </c>
      <c r="E1008" s="13" t="s">
        <v>467</v>
      </c>
      <c r="F1008" s="13" t="s">
        <v>248</v>
      </c>
      <c r="G1008" s="30">
        <v>6.805555555555555E-2</v>
      </c>
      <c r="I1008" s="30">
        <v>0.82847222222222217</v>
      </c>
      <c r="J1008" s="231">
        <f t="shared" si="54"/>
        <v>5.75</v>
      </c>
      <c r="K1008" s="13" t="s">
        <v>250</v>
      </c>
      <c r="L1008" s="13" t="s">
        <v>1504</v>
      </c>
      <c r="M1008" s="13" t="s">
        <v>252</v>
      </c>
      <c r="N1008" s="13" t="s">
        <v>252</v>
      </c>
      <c r="O1008" s="16">
        <v>3</v>
      </c>
      <c r="P1008" s="13">
        <v>48</v>
      </c>
      <c r="Q1008" s="17">
        <v>15</v>
      </c>
      <c r="R1008" s="227">
        <f t="shared" si="55"/>
        <v>33</v>
      </c>
      <c r="V1008" s="17">
        <v>139</v>
      </c>
    </row>
    <row r="1009" spans="1:47" x14ac:dyDescent="0.25">
      <c r="A1009" s="12">
        <v>38570</v>
      </c>
      <c r="B1009" s="13" t="s">
        <v>860</v>
      </c>
      <c r="C1009" s="13">
        <v>2005</v>
      </c>
      <c r="D1009" s="13">
        <v>8</v>
      </c>
      <c r="F1009" s="13" t="s">
        <v>248</v>
      </c>
      <c r="G1009" s="30">
        <v>0.89375000000000004</v>
      </c>
      <c r="I1009" s="30">
        <v>0.8256944444444444</v>
      </c>
      <c r="J1009" s="231">
        <f t="shared" si="54"/>
        <v>1.6333333333333355</v>
      </c>
      <c r="K1009" s="13" t="s">
        <v>250</v>
      </c>
      <c r="L1009" s="13" t="s">
        <v>1505</v>
      </c>
      <c r="M1009" s="13" t="s">
        <v>252</v>
      </c>
      <c r="N1009" s="13" t="s">
        <v>252</v>
      </c>
      <c r="O1009" s="16">
        <v>5</v>
      </c>
      <c r="P1009" s="13">
        <v>53</v>
      </c>
      <c r="Q1009" s="17">
        <v>20</v>
      </c>
      <c r="R1009" s="227">
        <f t="shared" si="55"/>
        <v>33</v>
      </c>
      <c r="V1009" s="17">
        <v>141</v>
      </c>
    </row>
    <row r="1010" spans="1:47" x14ac:dyDescent="0.25">
      <c r="A1010" s="12">
        <v>38570</v>
      </c>
      <c r="B1010" s="13" t="s">
        <v>860</v>
      </c>
      <c r="C1010" s="13">
        <v>2005</v>
      </c>
      <c r="D1010" s="13">
        <v>8</v>
      </c>
      <c r="F1010" s="13" t="s">
        <v>248</v>
      </c>
      <c r="G1010" s="30">
        <v>0.89861111111111114</v>
      </c>
      <c r="I1010" s="30">
        <v>0.8256944444444444</v>
      </c>
      <c r="J1010" s="231">
        <f t="shared" si="54"/>
        <v>1.7500000000000018</v>
      </c>
      <c r="K1010" s="13" t="s">
        <v>250</v>
      </c>
      <c r="L1010" s="13" t="s">
        <v>1506</v>
      </c>
      <c r="M1010" s="13" t="s">
        <v>252</v>
      </c>
      <c r="N1010" s="13" t="s">
        <v>252</v>
      </c>
      <c r="O1010" s="16">
        <v>4</v>
      </c>
      <c r="P1010" s="13">
        <v>58</v>
      </c>
      <c r="Q1010" s="17">
        <v>20</v>
      </c>
      <c r="R1010" s="227">
        <f t="shared" si="55"/>
        <v>38</v>
      </c>
      <c r="V1010" s="17">
        <v>150</v>
      </c>
    </row>
    <row r="1011" spans="1:47" x14ac:dyDescent="0.25">
      <c r="A1011" s="12">
        <v>38570</v>
      </c>
      <c r="B1011" s="13" t="s">
        <v>860</v>
      </c>
      <c r="C1011" s="13">
        <v>2005</v>
      </c>
      <c r="D1011" s="13">
        <v>8</v>
      </c>
      <c r="F1011" s="13" t="s">
        <v>248</v>
      </c>
      <c r="G1011" s="30">
        <v>0.90625</v>
      </c>
      <c r="I1011" s="30">
        <v>0.8256944444444444</v>
      </c>
      <c r="J1011" s="231">
        <f t="shared" si="54"/>
        <v>1.9333333333333345</v>
      </c>
      <c r="K1011" s="13" t="s">
        <v>250</v>
      </c>
      <c r="L1011" s="13" t="s">
        <v>1507</v>
      </c>
      <c r="M1011" s="13" t="s">
        <v>252</v>
      </c>
      <c r="N1011" s="13" t="s">
        <v>252</v>
      </c>
      <c r="O1011" s="16">
        <v>4</v>
      </c>
      <c r="P1011" s="13">
        <v>56</v>
      </c>
      <c r="Q1011" s="17">
        <v>20</v>
      </c>
      <c r="R1011" s="227">
        <f t="shared" si="55"/>
        <v>36</v>
      </c>
      <c r="V1011" s="17">
        <v>140</v>
      </c>
      <c r="AO1011" s="13" t="s">
        <v>1508</v>
      </c>
    </row>
    <row r="1012" spans="1:47" x14ac:dyDescent="0.25">
      <c r="A1012" s="12">
        <v>38570</v>
      </c>
      <c r="B1012" s="13" t="s">
        <v>860</v>
      </c>
      <c r="C1012" s="13">
        <v>2005</v>
      </c>
      <c r="D1012" s="13">
        <v>8</v>
      </c>
      <c r="F1012" s="13" t="s">
        <v>248</v>
      </c>
      <c r="G1012" s="30">
        <v>0.92708333333333337</v>
      </c>
      <c r="I1012" s="30">
        <v>0.8256944444444444</v>
      </c>
      <c r="J1012" s="231">
        <f t="shared" si="54"/>
        <v>2.4333333333333353</v>
      </c>
      <c r="K1012" s="13" t="s">
        <v>250</v>
      </c>
      <c r="L1012" s="13" t="s">
        <v>1509</v>
      </c>
      <c r="M1012" s="13" t="s">
        <v>252</v>
      </c>
      <c r="N1012" s="13" t="s">
        <v>252</v>
      </c>
      <c r="O1012" s="16">
        <v>4</v>
      </c>
      <c r="P1012" s="13">
        <v>54</v>
      </c>
      <c r="Q1012" s="17">
        <v>20</v>
      </c>
      <c r="R1012" s="227">
        <f t="shared" si="55"/>
        <v>34</v>
      </c>
      <c r="V1012" s="17">
        <v>141</v>
      </c>
      <c r="AO1012" s="13" t="s">
        <v>1508</v>
      </c>
    </row>
    <row r="1013" spans="1:47" x14ac:dyDescent="0.25">
      <c r="A1013" s="12">
        <v>38570</v>
      </c>
      <c r="B1013" s="13" t="s">
        <v>860</v>
      </c>
      <c r="C1013" s="13">
        <v>2005</v>
      </c>
      <c r="D1013" s="13">
        <v>8</v>
      </c>
      <c r="F1013" s="13" t="s">
        <v>248</v>
      </c>
      <c r="G1013" s="30">
        <v>0.9375</v>
      </c>
      <c r="I1013" s="30">
        <v>0.8256944444444444</v>
      </c>
      <c r="J1013" s="231">
        <f t="shared" si="54"/>
        <v>2.6833333333333345</v>
      </c>
      <c r="K1013" s="13" t="s">
        <v>250</v>
      </c>
      <c r="L1013" s="13" t="s">
        <v>1510</v>
      </c>
      <c r="M1013" s="13" t="s">
        <v>252</v>
      </c>
      <c r="N1013" s="13" t="s">
        <v>252</v>
      </c>
      <c r="O1013" s="16">
        <v>3</v>
      </c>
      <c r="P1013" s="13">
        <v>55</v>
      </c>
      <c r="Q1013" s="17">
        <v>20</v>
      </c>
      <c r="R1013" s="227">
        <f t="shared" si="55"/>
        <v>35</v>
      </c>
      <c r="V1013" s="17">
        <v>141</v>
      </c>
      <c r="AO1013" s="13" t="s">
        <v>1511</v>
      </c>
    </row>
    <row r="1014" spans="1:47" x14ac:dyDescent="0.25">
      <c r="A1014" s="12">
        <v>38570</v>
      </c>
      <c r="B1014" s="13" t="s">
        <v>860</v>
      </c>
      <c r="C1014" s="13">
        <v>2005</v>
      </c>
      <c r="D1014" s="13">
        <v>8</v>
      </c>
      <c r="F1014" s="13" t="s">
        <v>248</v>
      </c>
      <c r="G1014" s="30">
        <v>0.9604166666666667</v>
      </c>
      <c r="I1014" s="30">
        <v>0.8256944444444444</v>
      </c>
      <c r="J1014" s="231">
        <f t="shared" si="54"/>
        <v>3.2333333333333352</v>
      </c>
      <c r="K1014" s="13" t="s">
        <v>250</v>
      </c>
      <c r="L1014" s="13" t="s">
        <v>1512</v>
      </c>
      <c r="M1014" s="13" t="s">
        <v>252</v>
      </c>
      <c r="N1014" s="13" t="s">
        <v>252</v>
      </c>
      <c r="O1014" s="16">
        <v>3</v>
      </c>
      <c r="P1014" s="13">
        <v>58</v>
      </c>
      <c r="Q1014" s="17">
        <v>20</v>
      </c>
      <c r="R1014" s="227">
        <f t="shared" si="55"/>
        <v>38</v>
      </c>
      <c r="V1014" s="17">
        <v>141</v>
      </c>
    </row>
    <row r="1015" spans="1:47" x14ac:dyDescent="0.25">
      <c r="A1015" s="12">
        <v>38570</v>
      </c>
      <c r="B1015" s="13" t="s">
        <v>860</v>
      </c>
      <c r="C1015" s="13">
        <v>2005</v>
      </c>
      <c r="D1015" s="13">
        <v>8</v>
      </c>
      <c r="F1015" s="13" t="s">
        <v>248</v>
      </c>
      <c r="G1015" s="30">
        <v>0.96250000000000002</v>
      </c>
      <c r="I1015" s="30">
        <v>0.8256944444444444</v>
      </c>
      <c r="J1015" s="231">
        <f t="shared" si="54"/>
        <v>3.283333333333335</v>
      </c>
      <c r="K1015" s="13" t="s">
        <v>250</v>
      </c>
      <c r="L1015" s="13" t="s">
        <v>1513</v>
      </c>
      <c r="M1015" s="13" t="s">
        <v>252</v>
      </c>
      <c r="N1015" s="13" t="s">
        <v>252</v>
      </c>
      <c r="O1015" s="16">
        <v>4</v>
      </c>
      <c r="P1015" s="13">
        <v>53</v>
      </c>
      <c r="Q1015" s="17">
        <v>20</v>
      </c>
      <c r="R1015" s="227">
        <f t="shared" si="55"/>
        <v>33</v>
      </c>
      <c r="V1015" s="17">
        <v>139</v>
      </c>
    </row>
    <row r="1016" spans="1:47" x14ac:dyDescent="0.25">
      <c r="A1016" s="12">
        <v>38570</v>
      </c>
      <c r="B1016" s="13" t="s">
        <v>860</v>
      </c>
      <c r="C1016" s="13">
        <v>2005</v>
      </c>
      <c r="D1016" s="13">
        <v>8</v>
      </c>
      <c r="F1016" s="13" t="s">
        <v>248</v>
      </c>
      <c r="G1016" s="30">
        <v>0.96944444444444444</v>
      </c>
      <c r="I1016" s="30">
        <v>0.8256944444444444</v>
      </c>
      <c r="J1016" s="231">
        <f t="shared" si="54"/>
        <v>3.4500000000000011</v>
      </c>
      <c r="K1016" s="13" t="s">
        <v>250</v>
      </c>
      <c r="L1016" s="13" t="s">
        <v>1514</v>
      </c>
      <c r="M1016" s="13" t="s">
        <v>252</v>
      </c>
      <c r="N1016" s="13" t="s">
        <v>252</v>
      </c>
      <c r="O1016" s="16">
        <v>4</v>
      </c>
      <c r="P1016" s="13">
        <v>52</v>
      </c>
      <c r="Q1016" s="17">
        <v>20</v>
      </c>
      <c r="R1016" s="227">
        <f t="shared" si="55"/>
        <v>32</v>
      </c>
      <c r="V1016" s="17">
        <v>139</v>
      </c>
      <c r="AO1016" s="13" t="s">
        <v>1511</v>
      </c>
    </row>
    <row r="1017" spans="1:47" x14ac:dyDescent="0.25">
      <c r="A1017" s="12">
        <v>38570</v>
      </c>
      <c r="B1017" s="13" t="s">
        <v>860</v>
      </c>
      <c r="C1017" s="13">
        <v>2005</v>
      </c>
      <c r="D1017" s="13">
        <v>8</v>
      </c>
      <c r="F1017" s="13" t="s">
        <v>248</v>
      </c>
      <c r="G1017" s="30">
        <v>0.98541666666666661</v>
      </c>
      <c r="I1017" s="30">
        <v>0.8256944444444444</v>
      </c>
      <c r="J1017" s="231">
        <f t="shared" si="54"/>
        <v>3.833333333333333</v>
      </c>
      <c r="K1017" s="13" t="s">
        <v>250</v>
      </c>
      <c r="L1017" s="13" t="s">
        <v>1515</v>
      </c>
      <c r="M1017" s="13" t="s">
        <v>252</v>
      </c>
      <c r="N1017" s="13" t="s">
        <v>252</v>
      </c>
      <c r="O1017" s="16">
        <v>4</v>
      </c>
      <c r="P1017" s="13">
        <v>59</v>
      </c>
      <c r="Q1017" s="17">
        <v>20</v>
      </c>
      <c r="R1017" s="227">
        <f t="shared" si="55"/>
        <v>39</v>
      </c>
      <c r="V1017" s="17">
        <v>143</v>
      </c>
    </row>
    <row r="1018" spans="1:47" x14ac:dyDescent="0.25">
      <c r="A1018" s="12">
        <v>38570</v>
      </c>
      <c r="B1018" s="13" t="s">
        <v>860</v>
      </c>
      <c r="C1018" s="13">
        <v>2005</v>
      </c>
      <c r="D1018" s="13">
        <v>8</v>
      </c>
      <c r="F1018" s="13" t="s">
        <v>248</v>
      </c>
      <c r="G1018" s="30">
        <v>5.5555555555555558E-3</v>
      </c>
      <c r="I1018" s="30">
        <v>0.8256944444444444</v>
      </c>
      <c r="J1018" s="231">
        <f t="shared" si="54"/>
        <v>4.3166666666666664</v>
      </c>
      <c r="K1018" s="13" t="s">
        <v>250</v>
      </c>
      <c r="L1018" s="13" t="s">
        <v>1516</v>
      </c>
      <c r="M1018" s="13" t="s">
        <v>252</v>
      </c>
      <c r="N1018" s="13" t="s">
        <v>252</v>
      </c>
      <c r="O1018" s="16">
        <v>5</v>
      </c>
      <c r="P1018" s="13">
        <v>54</v>
      </c>
      <c r="Q1018" s="17">
        <v>20</v>
      </c>
      <c r="R1018" s="227">
        <f t="shared" si="55"/>
        <v>34</v>
      </c>
      <c r="V1018" s="17">
        <v>144</v>
      </c>
    </row>
    <row r="1019" spans="1:47" x14ac:dyDescent="0.25">
      <c r="A1019" s="12">
        <v>38570</v>
      </c>
      <c r="B1019" s="13" t="s">
        <v>860</v>
      </c>
      <c r="C1019" s="13">
        <v>2005</v>
      </c>
      <c r="D1019" s="13">
        <v>8</v>
      </c>
      <c r="F1019" s="13" t="s">
        <v>248</v>
      </c>
      <c r="G1019" s="30">
        <v>6.9444444444444434E-2</v>
      </c>
      <c r="I1019" s="30">
        <v>0.8256944444444444</v>
      </c>
      <c r="J1019" s="231">
        <f t="shared" si="54"/>
        <v>5.8500000000000014</v>
      </c>
      <c r="K1019" s="13" t="s">
        <v>250</v>
      </c>
      <c r="L1019" s="13" t="s">
        <v>1518</v>
      </c>
      <c r="M1019" s="13" t="s">
        <v>252</v>
      </c>
      <c r="N1019" s="13" t="s">
        <v>252</v>
      </c>
      <c r="O1019" s="16">
        <v>4</v>
      </c>
      <c r="P1019" s="13">
        <v>58</v>
      </c>
      <c r="Q1019" s="17">
        <v>20</v>
      </c>
      <c r="R1019" s="227">
        <f t="shared" si="55"/>
        <v>38</v>
      </c>
      <c r="V1019" s="17">
        <v>141</v>
      </c>
    </row>
    <row r="1020" spans="1:47" x14ac:dyDescent="0.25">
      <c r="A1020" s="12">
        <v>38570</v>
      </c>
      <c r="B1020" s="13" t="s">
        <v>860</v>
      </c>
      <c r="C1020" s="13">
        <v>2005</v>
      </c>
      <c r="D1020" s="13">
        <v>8</v>
      </c>
      <c r="F1020" s="13" t="s">
        <v>248</v>
      </c>
      <c r="G1020" s="30">
        <v>1.6666666666666666E-2</v>
      </c>
      <c r="I1020" s="30">
        <v>0.8256944444444444</v>
      </c>
      <c r="J1020" s="231">
        <f t="shared" si="54"/>
        <v>4.5833333333333357</v>
      </c>
      <c r="K1020" s="13" t="s">
        <v>250</v>
      </c>
      <c r="L1020" s="13" t="s">
        <v>935</v>
      </c>
      <c r="M1020" s="13" t="s">
        <v>672</v>
      </c>
      <c r="N1020" s="13" t="s">
        <v>252</v>
      </c>
      <c r="O1020" s="16">
        <v>3</v>
      </c>
      <c r="P1020" s="13">
        <v>59</v>
      </c>
      <c r="Q1020" s="17">
        <v>20</v>
      </c>
      <c r="R1020" s="227">
        <f t="shared" si="55"/>
        <v>39</v>
      </c>
      <c r="V1020" s="17">
        <v>142</v>
      </c>
      <c r="AO1020" s="13" t="s">
        <v>1517</v>
      </c>
    </row>
    <row r="1021" spans="1:47" x14ac:dyDescent="0.25">
      <c r="A1021" s="12">
        <v>38571</v>
      </c>
      <c r="B1021" s="13" t="s">
        <v>860</v>
      </c>
      <c r="C1021" s="13">
        <v>2005</v>
      </c>
      <c r="D1021" s="13">
        <v>8</v>
      </c>
      <c r="F1021" s="13" t="s">
        <v>248</v>
      </c>
      <c r="G1021" s="30">
        <v>0.875</v>
      </c>
      <c r="I1021" s="30">
        <v>0.82500000000000007</v>
      </c>
      <c r="J1021" s="231">
        <f t="shared" si="54"/>
        <v>1.1999999999999984</v>
      </c>
      <c r="K1021" s="13" t="s">
        <v>250</v>
      </c>
      <c r="L1021" s="13" t="s">
        <v>1519</v>
      </c>
      <c r="M1021" s="13" t="s">
        <v>252</v>
      </c>
      <c r="N1021" s="13" t="s">
        <v>252</v>
      </c>
      <c r="O1021" s="16">
        <v>4</v>
      </c>
      <c r="P1021" s="13">
        <v>55</v>
      </c>
      <c r="Q1021" s="17">
        <v>19</v>
      </c>
      <c r="R1021" s="227">
        <f t="shared" si="55"/>
        <v>36</v>
      </c>
      <c r="V1021" s="17">
        <v>142</v>
      </c>
    </row>
    <row r="1022" spans="1:47" x14ac:dyDescent="0.25">
      <c r="A1022" s="12">
        <v>38571</v>
      </c>
      <c r="B1022" s="13" t="s">
        <v>860</v>
      </c>
      <c r="C1022" s="13">
        <v>2005</v>
      </c>
      <c r="D1022" s="13">
        <v>8</v>
      </c>
      <c r="F1022" s="13" t="s">
        <v>248</v>
      </c>
      <c r="G1022" s="30">
        <v>0.87916666666666676</v>
      </c>
      <c r="I1022" s="30">
        <v>0.82500000000000007</v>
      </c>
      <c r="J1022" s="231">
        <f t="shared" si="54"/>
        <v>1.3000000000000007</v>
      </c>
      <c r="K1022" s="13" t="s">
        <v>250</v>
      </c>
      <c r="L1022" s="13" t="s">
        <v>1520</v>
      </c>
      <c r="M1022" s="13" t="s">
        <v>252</v>
      </c>
      <c r="N1022" s="13" t="s">
        <v>252</v>
      </c>
      <c r="O1022" s="16">
        <v>5</v>
      </c>
      <c r="P1022" s="13">
        <v>50</v>
      </c>
      <c r="Q1022" s="17">
        <v>19</v>
      </c>
      <c r="R1022" s="227">
        <f t="shared" si="55"/>
        <v>31</v>
      </c>
      <c r="V1022" s="17">
        <v>132</v>
      </c>
    </row>
    <row r="1023" spans="1:47" x14ac:dyDescent="0.25">
      <c r="A1023" s="12">
        <v>38571</v>
      </c>
      <c r="B1023" s="13" t="s">
        <v>860</v>
      </c>
      <c r="C1023" s="13">
        <v>2005</v>
      </c>
      <c r="D1023" s="13">
        <v>8</v>
      </c>
      <c r="F1023" s="13" t="s">
        <v>248</v>
      </c>
      <c r="G1023" s="30">
        <v>0.8847222222222223</v>
      </c>
      <c r="I1023" s="30">
        <v>0.82500000000000007</v>
      </c>
      <c r="J1023" s="231">
        <f t="shared" si="54"/>
        <v>1.4333333333333336</v>
      </c>
      <c r="K1023" s="13" t="s">
        <v>250</v>
      </c>
      <c r="L1023" s="13" t="s">
        <v>1521</v>
      </c>
      <c r="M1023" s="13" t="s">
        <v>252</v>
      </c>
      <c r="N1023" s="13" t="s">
        <v>252</v>
      </c>
      <c r="O1023" s="16">
        <v>0</v>
      </c>
      <c r="P1023" s="13">
        <v>51</v>
      </c>
      <c r="Q1023" s="17">
        <v>19</v>
      </c>
      <c r="R1023" s="227">
        <f t="shared" si="55"/>
        <v>32</v>
      </c>
      <c r="V1023" s="17">
        <v>136</v>
      </c>
      <c r="AP1023" s="29"/>
      <c r="AQ1023" s="29"/>
      <c r="AR1023" s="29"/>
      <c r="AS1023" s="29"/>
      <c r="AT1023" s="29"/>
      <c r="AU1023" s="29"/>
    </row>
    <row r="1024" spans="1:47" x14ac:dyDescent="0.25">
      <c r="A1024" s="12">
        <v>38571</v>
      </c>
      <c r="B1024" s="13" t="s">
        <v>860</v>
      </c>
      <c r="C1024" s="13">
        <v>2005</v>
      </c>
      <c r="D1024" s="13">
        <v>8</v>
      </c>
      <c r="F1024" s="13" t="s">
        <v>248</v>
      </c>
      <c r="G1024" s="30">
        <v>0.8881944444444444</v>
      </c>
      <c r="I1024" s="30">
        <v>0.82500000000000007</v>
      </c>
      <c r="J1024" s="231">
        <f t="shared" si="54"/>
        <v>1.5166666666666639</v>
      </c>
      <c r="K1024" s="13" t="s">
        <v>250</v>
      </c>
      <c r="L1024" s="13" t="s">
        <v>1522</v>
      </c>
      <c r="M1024" s="13" t="s">
        <v>252</v>
      </c>
      <c r="N1024" s="13" t="s">
        <v>252</v>
      </c>
      <c r="O1024" s="16">
        <v>5</v>
      </c>
      <c r="P1024" s="13">
        <v>55</v>
      </c>
      <c r="Q1024" s="17">
        <v>19</v>
      </c>
      <c r="R1024" s="227">
        <f t="shared" si="55"/>
        <v>36</v>
      </c>
      <c r="V1024" s="17">
        <v>140</v>
      </c>
    </row>
    <row r="1025" spans="1:41" x14ac:dyDescent="0.25">
      <c r="A1025" s="12">
        <v>38571</v>
      </c>
      <c r="B1025" s="13" t="s">
        <v>860</v>
      </c>
      <c r="C1025" s="13">
        <v>2005</v>
      </c>
      <c r="D1025" s="13">
        <v>8</v>
      </c>
      <c r="F1025" s="13" t="s">
        <v>248</v>
      </c>
      <c r="G1025" s="30">
        <v>0.89166666666666661</v>
      </c>
      <c r="I1025" s="30">
        <v>0.82500000000000007</v>
      </c>
      <c r="J1025" s="231">
        <f t="shared" si="54"/>
        <v>1.599999999999997</v>
      </c>
      <c r="K1025" s="13" t="s">
        <v>250</v>
      </c>
      <c r="L1025" s="13" t="s">
        <v>1523</v>
      </c>
      <c r="M1025" s="13" t="s">
        <v>252</v>
      </c>
      <c r="N1025" s="13" t="s">
        <v>252</v>
      </c>
      <c r="O1025" s="16">
        <v>4.5</v>
      </c>
      <c r="P1025" s="13">
        <v>52</v>
      </c>
      <c r="Q1025" s="17">
        <v>19</v>
      </c>
      <c r="R1025" s="227">
        <f t="shared" si="55"/>
        <v>33</v>
      </c>
      <c r="V1025" s="17">
        <v>136</v>
      </c>
    </row>
    <row r="1026" spans="1:41" x14ac:dyDescent="0.25">
      <c r="A1026" s="12">
        <v>38571</v>
      </c>
      <c r="B1026" s="13" t="s">
        <v>860</v>
      </c>
      <c r="C1026" s="13">
        <v>2005</v>
      </c>
      <c r="D1026" s="13">
        <v>8</v>
      </c>
      <c r="F1026" s="13" t="s">
        <v>248</v>
      </c>
      <c r="G1026" s="30">
        <v>0.8930555555555556</v>
      </c>
      <c r="I1026" s="30">
        <v>0.82500000000000007</v>
      </c>
      <c r="J1026" s="231">
        <f t="shared" si="54"/>
        <v>1.6333333333333329</v>
      </c>
      <c r="K1026" s="13" t="s">
        <v>250</v>
      </c>
      <c r="L1026" s="13" t="s">
        <v>1524</v>
      </c>
      <c r="M1026" s="13" t="s">
        <v>252</v>
      </c>
      <c r="N1026" s="13" t="s">
        <v>252</v>
      </c>
      <c r="O1026" s="16">
        <v>5</v>
      </c>
      <c r="P1026" s="13">
        <v>51</v>
      </c>
      <c r="Q1026" s="17">
        <v>15</v>
      </c>
      <c r="R1026" s="227">
        <f t="shared" si="55"/>
        <v>36</v>
      </c>
      <c r="V1026" s="17">
        <v>139</v>
      </c>
    </row>
    <row r="1027" spans="1:41" x14ac:dyDescent="0.25">
      <c r="A1027" s="12">
        <v>38571</v>
      </c>
      <c r="B1027" s="13" t="s">
        <v>860</v>
      </c>
      <c r="C1027" s="13">
        <v>2005</v>
      </c>
      <c r="D1027" s="13">
        <v>8</v>
      </c>
      <c r="F1027" s="13" t="s">
        <v>248</v>
      </c>
      <c r="G1027" s="30">
        <v>0.8930555555555556</v>
      </c>
      <c r="I1027" s="30">
        <v>0.82500000000000007</v>
      </c>
      <c r="J1027" s="231">
        <f t="shared" si="54"/>
        <v>1.6333333333333329</v>
      </c>
      <c r="K1027" s="13" t="s">
        <v>250</v>
      </c>
      <c r="L1027" s="13" t="s">
        <v>1525</v>
      </c>
      <c r="M1027" s="13" t="s">
        <v>252</v>
      </c>
      <c r="N1027" s="13" t="s">
        <v>252</v>
      </c>
      <c r="O1027" s="16">
        <v>4</v>
      </c>
      <c r="P1027" s="13">
        <v>53</v>
      </c>
      <c r="Q1027" s="17">
        <v>19</v>
      </c>
      <c r="R1027" s="227">
        <f t="shared" si="55"/>
        <v>34</v>
      </c>
      <c r="V1027" s="17">
        <v>141</v>
      </c>
      <c r="AO1027" s="13" t="s">
        <v>1064</v>
      </c>
    </row>
    <row r="1028" spans="1:41" x14ac:dyDescent="0.25">
      <c r="A1028" s="12">
        <v>38571</v>
      </c>
      <c r="B1028" s="13" t="s">
        <v>860</v>
      </c>
      <c r="C1028" s="13">
        <v>2005</v>
      </c>
      <c r="D1028" s="13">
        <v>8</v>
      </c>
      <c r="F1028" s="13" t="s">
        <v>248</v>
      </c>
      <c r="G1028" s="30">
        <v>0.89930555555555547</v>
      </c>
      <c r="I1028" s="30">
        <v>0.82500000000000007</v>
      </c>
      <c r="J1028" s="231">
        <f t="shared" si="54"/>
        <v>1.7833333333333297</v>
      </c>
      <c r="K1028" s="13" t="s">
        <v>250</v>
      </c>
      <c r="L1028" s="13" t="s">
        <v>1526</v>
      </c>
      <c r="M1028" s="13" t="s">
        <v>252</v>
      </c>
      <c r="N1028" s="13" t="s">
        <v>252</v>
      </c>
      <c r="O1028" s="16">
        <v>4</v>
      </c>
      <c r="P1028" s="13">
        <v>51</v>
      </c>
      <c r="Q1028" s="17">
        <v>15</v>
      </c>
      <c r="R1028" s="227">
        <f t="shared" si="55"/>
        <v>36</v>
      </c>
      <c r="V1028" s="17">
        <v>143</v>
      </c>
      <c r="AO1028" s="13" t="s">
        <v>921</v>
      </c>
    </row>
    <row r="1029" spans="1:41" x14ac:dyDescent="0.25">
      <c r="A1029" s="12">
        <v>38571</v>
      </c>
      <c r="B1029" s="13" t="s">
        <v>860</v>
      </c>
      <c r="C1029" s="13">
        <v>2005</v>
      </c>
      <c r="D1029" s="13">
        <v>8</v>
      </c>
      <c r="F1029" s="13" t="s">
        <v>248</v>
      </c>
      <c r="G1029" s="30">
        <v>0.90486111111111101</v>
      </c>
      <c r="I1029" s="30">
        <v>0.82500000000000007</v>
      </c>
      <c r="J1029" s="231">
        <f t="shared" si="54"/>
        <v>1.9166666666666625</v>
      </c>
      <c r="K1029" s="13" t="s">
        <v>250</v>
      </c>
      <c r="L1029" s="13" t="s">
        <v>1527</v>
      </c>
      <c r="M1029" s="13" t="s">
        <v>252</v>
      </c>
      <c r="N1029" s="13" t="s">
        <v>252</v>
      </c>
      <c r="O1029" s="16">
        <v>5</v>
      </c>
      <c r="P1029" s="13">
        <v>48</v>
      </c>
      <c r="Q1029" s="17">
        <v>15</v>
      </c>
      <c r="R1029" s="227">
        <f t="shared" si="55"/>
        <v>33</v>
      </c>
      <c r="V1029" s="17">
        <v>136</v>
      </c>
    </row>
    <row r="1030" spans="1:41" x14ac:dyDescent="0.25">
      <c r="A1030" s="12">
        <v>38571</v>
      </c>
      <c r="B1030" s="13" t="s">
        <v>860</v>
      </c>
      <c r="C1030" s="13">
        <v>2005</v>
      </c>
      <c r="D1030" s="13">
        <v>8</v>
      </c>
      <c r="F1030" s="13" t="s">
        <v>248</v>
      </c>
      <c r="G1030" s="30">
        <v>0.9145833333333333</v>
      </c>
      <c r="I1030" s="30">
        <v>0.82500000000000007</v>
      </c>
      <c r="J1030" s="231">
        <f t="shared" si="54"/>
        <v>2.1499999999999977</v>
      </c>
      <c r="K1030" s="13" t="s">
        <v>250</v>
      </c>
      <c r="L1030" s="13" t="s">
        <v>1528</v>
      </c>
      <c r="M1030" s="13" t="s">
        <v>252</v>
      </c>
      <c r="N1030" s="13" t="s">
        <v>252</v>
      </c>
      <c r="O1030" s="16">
        <v>5</v>
      </c>
      <c r="P1030" s="13">
        <v>49</v>
      </c>
      <c r="Q1030" s="17">
        <v>15</v>
      </c>
      <c r="R1030" s="227">
        <f t="shared" si="55"/>
        <v>34</v>
      </c>
      <c r="V1030" s="17">
        <v>142</v>
      </c>
    </row>
    <row r="1031" spans="1:41" x14ac:dyDescent="0.25">
      <c r="A1031" s="12">
        <v>38571</v>
      </c>
      <c r="B1031" s="13" t="s">
        <v>860</v>
      </c>
      <c r="C1031" s="13">
        <v>2005</v>
      </c>
      <c r="D1031" s="13">
        <v>8</v>
      </c>
      <c r="F1031" s="13" t="s">
        <v>248</v>
      </c>
      <c r="G1031" s="30">
        <v>0.94444444444444453</v>
      </c>
      <c r="I1031" s="30">
        <v>0.82500000000000007</v>
      </c>
      <c r="J1031" s="231">
        <f t="shared" si="54"/>
        <v>2.8666666666666671</v>
      </c>
      <c r="K1031" s="13" t="s">
        <v>250</v>
      </c>
      <c r="L1031" s="13" t="s">
        <v>1529</v>
      </c>
      <c r="M1031" s="13" t="s">
        <v>252</v>
      </c>
      <c r="N1031" s="13" t="s">
        <v>252</v>
      </c>
      <c r="O1031" s="16">
        <v>4</v>
      </c>
      <c r="P1031" s="13">
        <v>48</v>
      </c>
      <c r="Q1031" s="17">
        <v>15</v>
      </c>
      <c r="R1031" s="227">
        <f t="shared" si="55"/>
        <v>33</v>
      </c>
      <c r="V1031" s="17">
        <v>141</v>
      </c>
    </row>
    <row r="1032" spans="1:41" x14ac:dyDescent="0.25">
      <c r="A1032" s="12">
        <v>38571</v>
      </c>
      <c r="B1032" s="13" t="s">
        <v>860</v>
      </c>
      <c r="C1032" s="13">
        <v>2005</v>
      </c>
      <c r="D1032" s="13">
        <v>8</v>
      </c>
      <c r="F1032" s="13" t="s">
        <v>248</v>
      </c>
      <c r="G1032" s="30">
        <v>0.9458333333333333</v>
      </c>
      <c r="I1032" s="30">
        <v>0.82500000000000007</v>
      </c>
      <c r="J1032" s="231">
        <f t="shared" si="54"/>
        <v>2.8999999999999977</v>
      </c>
      <c r="K1032" s="13" t="s">
        <v>250</v>
      </c>
      <c r="L1032" s="13" t="s">
        <v>1530</v>
      </c>
      <c r="M1032" s="13" t="s">
        <v>252</v>
      </c>
      <c r="N1032" s="13" t="s">
        <v>252</v>
      </c>
      <c r="O1032" s="16">
        <v>4</v>
      </c>
      <c r="P1032" s="13">
        <v>53</v>
      </c>
      <c r="Q1032" s="17">
        <v>20</v>
      </c>
      <c r="R1032" s="227">
        <f t="shared" si="55"/>
        <v>33</v>
      </c>
      <c r="V1032" s="17">
        <v>141</v>
      </c>
    </row>
    <row r="1033" spans="1:41" x14ac:dyDescent="0.25">
      <c r="A1033" s="12">
        <v>38571</v>
      </c>
      <c r="B1033" s="13" t="s">
        <v>860</v>
      </c>
      <c r="C1033" s="13">
        <v>2005</v>
      </c>
      <c r="D1033" s="13">
        <v>8</v>
      </c>
      <c r="F1033" s="13" t="s">
        <v>248</v>
      </c>
      <c r="G1033" s="30">
        <v>0.97291666666666676</v>
      </c>
      <c r="I1033" s="30">
        <v>0.82500000000000007</v>
      </c>
      <c r="J1033" s="231">
        <f t="shared" si="54"/>
        <v>3.5500000000000007</v>
      </c>
      <c r="K1033" s="13" t="s">
        <v>250</v>
      </c>
      <c r="L1033" s="13" t="s">
        <v>1531</v>
      </c>
      <c r="M1033" s="13" t="s">
        <v>252</v>
      </c>
      <c r="N1033" s="13" t="s">
        <v>252</v>
      </c>
      <c r="O1033" s="16">
        <v>4.5</v>
      </c>
      <c r="P1033" s="13">
        <v>53</v>
      </c>
      <c r="Q1033" s="17">
        <v>15</v>
      </c>
      <c r="R1033" s="227">
        <f t="shared" si="55"/>
        <v>38</v>
      </c>
      <c r="V1033" s="17">
        <v>138</v>
      </c>
      <c r="AO1033" s="13" t="s">
        <v>1064</v>
      </c>
    </row>
    <row r="1034" spans="1:41" x14ac:dyDescent="0.25">
      <c r="A1034" s="12">
        <v>38571</v>
      </c>
      <c r="B1034" s="13" t="s">
        <v>860</v>
      </c>
      <c r="C1034" s="13">
        <v>2005</v>
      </c>
      <c r="D1034" s="13">
        <v>8</v>
      </c>
      <c r="F1034" s="13" t="s">
        <v>248</v>
      </c>
      <c r="G1034" s="30">
        <v>4.8611111111111112E-3</v>
      </c>
      <c r="I1034" s="30">
        <v>0.82500000000000007</v>
      </c>
      <c r="J1034" s="231">
        <f t="shared" si="54"/>
        <v>4.3166666666666629</v>
      </c>
      <c r="K1034" s="13" t="s">
        <v>250</v>
      </c>
      <c r="L1034" s="13" t="s">
        <v>1532</v>
      </c>
      <c r="M1034" s="13" t="s">
        <v>252</v>
      </c>
      <c r="N1034" s="13" t="s">
        <v>252</v>
      </c>
      <c r="O1034" s="16">
        <v>4</v>
      </c>
      <c r="P1034" s="13">
        <v>49</v>
      </c>
      <c r="Q1034" s="17">
        <v>15</v>
      </c>
      <c r="R1034" s="227">
        <f t="shared" si="55"/>
        <v>34</v>
      </c>
      <c r="V1034" s="17">
        <v>137</v>
      </c>
    </row>
    <row r="1035" spans="1:41" x14ac:dyDescent="0.25">
      <c r="A1035" s="12">
        <v>38571</v>
      </c>
      <c r="B1035" s="13" t="s">
        <v>860</v>
      </c>
      <c r="C1035" s="13">
        <v>2005</v>
      </c>
      <c r="D1035" s="13">
        <v>8</v>
      </c>
      <c r="F1035" s="13" t="s">
        <v>248</v>
      </c>
      <c r="G1035" s="30">
        <v>0.9458333333333333</v>
      </c>
      <c r="I1035" s="30">
        <v>0.82500000000000007</v>
      </c>
      <c r="J1035" s="231">
        <f t="shared" si="54"/>
        <v>2.8999999999999977</v>
      </c>
      <c r="K1035" s="13" t="s">
        <v>250</v>
      </c>
      <c r="L1035" s="13" t="s">
        <v>937</v>
      </c>
      <c r="M1035" s="13" t="s">
        <v>672</v>
      </c>
      <c r="N1035" s="13" t="s">
        <v>252</v>
      </c>
      <c r="O1035" s="16">
        <v>4</v>
      </c>
      <c r="P1035" s="13">
        <v>57</v>
      </c>
      <c r="Q1035" s="17">
        <v>19</v>
      </c>
      <c r="R1035" s="227">
        <f t="shared" si="55"/>
        <v>38</v>
      </c>
      <c r="V1035" s="17">
        <v>140</v>
      </c>
      <c r="AO1035" s="13" t="s">
        <v>1517</v>
      </c>
    </row>
    <row r="1036" spans="1:41" x14ac:dyDescent="0.25">
      <c r="A1036" s="12">
        <v>38573</v>
      </c>
      <c r="B1036" s="13" t="s">
        <v>249</v>
      </c>
      <c r="C1036" s="13">
        <v>2005</v>
      </c>
      <c r="D1036" s="13">
        <v>8</v>
      </c>
      <c r="E1036" s="13">
        <v>1</v>
      </c>
      <c r="F1036" s="13" t="s">
        <v>248</v>
      </c>
      <c r="G1036" s="30">
        <v>1.8055555555555557E-2</v>
      </c>
      <c r="I1036" s="30">
        <v>0.82361111111111107</v>
      </c>
      <c r="J1036" s="231">
        <f t="shared" si="54"/>
        <v>4.6666666666666679</v>
      </c>
      <c r="K1036" s="13" t="s">
        <v>250</v>
      </c>
      <c r="L1036" s="13" t="s">
        <v>1188</v>
      </c>
      <c r="M1036" s="13" t="s">
        <v>672</v>
      </c>
      <c r="N1036" s="13" t="s">
        <v>252</v>
      </c>
      <c r="O1036" s="16">
        <v>4.5</v>
      </c>
      <c r="P1036" s="13">
        <v>58</v>
      </c>
      <c r="Q1036" s="17">
        <v>20</v>
      </c>
      <c r="R1036" s="227">
        <f t="shared" si="55"/>
        <v>38</v>
      </c>
      <c r="V1036" s="17">
        <v>144</v>
      </c>
      <c r="AO1036" s="13" t="s">
        <v>1547</v>
      </c>
    </row>
    <row r="1037" spans="1:41" x14ac:dyDescent="0.25">
      <c r="A1037" s="12">
        <v>38573</v>
      </c>
      <c r="B1037" s="13" t="s">
        <v>249</v>
      </c>
      <c r="C1037" s="13">
        <v>2005</v>
      </c>
      <c r="D1037" s="13">
        <v>8</v>
      </c>
      <c r="E1037" s="13">
        <v>1</v>
      </c>
      <c r="F1037" s="13" t="s">
        <v>248</v>
      </c>
      <c r="G1037" s="30">
        <v>0.99305555555555547</v>
      </c>
      <c r="I1037" s="30">
        <v>0.82361111111111107</v>
      </c>
      <c r="J1037" s="231">
        <f t="shared" si="54"/>
        <v>4.0666666666666655</v>
      </c>
      <c r="K1037" s="13" t="s">
        <v>250</v>
      </c>
      <c r="L1037" s="13" t="s">
        <v>1233</v>
      </c>
      <c r="M1037" s="13" t="s">
        <v>672</v>
      </c>
      <c r="N1037" s="13" t="s">
        <v>252</v>
      </c>
      <c r="O1037" s="16">
        <v>4</v>
      </c>
      <c r="P1037" s="13">
        <v>52</v>
      </c>
      <c r="Q1037" s="17">
        <v>20</v>
      </c>
      <c r="R1037" s="227">
        <f t="shared" ref="R1037:R1058" si="56">P1037-Q1037</f>
        <v>32</v>
      </c>
      <c r="V1037" s="17">
        <v>136</v>
      </c>
      <c r="AO1037" s="13" t="s">
        <v>1546</v>
      </c>
    </row>
    <row r="1038" spans="1:41" x14ac:dyDescent="0.25">
      <c r="A1038" s="12">
        <v>38573</v>
      </c>
      <c r="B1038" s="13" t="s">
        <v>249</v>
      </c>
      <c r="C1038" s="13">
        <v>2005</v>
      </c>
      <c r="D1038" s="13">
        <v>8</v>
      </c>
      <c r="E1038" s="13">
        <v>1</v>
      </c>
      <c r="F1038" s="13" t="s">
        <v>248</v>
      </c>
      <c r="G1038" s="30">
        <v>0.90416666666666667</v>
      </c>
      <c r="I1038" s="30">
        <v>0.82361111111111107</v>
      </c>
      <c r="J1038" s="231">
        <f t="shared" si="54"/>
        <v>1.9333333333333345</v>
      </c>
      <c r="K1038" s="13" t="s">
        <v>250</v>
      </c>
      <c r="L1038" s="13" t="s">
        <v>1533</v>
      </c>
      <c r="M1038" s="13" t="s">
        <v>252</v>
      </c>
      <c r="N1038" s="13" t="s">
        <v>252</v>
      </c>
      <c r="O1038" s="16">
        <v>4</v>
      </c>
      <c r="P1038" s="13">
        <v>53</v>
      </c>
      <c r="Q1038" s="17">
        <v>16</v>
      </c>
      <c r="R1038" s="227">
        <f t="shared" si="56"/>
        <v>37</v>
      </c>
      <c r="V1038" s="17">
        <v>142</v>
      </c>
      <c r="AO1038" s="13" t="s">
        <v>256</v>
      </c>
    </row>
    <row r="1039" spans="1:41" x14ac:dyDescent="0.25">
      <c r="A1039" s="12">
        <v>38573</v>
      </c>
      <c r="B1039" s="13" t="s">
        <v>249</v>
      </c>
      <c r="C1039" s="13">
        <v>2005</v>
      </c>
      <c r="D1039" s="13">
        <v>8</v>
      </c>
      <c r="E1039" s="13">
        <v>1</v>
      </c>
      <c r="F1039" s="13" t="s">
        <v>248</v>
      </c>
      <c r="G1039" s="30">
        <v>0.90833333333333333</v>
      </c>
      <c r="I1039" s="30">
        <v>0.82361111111111107</v>
      </c>
      <c r="J1039" s="231">
        <f t="shared" si="54"/>
        <v>2.0333333333333341</v>
      </c>
      <c r="K1039" s="13" t="s">
        <v>250</v>
      </c>
      <c r="L1039" s="13" t="s">
        <v>1534</v>
      </c>
      <c r="M1039" s="13" t="s">
        <v>252</v>
      </c>
      <c r="N1039" s="13" t="s">
        <v>252</v>
      </c>
      <c r="O1039" s="16">
        <v>0</v>
      </c>
      <c r="P1039" s="13">
        <v>50</v>
      </c>
      <c r="Q1039" s="17">
        <v>20</v>
      </c>
      <c r="R1039" s="227">
        <f t="shared" si="56"/>
        <v>30</v>
      </c>
      <c r="V1039" s="17">
        <v>135</v>
      </c>
    </row>
    <row r="1040" spans="1:41" x14ac:dyDescent="0.25">
      <c r="A1040" s="12">
        <v>38573</v>
      </c>
      <c r="B1040" s="13" t="s">
        <v>249</v>
      </c>
      <c r="C1040" s="13">
        <v>2005</v>
      </c>
      <c r="D1040" s="13">
        <v>8</v>
      </c>
      <c r="E1040" s="13">
        <v>1</v>
      </c>
      <c r="F1040" s="13" t="s">
        <v>248</v>
      </c>
      <c r="G1040" s="30">
        <v>0.91527777777777775</v>
      </c>
      <c r="I1040" s="30">
        <v>0.82361111111111107</v>
      </c>
      <c r="J1040" s="231">
        <f t="shared" ref="J1040:J1103" si="57">($G1040-$I1040)*24+IF($G1040&lt;TIME(12,0,0),24,0)</f>
        <v>2.2000000000000002</v>
      </c>
      <c r="K1040" s="13" t="s">
        <v>250</v>
      </c>
      <c r="L1040" s="13" t="s">
        <v>1535</v>
      </c>
      <c r="M1040" s="13" t="s">
        <v>252</v>
      </c>
      <c r="N1040" s="13" t="s">
        <v>252</v>
      </c>
      <c r="O1040" s="16">
        <v>4</v>
      </c>
      <c r="P1040" s="13">
        <v>54</v>
      </c>
      <c r="Q1040" s="17">
        <v>20</v>
      </c>
      <c r="R1040" s="227">
        <f t="shared" si="56"/>
        <v>34</v>
      </c>
      <c r="V1040" s="17">
        <v>140</v>
      </c>
      <c r="AO1040" s="13" t="s">
        <v>1064</v>
      </c>
    </row>
    <row r="1041" spans="1:41" x14ac:dyDescent="0.25">
      <c r="A1041" s="12">
        <v>38573</v>
      </c>
      <c r="B1041" s="13" t="s">
        <v>249</v>
      </c>
      <c r="C1041" s="13">
        <v>2005</v>
      </c>
      <c r="D1041" s="13">
        <v>8</v>
      </c>
      <c r="E1041" s="13">
        <v>1</v>
      </c>
      <c r="F1041" s="13" t="s">
        <v>248</v>
      </c>
      <c r="G1041" s="30">
        <v>0.93125000000000002</v>
      </c>
      <c r="I1041" s="30">
        <v>0.82361111111111107</v>
      </c>
      <c r="J1041" s="231">
        <f t="shared" si="57"/>
        <v>2.5833333333333348</v>
      </c>
      <c r="K1041" s="13" t="s">
        <v>250</v>
      </c>
      <c r="L1041" s="13" t="s">
        <v>1536</v>
      </c>
      <c r="M1041" s="13" t="s">
        <v>252</v>
      </c>
      <c r="N1041" s="13" t="s">
        <v>252</v>
      </c>
      <c r="O1041" s="16">
        <v>3</v>
      </c>
      <c r="P1041" s="13">
        <v>56</v>
      </c>
      <c r="Q1041" s="17">
        <v>20</v>
      </c>
      <c r="R1041" s="227">
        <f t="shared" si="56"/>
        <v>36</v>
      </c>
      <c r="V1041" s="17">
        <v>144</v>
      </c>
    </row>
    <row r="1042" spans="1:41" x14ac:dyDescent="0.25">
      <c r="A1042" s="12">
        <v>38573</v>
      </c>
      <c r="B1042" s="13" t="s">
        <v>249</v>
      </c>
      <c r="C1042" s="13">
        <v>2005</v>
      </c>
      <c r="D1042" s="13">
        <v>8</v>
      </c>
      <c r="E1042" s="13">
        <v>1</v>
      </c>
      <c r="F1042" s="13" t="s">
        <v>248</v>
      </c>
      <c r="G1042" s="30">
        <v>0.93333333333333324</v>
      </c>
      <c r="I1042" s="30">
        <v>0.82361111111111107</v>
      </c>
      <c r="J1042" s="231">
        <f t="shared" si="57"/>
        <v>2.633333333333332</v>
      </c>
      <c r="K1042" s="13" t="s">
        <v>250</v>
      </c>
      <c r="L1042" s="13" t="s">
        <v>1537</v>
      </c>
      <c r="M1042" s="13" t="s">
        <v>252</v>
      </c>
      <c r="N1042" s="13" t="s">
        <v>252</v>
      </c>
      <c r="O1042" s="16">
        <v>4</v>
      </c>
      <c r="P1042" s="13">
        <v>57</v>
      </c>
      <c r="Q1042" s="17">
        <v>20</v>
      </c>
      <c r="R1042" s="227">
        <f t="shared" si="56"/>
        <v>37</v>
      </c>
      <c r="V1042" s="17">
        <v>145</v>
      </c>
      <c r="AO1042" s="13" t="s">
        <v>1064</v>
      </c>
    </row>
    <row r="1043" spans="1:41" x14ac:dyDescent="0.25">
      <c r="A1043" s="12">
        <v>38573</v>
      </c>
      <c r="B1043" s="13" t="s">
        <v>249</v>
      </c>
      <c r="C1043" s="13">
        <v>2005</v>
      </c>
      <c r="D1043" s="13">
        <v>8</v>
      </c>
      <c r="E1043" s="13">
        <v>1</v>
      </c>
      <c r="F1043" s="13" t="s">
        <v>248</v>
      </c>
      <c r="G1043" s="30">
        <v>0.94027777777777777</v>
      </c>
      <c r="I1043" s="30">
        <v>0.82361111111111107</v>
      </c>
      <c r="J1043" s="231">
        <f t="shared" si="57"/>
        <v>2.8000000000000007</v>
      </c>
      <c r="K1043" s="13" t="s">
        <v>250</v>
      </c>
      <c r="L1043" s="13" t="s">
        <v>1538</v>
      </c>
      <c r="M1043" s="13" t="s">
        <v>252</v>
      </c>
      <c r="N1043" s="13" t="s">
        <v>252</v>
      </c>
      <c r="O1043" s="16">
        <v>4.5</v>
      </c>
      <c r="P1043" s="13">
        <v>54</v>
      </c>
      <c r="Q1043" s="17">
        <v>20</v>
      </c>
      <c r="R1043" s="227">
        <f t="shared" si="56"/>
        <v>34</v>
      </c>
      <c r="V1043" s="17">
        <v>143</v>
      </c>
    </row>
    <row r="1044" spans="1:41" x14ac:dyDescent="0.25">
      <c r="A1044" s="12">
        <v>38573</v>
      </c>
      <c r="B1044" s="13" t="s">
        <v>249</v>
      </c>
      <c r="C1044" s="13">
        <v>2005</v>
      </c>
      <c r="D1044" s="13">
        <v>8</v>
      </c>
      <c r="E1044" s="13">
        <v>1</v>
      </c>
      <c r="F1044" s="13" t="s">
        <v>248</v>
      </c>
      <c r="G1044" s="30">
        <v>0.96805555555555556</v>
      </c>
      <c r="I1044" s="30">
        <v>0.82361111111111107</v>
      </c>
      <c r="J1044" s="231">
        <f t="shared" si="57"/>
        <v>3.4666666666666677</v>
      </c>
      <c r="K1044" s="13" t="s">
        <v>250</v>
      </c>
      <c r="L1044" s="13" t="s">
        <v>1539</v>
      </c>
      <c r="M1044" s="13" t="s">
        <v>252</v>
      </c>
      <c r="N1044" s="13" t="s">
        <v>252</v>
      </c>
      <c r="O1044" s="16">
        <v>4</v>
      </c>
      <c r="P1044" s="13">
        <v>54</v>
      </c>
      <c r="Q1044" s="17">
        <v>20</v>
      </c>
      <c r="R1044" s="227">
        <f t="shared" si="56"/>
        <v>34</v>
      </c>
      <c r="V1044" s="17">
        <v>140</v>
      </c>
    </row>
    <row r="1045" spans="1:41" x14ac:dyDescent="0.25">
      <c r="A1045" s="12">
        <v>38573</v>
      </c>
      <c r="B1045" s="13" t="s">
        <v>249</v>
      </c>
      <c r="C1045" s="13">
        <v>2005</v>
      </c>
      <c r="D1045" s="13">
        <v>8</v>
      </c>
      <c r="E1045" s="13">
        <v>1</v>
      </c>
      <c r="F1045" s="13" t="s">
        <v>248</v>
      </c>
      <c r="G1045" s="30">
        <v>0.97013888888888899</v>
      </c>
      <c r="I1045" s="30">
        <v>0.82361111111111107</v>
      </c>
      <c r="J1045" s="231">
        <f t="shared" si="57"/>
        <v>3.5166666666666702</v>
      </c>
      <c r="K1045" s="13" t="s">
        <v>250</v>
      </c>
      <c r="L1045" s="13" t="s">
        <v>1540</v>
      </c>
      <c r="M1045" s="13" t="s">
        <v>252</v>
      </c>
      <c r="N1045" s="13" t="s">
        <v>252</v>
      </c>
      <c r="O1045" s="16">
        <v>5</v>
      </c>
      <c r="P1045" s="13">
        <v>58</v>
      </c>
      <c r="Q1045" s="17">
        <v>20</v>
      </c>
      <c r="R1045" s="227">
        <f t="shared" si="56"/>
        <v>38</v>
      </c>
      <c r="V1045" s="17">
        <v>143</v>
      </c>
      <c r="AO1045" s="13" t="s">
        <v>1541</v>
      </c>
    </row>
    <row r="1046" spans="1:41" x14ac:dyDescent="0.25">
      <c r="A1046" s="12">
        <v>38573</v>
      </c>
      <c r="B1046" s="13" t="s">
        <v>249</v>
      </c>
      <c r="C1046" s="13">
        <v>2005</v>
      </c>
      <c r="D1046" s="13">
        <v>8</v>
      </c>
      <c r="E1046" s="13">
        <v>1</v>
      </c>
      <c r="F1046" s="13" t="s">
        <v>248</v>
      </c>
      <c r="G1046" s="30">
        <v>0.97569444444444453</v>
      </c>
      <c r="I1046" s="30">
        <v>0.82361111111111107</v>
      </c>
      <c r="J1046" s="231">
        <f t="shared" si="57"/>
        <v>3.650000000000003</v>
      </c>
      <c r="K1046" s="13" t="s">
        <v>250</v>
      </c>
      <c r="L1046" s="13" t="s">
        <v>1542</v>
      </c>
      <c r="M1046" s="13" t="s">
        <v>252</v>
      </c>
      <c r="N1046" s="13" t="s">
        <v>252</v>
      </c>
      <c r="O1046" s="16">
        <v>4</v>
      </c>
      <c r="P1046" s="13">
        <v>56</v>
      </c>
      <c r="Q1046" s="17">
        <v>20</v>
      </c>
      <c r="R1046" s="227">
        <f t="shared" si="56"/>
        <v>36</v>
      </c>
      <c r="V1046" s="17">
        <v>141</v>
      </c>
      <c r="AO1046" s="13" t="s">
        <v>1543</v>
      </c>
    </row>
    <row r="1047" spans="1:41" x14ac:dyDescent="0.25">
      <c r="A1047" s="12">
        <v>38573</v>
      </c>
      <c r="B1047" s="13" t="s">
        <v>249</v>
      </c>
      <c r="C1047" s="13">
        <v>2005</v>
      </c>
      <c r="D1047" s="13">
        <v>8</v>
      </c>
      <c r="E1047" s="13">
        <v>1</v>
      </c>
      <c r="F1047" s="13" t="s">
        <v>248</v>
      </c>
      <c r="G1047" s="30">
        <v>0.9868055555555556</v>
      </c>
      <c r="I1047" s="30">
        <v>0.82361111111111107</v>
      </c>
      <c r="J1047" s="231">
        <f t="shared" si="57"/>
        <v>3.9166666666666687</v>
      </c>
      <c r="K1047" s="13" t="s">
        <v>250</v>
      </c>
      <c r="L1047" s="13" t="s">
        <v>1544</v>
      </c>
      <c r="M1047" s="13" t="s">
        <v>252</v>
      </c>
      <c r="N1047" s="13" t="s">
        <v>252</v>
      </c>
      <c r="O1047" s="16">
        <v>0</v>
      </c>
      <c r="P1047" s="13">
        <v>56</v>
      </c>
      <c r="Q1047" s="17">
        <v>20</v>
      </c>
      <c r="R1047" s="227">
        <f t="shared" si="56"/>
        <v>36</v>
      </c>
      <c r="V1047" s="17" t="s">
        <v>318</v>
      </c>
      <c r="AO1047" s="13" t="s">
        <v>1545</v>
      </c>
    </row>
    <row r="1048" spans="1:41" x14ac:dyDescent="0.25">
      <c r="A1048" s="12">
        <v>38573</v>
      </c>
      <c r="B1048" s="13" t="s">
        <v>249</v>
      </c>
      <c r="C1048" s="13">
        <v>2005</v>
      </c>
      <c r="D1048" s="13">
        <v>8</v>
      </c>
      <c r="E1048" s="13">
        <v>1</v>
      </c>
      <c r="F1048" s="13" t="s">
        <v>248</v>
      </c>
      <c r="G1048" s="30">
        <v>3.6111111111111115E-2</v>
      </c>
      <c r="I1048" s="30">
        <v>0.82361111111111107</v>
      </c>
      <c r="J1048" s="231">
        <f t="shared" si="57"/>
        <v>5.1000000000000014</v>
      </c>
      <c r="K1048" s="13" t="s">
        <v>250</v>
      </c>
      <c r="L1048" s="13" t="s">
        <v>1548</v>
      </c>
      <c r="M1048" s="13" t="s">
        <v>252</v>
      </c>
      <c r="N1048" s="13" t="s">
        <v>252</v>
      </c>
      <c r="O1048" s="16">
        <v>4</v>
      </c>
      <c r="P1048" s="13">
        <v>53</v>
      </c>
      <c r="Q1048" s="17">
        <v>20</v>
      </c>
      <c r="R1048" s="227">
        <f t="shared" si="56"/>
        <v>33</v>
      </c>
      <c r="V1048" s="17">
        <v>136</v>
      </c>
    </row>
    <row r="1049" spans="1:41" x14ac:dyDescent="0.25">
      <c r="A1049" s="12">
        <v>38573</v>
      </c>
      <c r="B1049" s="13" t="s">
        <v>249</v>
      </c>
      <c r="C1049" s="13">
        <v>2005</v>
      </c>
      <c r="D1049" s="13">
        <v>8</v>
      </c>
      <c r="E1049" s="13">
        <v>1</v>
      </c>
      <c r="F1049" s="13" t="s">
        <v>248</v>
      </c>
      <c r="G1049" s="30">
        <v>4.1666666666666664E-2</v>
      </c>
      <c r="I1049" s="30">
        <v>0.82361111111111107</v>
      </c>
      <c r="J1049" s="231">
        <f t="shared" si="57"/>
        <v>5.2333333333333343</v>
      </c>
      <c r="K1049" s="13" t="s">
        <v>250</v>
      </c>
      <c r="L1049" s="13" t="s">
        <v>1549</v>
      </c>
      <c r="M1049" s="13" t="s">
        <v>252</v>
      </c>
      <c r="N1049" s="13" t="s">
        <v>252</v>
      </c>
      <c r="O1049" s="16">
        <v>4</v>
      </c>
      <c r="P1049" s="13">
        <v>54</v>
      </c>
      <c r="Q1049" s="17">
        <v>20</v>
      </c>
      <c r="R1049" s="227">
        <f t="shared" si="56"/>
        <v>34</v>
      </c>
      <c r="V1049" s="17">
        <v>135</v>
      </c>
      <c r="AO1049" s="13" t="s">
        <v>1064</v>
      </c>
    </row>
    <row r="1050" spans="1:41" x14ac:dyDescent="0.25">
      <c r="A1050" s="12">
        <v>38573</v>
      </c>
      <c r="B1050" s="13" t="s">
        <v>249</v>
      </c>
      <c r="C1050" s="13">
        <v>2005</v>
      </c>
      <c r="D1050" s="13">
        <v>8</v>
      </c>
      <c r="E1050" s="13">
        <v>1</v>
      </c>
      <c r="F1050" s="13" t="s">
        <v>248</v>
      </c>
      <c r="G1050" s="30">
        <v>4.7222222222222221E-2</v>
      </c>
      <c r="I1050" s="30">
        <v>0.82361111111111107</v>
      </c>
      <c r="J1050" s="231">
        <f t="shared" si="57"/>
        <v>5.3666666666666671</v>
      </c>
      <c r="K1050" s="13" t="s">
        <v>250</v>
      </c>
      <c r="L1050" s="13" t="s">
        <v>1550</v>
      </c>
      <c r="M1050" s="13" t="s">
        <v>252</v>
      </c>
      <c r="N1050" s="13" t="s">
        <v>252</v>
      </c>
      <c r="O1050" s="16">
        <v>5</v>
      </c>
      <c r="P1050" s="13">
        <v>52</v>
      </c>
      <c r="Q1050" s="17">
        <v>20</v>
      </c>
      <c r="R1050" s="227">
        <f t="shared" si="56"/>
        <v>32</v>
      </c>
      <c r="V1050" s="17">
        <v>130</v>
      </c>
    </row>
    <row r="1051" spans="1:41" x14ac:dyDescent="0.25">
      <c r="A1051" s="12">
        <v>38573</v>
      </c>
      <c r="B1051" s="13" t="s">
        <v>249</v>
      </c>
      <c r="C1051" s="13">
        <v>2005</v>
      </c>
      <c r="D1051" s="13">
        <v>8</v>
      </c>
      <c r="E1051" s="13">
        <v>1</v>
      </c>
      <c r="F1051" s="13" t="s">
        <v>248</v>
      </c>
      <c r="G1051" s="30">
        <v>4.8611111111111112E-2</v>
      </c>
      <c r="I1051" s="30">
        <v>0.82361111111111107</v>
      </c>
      <c r="J1051" s="231">
        <f t="shared" si="57"/>
        <v>5.4000000000000021</v>
      </c>
      <c r="K1051" s="13" t="s">
        <v>250</v>
      </c>
      <c r="L1051" s="13" t="s">
        <v>1551</v>
      </c>
      <c r="M1051" s="13" t="s">
        <v>252</v>
      </c>
      <c r="N1051" s="13" t="s">
        <v>252</v>
      </c>
      <c r="O1051" s="16">
        <v>3</v>
      </c>
      <c r="P1051" s="13">
        <v>50</v>
      </c>
      <c r="Q1051" s="17">
        <v>16</v>
      </c>
      <c r="R1051" s="227">
        <f t="shared" si="56"/>
        <v>34</v>
      </c>
      <c r="V1051" s="17">
        <v>145</v>
      </c>
    </row>
    <row r="1052" spans="1:41" x14ac:dyDescent="0.25">
      <c r="A1052" s="12">
        <v>38573</v>
      </c>
      <c r="B1052" s="13" t="s">
        <v>249</v>
      </c>
      <c r="C1052" s="13">
        <v>2005</v>
      </c>
      <c r="D1052" s="13">
        <v>8</v>
      </c>
      <c r="E1052" s="13">
        <v>1</v>
      </c>
      <c r="F1052" s="13" t="s">
        <v>248</v>
      </c>
      <c r="G1052" s="30">
        <v>5.0694444444444452E-2</v>
      </c>
      <c r="I1052" s="30">
        <v>0.82361111111111107</v>
      </c>
      <c r="J1052" s="231">
        <f t="shared" si="57"/>
        <v>5.4500000000000028</v>
      </c>
      <c r="K1052" s="13" t="s">
        <v>250</v>
      </c>
      <c r="L1052" s="13" t="s">
        <v>1552</v>
      </c>
      <c r="M1052" s="13" t="s">
        <v>252</v>
      </c>
      <c r="N1052" s="13" t="s">
        <v>252</v>
      </c>
      <c r="O1052" s="16">
        <v>4</v>
      </c>
      <c r="P1052" s="13">
        <v>56</v>
      </c>
      <c r="Q1052" s="17">
        <v>21</v>
      </c>
      <c r="R1052" s="227">
        <f t="shared" si="56"/>
        <v>35</v>
      </c>
      <c r="V1052" s="17">
        <v>143</v>
      </c>
    </row>
    <row r="1053" spans="1:41" x14ac:dyDescent="0.25">
      <c r="A1053" s="12">
        <v>38573</v>
      </c>
      <c r="B1053" s="13" t="s">
        <v>249</v>
      </c>
      <c r="C1053" s="13">
        <v>2005</v>
      </c>
      <c r="D1053" s="13">
        <v>8</v>
      </c>
      <c r="E1053" s="13">
        <v>1</v>
      </c>
      <c r="F1053" s="13" t="s">
        <v>248</v>
      </c>
      <c r="G1053" s="30">
        <v>5.2083333333333336E-2</v>
      </c>
      <c r="I1053" s="30">
        <v>0.82361111111111107</v>
      </c>
      <c r="J1053" s="231">
        <f t="shared" si="57"/>
        <v>5.4833333333333343</v>
      </c>
      <c r="K1053" s="13" t="s">
        <v>250</v>
      </c>
      <c r="L1053" s="13" t="s">
        <v>1553</v>
      </c>
      <c r="M1053" s="13" t="s">
        <v>252</v>
      </c>
      <c r="N1053" s="13" t="s">
        <v>252</v>
      </c>
      <c r="O1053" s="16">
        <v>4</v>
      </c>
      <c r="P1053" s="13">
        <v>57</v>
      </c>
      <c r="Q1053" s="17">
        <v>21</v>
      </c>
      <c r="R1053" s="227">
        <f t="shared" si="56"/>
        <v>36</v>
      </c>
      <c r="V1053" s="17">
        <v>142</v>
      </c>
      <c r="AO1053" s="13" t="s">
        <v>1064</v>
      </c>
    </row>
    <row r="1054" spans="1:41" x14ac:dyDescent="0.25">
      <c r="A1054" s="12">
        <v>38573</v>
      </c>
      <c r="B1054" s="13" t="s">
        <v>249</v>
      </c>
      <c r="C1054" s="13">
        <v>2005</v>
      </c>
      <c r="D1054" s="13">
        <v>8</v>
      </c>
      <c r="E1054" s="13">
        <v>1</v>
      </c>
      <c r="F1054" s="13" t="s">
        <v>248</v>
      </c>
      <c r="G1054" s="30">
        <v>6.3194444444444442E-2</v>
      </c>
      <c r="I1054" s="30">
        <v>0.82361111111111107</v>
      </c>
      <c r="J1054" s="231">
        <f t="shared" si="57"/>
        <v>5.75</v>
      </c>
      <c r="K1054" s="13" t="s">
        <v>250</v>
      </c>
      <c r="L1054" s="13" t="s">
        <v>1554</v>
      </c>
      <c r="M1054" s="13" t="s">
        <v>252</v>
      </c>
      <c r="N1054" s="13" t="s">
        <v>252</v>
      </c>
      <c r="O1054" s="16">
        <v>4</v>
      </c>
      <c r="P1054" s="13">
        <v>54</v>
      </c>
      <c r="Q1054" s="17">
        <v>16</v>
      </c>
      <c r="R1054" s="227">
        <f t="shared" si="56"/>
        <v>38</v>
      </c>
      <c r="V1054" s="17">
        <v>144</v>
      </c>
      <c r="AO1054" s="13" t="s">
        <v>1555</v>
      </c>
    </row>
    <row r="1055" spans="1:41" x14ac:dyDescent="0.25">
      <c r="A1055" s="12">
        <v>38573</v>
      </c>
      <c r="B1055" s="13" t="s">
        <v>249</v>
      </c>
      <c r="C1055" s="13">
        <v>2005</v>
      </c>
      <c r="D1055" s="13">
        <v>8</v>
      </c>
      <c r="E1055" s="13">
        <v>1</v>
      </c>
      <c r="F1055" s="13" t="s">
        <v>248</v>
      </c>
      <c r="G1055" s="30">
        <v>6.5972222222222224E-2</v>
      </c>
      <c r="I1055" s="30">
        <v>0.82361111111111107</v>
      </c>
      <c r="J1055" s="231">
        <f t="shared" si="57"/>
        <v>5.8166666666666664</v>
      </c>
      <c r="K1055" s="13" t="s">
        <v>250</v>
      </c>
      <c r="L1055" s="13" t="s">
        <v>1556</v>
      </c>
      <c r="M1055" s="13" t="s">
        <v>252</v>
      </c>
      <c r="N1055" s="13" t="s">
        <v>252</v>
      </c>
      <c r="O1055" s="16">
        <v>4.5</v>
      </c>
      <c r="P1055" s="13">
        <v>52</v>
      </c>
      <c r="Q1055" s="17">
        <v>16</v>
      </c>
      <c r="R1055" s="227">
        <f t="shared" si="56"/>
        <v>36</v>
      </c>
      <c r="V1055" s="17">
        <v>145</v>
      </c>
      <c r="AO1055" s="13" t="s">
        <v>1557</v>
      </c>
    </row>
    <row r="1056" spans="1:41" x14ac:dyDescent="0.25">
      <c r="A1056" s="12">
        <v>38573</v>
      </c>
      <c r="B1056" s="13" t="s">
        <v>249</v>
      </c>
      <c r="C1056" s="13">
        <v>2005</v>
      </c>
      <c r="D1056" s="13">
        <v>8</v>
      </c>
      <c r="E1056" s="13">
        <v>1</v>
      </c>
      <c r="F1056" s="13" t="s">
        <v>248</v>
      </c>
      <c r="G1056" s="30">
        <v>6.9444444444444434E-2</v>
      </c>
      <c r="I1056" s="30">
        <v>0.82361111111111107</v>
      </c>
      <c r="J1056" s="231">
        <f t="shared" si="57"/>
        <v>5.8999999999999986</v>
      </c>
      <c r="K1056" s="13" t="s">
        <v>250</v>
      </c>
      <c r="L1056" s="13" t="s">
        <v>1558</v>
      </c>
      <c r="M1056" s="13" t="s">
        <v>252</v>
      </c>
      <c r="N1056" s="13" t="s">
        <v>252</v>
      </c>
      <c r="O1056" s="16">
        <v>3</v>
      </c>
      <c r="P1056" s="13">
        <v>50</v>
      </c>
      <c r="Q1056" s="17">
        <v>16</v>
      </c>
      <c r="R1056" s="227">
        <f t="shared" si="56"/>
        <v>34</v>
      </c>
      <c r="V1056" s="17">
        <v>136</v>
      </c>
    </row>
    <row r="1057" spans="1:41" x14ac:dyDescent="0.25">
      <c r="A1057" s="12">
        <v>38573</v>
      </c>
      <c r="B1057" s="13" t="s">
        <v>249</v>
      </c>
      <c r="C1057" s="13">
        <v>2005</v>
      </c>
      <c r="D1057" s="13">
        <v>8</v>
      </c>
      <c r="E1057" s="13">
        <v>1</v>
      </c>
      <c r="F1057" s="13" t="s">
        <v>248</v>
      </c>
      <c r="G1057" s="30">
        <v>8.1250000000000003E-2</v>
      </c>
      <c r="I1057" s="30">
        <v>0.82361111111111107</v>
      </c>
      <c r="J1057" s="231">
        <f t="shared" si="57"/>
        <v>6.1833333333333371</v>
      </c>
      <c r="K1057" s="13" t="s">
        <v>250</v>
      </c>
      <c r="L1057" s="13" t="s">
        <v>1559</v>
      </c>
      <c r="M1057" s="13" t="s">
        <v>252</v>
      </c>
      <c r="N1057" s="13" t="s">
        <v>252</v>
      </c>
      <c r="O1057" s="16">
        <v>5</v>
      </c>
      <c r="P1057" s="13">
        <v>48</v>
      </c>
      <c r="Q1057" s="17">
        <v>16</v>
      </c>
      <c r="R1057" s="227">
        <f t="shared" si="56"/>
        <v>32</v>
      </c>
      <c r="V1057" s="17">
        <v>143</v>
      </c>
    </row>
    <row r="1058" spans="1:41" x14ac:dyDescent="0.25">
      <c r="A1058" s="12">
        <v>38574</v>
      </c>
      <c r="B1058" s="13" t="s">
        <v>249</v>
      </c>
      <c r="C1058" s="13">
        <v>2005</v>
      </c>
      <c r="D1058" s="13">
        <v>8</v>
      </c>
      <c r="E1058" s="13">
        <v>1</v>
      </c>
      <c r="F1058" s="13" t="s">
        <v>248</v>
      </c>
      <c r="G1058" s="30">
        <v>0.8930555555555556</v>
      </c>
      <c r="I1058" s="30">
        <v>0.82291666666666663</v>
      </c>
      <c r="J1058" s="231">
        <f t="shared" si="57"/>
        <v>1.6833333333333353</v>
      </c>
      <c r="K1058" s="13" t="s">
        <v>250</v>
      </c>
      <c r="L1058" s="13" t="s">
        <v>1560</v>
      </c>
      <c r="M1058" s="13" t="s">
        <v>252</v>
      </c>
      <c r="N1058" s="13" t="s">
        <v>252</v>
      </c>
      <c r="O1058" s="16">
        <v>4.5</v>
      </c>
      <c r="P1058" s="13">
        <v>53</v>
      </c>
      <c r="Q1058" s="17">
        <v>20</v>
      </c>
      <c r="R1058" s="227">
        <f t="shared" si="56"/>
        <v>33</v>
      </c>
      <c r="S1058" s="18">
        <v>14.68</v>
      </c>
      <c r="T1058" s="18">
        <v>36.909999999999997</v>
      </c>
      <c r="U1058" s="18">
        <v>23.18</v>
      </c>
      <c r="V1058" s="17">
        <v>136</v>
      </c>
      <c r="X1058" s="13" t="s">
        <v>1713</v>
      </c>
      <c r="AO1058" s="13" t="s">
        <v>1472</v>
      </c>
    </row>
    <row r="1059" spans="1:41" x14ac:dyDescent="0.25">
      <c r="A1059" s="12">
        <v>38574</v>
      </c>
      <c r="B1059" s="13" t="s">
        <v>249</v>
      </c>
      <c r="C1059" s="13">
        <v>2005</v>
      </c>
      <c r="D1059" s="13">
        <v>8</v>
      </c>
      <c r="E1059" s="13">
        <v>1</v>
      </c>
      <c r="F1059" s="13" t="s">
        <v>248</v>
      </c>
      <c r="G1059" s="30">
        <v>0.90555555555555556</v>
      </c>
      <c r="I1059" s="30">
        <v>0.82291666666666663</v>
      </c>
      <c r="J1059" s="231">
        <f t="shared" si="57"/>
        <v>1.9833333333333343</v>
      </c>
      <c r="K1059" s="13" t="s">
        <v>250</v>
      </c>
      <c r="L1059" s="13" t="s">
        <v>1560</v>
      </c>
      <c r="M1059" s="13" t="s">
        <v>835</v>
      </c>
      <c r="N1059" s="13" t="s">
        <v>252</v>
      </c>
      <c r="AO1059" s="13" t="s">
        <v>905</v>
      </c>
    </row>
    <row r="1060" spans="1:41" x14ac:dyDescent="0.25">
      <c r="A1060" s="12">
        <v>38574</v>
      </c>
      <c r="B1060" s="13" t="s">
        <v>249</v>
      </c>
      <c r="C1060" s="13">
        <v>2005</v>
      </c>
      <c r="D1060" s="13">
        <v>8</v>
      </c>
      <c r="E1060" s="13">
        <v>1</v>
      </c>
      <c r="F1060" s="13" t="s">
        <v>248</v>
      </c>
      <c r="G1060" s="30">
        <v>0.8965277777777777</v>
      </c>
      <c r="I1060" s="30">
        <v>0.82291666666666663</v>
      </c>
      <c r="J1060" s="231">
        <f t="shared" si="57"/>
        <v>1.7666666666666657</v>
      </c>
      <c r="K1060" s="13" t="s">
        <v>250</v>
      </c>
      <c r="L1060" s="13" t="s">
        <v>1561</v>
      </c>
      <c r="M1060" s="13" t="s">
        <v>252</v>
      </c>
      <c r="N1060" s="13" t="s">
        <v>252</v>
      </c>
      <c r="O1060" s="16">
        <v>4</v>
      </c>
      <c r="P1060" s="13">
        <v>47</v>
      </c>
      <c r="Q1060" s="17">
        <v>15</v>
      </c>
      <c r="R1060" s="227">
        <f t="shared" ref="R1060:R1091" si="58">P1060-Q1060</f>
        <v>32</v>
      </c>
      <c r="S1060" s="18">
        <v>14.59</v>
      </c>
      <c r="T1060" s="18">
        <v>36.79</v>
      </c>
      <c r="U1060" s="18">
        <v>23.48</v>
      </c>
      <c r="V1060" s="17">
        <v>145</v>
      </c>
      <c r="X1060" s="13" t="s">
        <v>1713</v>
      </c>
    </row>
    <row r="1061" spans="1:41" x14ac:dyDescent="0.25">
      <c r="A1061" s="12">
        <v>38574</v>
      </c>
      <c r="B1061" s="13" t="s">
        <v>249</v>
      </c>
      <c r="C1061" s="13">
        <v>2005</v>
      </c>
      <c r="D1061" s="13">
        <v>8</v>
      </c>
      <c r="E1061" s="13">
        <v>1</v>
      </c>
      <c r="F1061" s="13" t="s">
        <v>248</v>
      </c>
      <c r="G1061" s="30">
        <v>0.90763888888888899</v>
      </c>
      <c r="I1061" s="30">
        <v>0.82291666666666663</v>
      </c>
      <c r="J1061" s="231">
        <f t="shared" si="57"/>
        <v>2.0333333333333368</v>
      </c>
      <c r="K1061" s="13" t="s">
        <v>250</v>
      </c>
      <c r="L1061" s="13" t="s">
        <v>1562</v>
      </c>
      <c r="M1061" s="13" t="s">
        <v>252</v>
      </c>
      <c r="N1061" s="13" t="s">
        <v>252</v>
      </c>
      <c r="O1061" s="16">
        <v>4</v>
      </c>
      <c r="P1061" s="13">
        <v>55</v>
      </c>
      <c r="Q1061" s="17">
        <v>20</v>
      </c>
      <c r="R1061" s="227">
        <f t="shared" si="58"/>
        <v>35</v>
      </c>
      <c r="S1061" s="18">
        <v>14.61</v>
      </c>
      <c r="T1061" s="18">
        <v>39.4</v>
      </c>
      <c r="U1061" s="18">
        <v>23.3</v>
      </c>
      <c r="V1061" s="17">
        <v>143</v>
      </c>
      <c r="X1061" s="13" t="s">
        <v>1712</v>
      </c>
    </row>
    <row r="1062" spans="1:41" x14ac:dyDescent="0.25">
      <c r="A1062" s="12">
        <v>38574</v>
      </c>
      <c r="B1062" s="13" t="s">
        <v>249</v>
      </c>
      <c r="C1062" s="13">
        <v>2005</v>
      </c>
      <c r="D1062" s="13">
        <v>8</v>
      </c>
      <c r="E1062" s="13">
        <v>1</v>
      </c>
      <c r="F1062" s="13" t="s">
        <v>248</v>
      </c>
      <c r="G1062" s="30">
        <v>0.91180555555555554</v>
      </c>
      <c r="I1062" s="30">
        <v>0.82291666666666663</v>
      </c>
      <c r="J1062" s="231">
        <f t="shared" si="57"/>
        <v>2.1333333333333337</v>
      </c>
      <c r="K1062" s="13" t="s">
        <v>250</v>
      </c>
      <c r="L1062" s="13" t="s">
        <v>1563</v>
      </c>
      <c r="M1062" s="13" t="s">
        <v>252</v>
      </c>
      <c r="N1062" s="13" t="s">
        <v>252</v>
      </c>
      <c r="O1062" s="16">
        <v>4</v>
      </c>
      <c r="P1062" s="13">
        <v>54</v>
      </c>
      <c r="Q1062" s="17">
        <v>20</v>
      </c>
      <c r="R1062" s="227">
        <f t="shared" si="58"/>
        <v>34</v>
      </c>
      <c r="S1062" s="18">
        <v>14.97</v>
      </c>
      <c r="T1062" s="18">
        <v>38.35</v>
      </c>
      <c r="U1062" s="18">
        <v>22.79</v>
      </c>
      <c r="V1062" s="17">
        <v>135</v>
      </c>
      <c r="X1062" s="13" t="s">
        <v>1713</v>
      </c>
    </row>
    <row r="1063" spans="1:41" x14ac:dyDescent="0.25">
      <c r="A1063" s="12">
        <v>38574</v>
      </c>
      <c r="B1063" s="13" t="s">
        <v>249</v>
      </c>
      <c r="C1063" s="13">
        <v>2005</v>
      </c>
      <c r="D1063" s="13">
        <v>8</v>
      </c>
      <c r="E1063" s="13">
        <v>1</v>
      </c>
      <c r="F1063" s="13" t="s">
        <v>248</v>
      </c>
      <c r="G1063" s="30">
        <v>0.9159722222222223</v>
      </c>
      <c r="I1063" s="30">
        <v>0.82291666666666663</v>
      </c>
      <c r="J1063" s="231">
        <f t="shared" si="57"/>
        <v>2.2333333333333361</v>
      </c>
      <c r="K1063" s="13" t="s">
        <v>250</v>
      </c>
      <c r="L1063" s="13" t="s">
        <v>1564</v>
      </c>
      <c r="M1063" s="13" t="s">
        <v>252</v>
      </c>
      <c r="N1063" s="13" t="s">
        <v>252</v>
      </c>
      <c r="O1063" s="16" t="s">
        <v>318</v>
      </c>
      <c r="P1063" s="13">
        <v>55</v>
      </c>
      <c r="Q1063" s="17">
        <v>20</v>
      </c>
      <c r="R1063" s="227">
        <f t="shared" si="58"/>
        <v>35</v>
      </c>
      <c r="V1063" s="17">
        <v>140</v>
      </c>
      <c r="AO1063" s="13" t="s">
        <v>256</v>
      </c>
    </row>
    <row r="1064" spans="1:41" x14ac:dyDescent="0.25">
      <c r="A1064" s="12">
        <v>38574</v>
      </c>
      <c r="B1064" s="13" t="s">
        <v>249</v>
      </c>
      <c r="C1064" s="13">
        <v>2005</v>
      </c>
      <c r="D1064" s="13">
        <v>8</v>
      </c>
      <c r="E1064" s="13">
        <v>1</v>
      </c>
      <c r="F1064" s="13" t="s">
        <v>248</v>
      </c>
      <c r="G1064" s="30">
        <v>0.9159722222222223</v>
      </c>
      <c r="I1064" s="30">
        <v>0.82291666666666663</v>
      </c>
      <c r="J1064" s="231">
        <f t="shared" si="57"/>
        <v>2.2333333333333361</v>
      </c>
      <c r="K1064" s="13" t="s">
        <v>250</v>
      </c>
      <c r="L1064" s="13" t="s">
        <v>1565</v>
      </c>
      <c r="M1064" s="13" t="s">
        <v>252</v>
      </c>
      <c r="N1064" s="13" t="s">
        <v>252</v>
      </c>
      <c r="O1064" s="16">
        <v>4.5</v>
      </c>
      <c r="P1064" s="13">
        <v>55</v>
      </c>
      <c r="Q1064" s="17">
        <v>20</v>
      </c>
      <c r="R1064" s="227">
        <f t="shared" si="58"/>
        <v>35</v>
      </c>
      <c r="V1064" s="17">
        <v>140</v>
      </c>
    </row>
    <row r="1065" spans="1:41" x14ac:dyDescent="0.25">
      <c r="A1065" s="12">
        <v>38574</v>
      </c>
      <c r="B1065" s="13" t="s">
        <v>249</v>
      </c>
      <c r="C1065" s="13">
        <v>2005</v>
      </c>
      <c r="D1065" s="13">
        <v>8</v>
      </c>
      <c r="E1065" s="13">
        <v>1</v>
      </c>
      <c r="F1065" s="13" t="s">
        <v>248</v>
      </c>
      <c r="G1065" s="30">
        <v>0.93125000000000002</v>
      </c>
      <c r="I1065" s="30">
        <v>0.82291666666666663</v>
      </c>
      <c r="J1065" s="231">
        <f t="shared" si="57"/>
        <v>2.6000000000000014</v>
      </c>
      <c r="K1065" s="13" t="s">
        <v>250</v>
      </c>
      <c r="L1065" s="13" t="s">
        <v>1566</v>
      </c>
      <c r="M1065" s="13" t="s">
        <v>252</v>
      </c>
      <c r="N1065" s="13" t="s">
        <v>252</v>
      </c>
      <c r="O1065" s="16">
        <v>4</v>
      </c>
      <c r="P1065" s="13">
        <v>49</v>
      </c>
      <c r="Q1065" s="17">
        <v>15</v>
      </c>
      <c r="R1065" s="227">
        <f t="shared" si="58"/>
        <v>34</v>
      </c>
      <c r="S1065" s="18">
        <v>14.99</v>
      </c>
      <c r="T1065" s="18">
        <v>38.619999999999997</v>
      </c>
      <c r="U1065" s="18">
        <v>23.9</v>
      </c>
      <c r="V1065" s="17">
        <v>137</v>
      </c>
      <c r="X1065" s="13" t="s">
        <v>1713</v>
      </c>
    </row>
    <row r="1066" spans="1:41" x14ac:dyDescent="0.25">
      <c r="A1066" s="12">
        <v>38574</v>
      </c>
      <c r="B1066" s="13" t="s">
        <v>249</v>
      </c>
      <c r="C1066" s="13">
        <v>2005</v>
      </c>
      <c r="D1066" s="13">
        <v>8</v>
      </c>
      <c r="E1066" s="13">
        <v>1</v>
      </c>
      <c r="F1066" s="13" t="s">
        <v>248</v>
      </c>
      <c r="G1066" s="30">
        <v>0.93541666666666667</v>
      </c>
      <c r="I1066" s="30">
        <v>0.82291666666666663</v>
      </c>
      <c r="J1066" s="231">
        <f t="shared" si="57"/>
        <v>2.7000000000000011</v>
      </c>
      <c r="K1066" s="13" t="s">
        <v>250</v>
      </c>
      <c r="L1066" s="13" t="s">
        <v>1567</v>
      </c>
      <c r="M1066" s="13" t="s">
        <v>252</v>
      </c>
      <c r="N1066" s="13" t="s">
        <v>252</v>
      </c>
      <c r="O1066" s="16">
        <v>4.5</v>
      </c>
      <c r="P1066" s="13">
        <v>56</v>
      </c>
      <c r="Q1066" s="17">
        <v>20</v>
      </c>
      <c r="R1066" s="227">
        <f t="shared" si="58"/>
        <v>36</v>
      </c>
      <c r="S1066" s="18">
        <v>14.11</v>
      </c>
      <c r="T1066" s="18">
        <v>38.24</v>
      </c>
      <c r="U1066" s="18">
        <v>22.74</v>
      </c>
      <c r="V1066" s="17">
        <v>135</v>
      </c>
      <c r="X1066" s="13" t="s">
        <v>1713</v>
      </c>
    </row>
    <row r="1067" spans="1:41" x14ac:dyDescent="0.25">
      <c r="A1067" s="12">
        <v>38574</v>
      </c>
      <c r="B1067" s="13" t="s">
        <v>249</v>
      </c>
      <c r="C1067" s="13">
        <v>2005</v>
      </c>
      <c r="D1067" s="13">
        <v>8</v>
      </c>
      <c r="E1067" s="13">
        <v>1</v>
      </c>
      <c r="F1067" s="13" t="s">
        <v>248</v>
      </c>
      <c r="G1067" s="30">
        <v>0.95138888888888884</v>
      </c>
      <c r="I1067" s="30">
        <v>0.82291666666666663</v>
      </c>
      <c r="J1067" s="231">
        <f t="shared" si="57"/>
        <v>3.083333333333333</v>
      </c>
      <c r="K1067" s="13" t="s">
        <v>250</v>
      </c>
      <c r="L1067" s="13" t="s">
        <v>1568</v>
      </c>
      <c r="M1067" s="13" t="s">
        <v>252</v>
      </c>
      <c r="N1067" s="13" t="s">
        <v>252</v>
      </c>
      <c r="O1067" s="16">
        <v>4</v>
      </c>
      <c r="P1067" s="13">
        <v>49</v>
      </c>
      <c r="Q1067" s="17">
        <v>15</v>
      </c>
      <c r="R1067" s="227">
        <f t="shared" si="58"/>
        <v>34</v>
      </c>
      <c r="S1067" s="18">
        <v>15.43</v>
      </c>
      <c r="T1067" s="18">
        <v>38.46</v>
      </c>
      <c r="U1067" s="18">
        <v>24.19</v>
      </c>
      <c r="V1067" s="17">
        <v>142</v>
      </c>
      <c r="X1067" s="13" t="s">
        <v>1712</v>
      </c>
      <c r="AO1067" s="13" t="s">
        <v>1569</v>
      </c>
    </row>
    <row r="1068" spans="1:41" x14ac:dyDescent="0.25">
      <c r="A1068" s="12">
        <v>38574</v>
      </c>
      <c r="B1068" s="13" t="s">
        <v>249</v>
      </c>
      <c r="C1068" s="13">
        <v>2005</v>
      </c>
      <c r="D1068" s="13">
        <v>8</v>
      </c>
      <c r="E1068" s="13">
        <v>1</v>
      </c>
      <c r="F1068" s="13" t="s">
        <v>248</v>
      </c>
      <c r="G1068" s="30">
        <v>0.97222222222222221</v>
      </c>
      <c r="I1068" s="30">
        <v>0.82291666666666663</v>
      </c>
      <c r="J1068" s="231">
        <f t="shared" si="57"/>
        <v>3.5833333333333339</v>
      </c>
      <c r="K1068" s="13" t="s">
        <v>250</v>
      </c>
      <c r="L1068" s="13" t="s">
        <v>1570</v>
      </c>
      <c r="M1068" s="13" t="s">
        <v>252</v>
      </c>
      <c r="N1068" s="13" t="s">
        <v>252</v>
      </c>
      <c r="O1068" s="16">
        <v>4</v>
      </c>
      <c r="P1068" s="13">
        <v>53</v>
      </c>
      <c r="Q1068" s="17">
        <v>15</v>
      </c>
      <c r="R1068" s="227">
        <f t="shared" si="58"/>
        <v>38</v>
      </c>
      <c r="S1068" s="18">
        <v>14.57</v>
      </c>
      <c r="T1068" s="18">
        <v>38.46</v>
      </c>
      <c r="U1068" s="18">
        <v>24.05</v>
      </c>
      <c r="V1068" s="17">
        <v>144</v>
      </c>
      <c r="X1068" s="13" t="s">
        <v>1712</v>
      </c>
    </row>
    <row r="1069" spans="1:41" x14ac:dyDescent="0.25">
      <c r="A1069" s="12">
        <v>38574</v>
      </c>
      <c r="B1069" s="13" t="s">
        <v>249</v>
      </c>
      <c r="C1069" s="13">
        <v>2005</v>
      </c>
      <c r="D1069" s="13">
        <v>8</v>
      </c>
      <c r="E1069" s="13">
        <v>1</v>
      </c>
      <c r="F1069" s="13" t="s">
        <v>248</v>
      </c>
      <c r="G1069" s="30">
        <v>0.97222222222222221</v>
      </c>
      <c r="I1069" s="30">
        <v>0.82291666666666663</v>
      </c>
      <c r="J1069" s="231">
        <f t="shared" si="57"/>
        <v>3.5833333333333339</v>
      </c>
      <c r="K1069" s="13" t="s">
        <v>250</v>
      </c>
      <c r="L1069" s="13" t="s">
        <v>1571</v>
      </c>
      <c r="M1069" s="13" t="s">
        <v>252</v>
      </c>
      <c r="N1069" s="13" t="s">
        <v>252</v>
      </c>
      <c r="O1069" s="16">
        <v>3</v>
      </c>
      <c r="P1069" s="13">
        <v>58</v>
      </c>
      <c r="Q1069" s="17">
        <v>20</v>
      </c>
      <c r="R1069" s="227">
        <f t="shared" si="58"/>
        <v>38</v>
      </c>
      <c r="V1069" s="17">
        <v>142</v>
      </c>
    </row>
    <row r="1070" spans="1:41" x14ac:dyDescent="0.25">
      <c r="A1070" s="12">
        <v>38574</v>
      </c>
      <c r="B1070" s="13" t="s">
        <v>249</v>
      </c>
      <c r="C1070" s="13">
        <v>2005</v>
      </c>
      <c r="D1070" s="13">
        <v>8</v>
      </c>
      <c r="E1070" s="13">
        <v>1</v>
      </c>
      <c r="F1070" s="13" t="s">
        <v>248</v>
      </c>
      <c r="G1070" s="30">
        <v>0.98263888888888884</v>
      </c>
      <c r="I1070" s="30">
        <v>0.82291666666666663</v>
      </c>
      <c r="J1070" s="231">
        <f t="shared" si="57"/>
        <v>3.833333333333333</v>
      </c>
      <c r="K1070" s="13" t="s">
        <v>250</v>
      </c>
      <c r="L1070" s="13" t="s">
        <v>1572</v>
      </c>
      <c r="M1070" s="13" t="s">
        <v>252</v>
      </c>
      <c r="N1070" s="13" t="s">
        <v>252</v>
      </c>
      <c r="O1070" s="16">
        <v>4</v>
      </c>
      <c r="P1070" s="13">
        <v>51</v>
      </c>
      <c r="Q1070" s="17">
        <v>15</v>
      </c>
      <c r="R1070" s="227">
        <f t="shared" si="58"/>
        <v>36</v>
      </c>
      <c r="V1070" s="17">
        <v>142</v>
      </c>
    </row>
    <row r="1071" spans="1:41" x14ac:dyDescent="0.25">
      <c r="A1071" s="12">
        <v>38574</v>
      </c>
      <c r="B1071" s="13" t="s">
        <v>249</v>
      </c>
      <c r="C1071" s="13">
        <v>2005</v>
      </c>
      <c r="D1071" s="13">
        <v>8</v>
      </c>
      <c r="E1071" s="13">
        <v>1</v>
      </c>
      <c r="F1071" s="13" t="s">
        <v>248</v>
      </c>
      <c r="G1071" s="30">
        <v>0.98402777777777783</v>
      </c>
      <c r="I1071" s="30">
        <v>0.82291666666666663</v>
      </c>
      <c r="J1071" s="231">
        <f t="shared" si="57"/>
        <v>3.8666666666666689</v>
      </c>
      <c r="K1071" s="13" t="s">
        <v>250</v>
      </c>
      <c r="L1071" s="13" t="s">
        <v>1573</v>
      </c>
      <c r="M1071" s="13" t="s">
        <v>252</v>
      </c>
      <c r="N1071" s="13" t="s">
        <v>252</v>
      </c>
      <c r="O1071" s="16">
        <v>4</v>
      </c>
      <c r="P1071" s="13">
        <v>61</v>
      </c>
      <c r="Q1071" s="17">
        <v>20</v>
      </c>
      <c r="R1071" s="227">
        <f t="shared" si="58"/>
        <v>41</v>
      </c>
      <c r="V1071" s="17">
        <v>142</v>
      </c>
    </row>
    <row r="1072" spans="1:41" x14ac:dyDescent="0.25">
      <c r="A1072" s="12">
        <v>38574</v>
      </c>
      <c r="B1072" s="13" t="s">
        <v>249</v>
      </c>
      <c r="C1072" s="13">
        <v>2005</v>
      </c>
      <c r="D1072" s="13">
        <v>8</v>
      </c>
      <c r="E1072" s="13">
        <v>1</v>
      </c>
      <c r="F1072" s="13" t="s">
        <v>248</v>
      </c>
      <c r="G1072" s="30">
        <v>0.98819444444444438</v>
      </c>
      <c r="I1072" s="30">
        <v>0.82291666666666663</v>
      </c>
      <c r="J1072" s="231">
        <f t="shared" si="57"/>
        <v>3.9666666666666659</v>
      </c>
      <c r="K1072" s="13" t="s">
        <v>250</v>
      </c>
      <c r="L1072" s="13" t="s">
        <v>1574</v>
      </c>
      <c r="M1072" s="13" t="s">
        <v>252</v>
      </c>
      <c r="N1072" s="13" t="s">
        <v>252</v>
      </c>
      <c r="O1072" s="16">
        <v>0</v>
      </c>
      <c r="P1072" s="13">
        <v>57</v>
      </c>
      <c r="Q1072" s="17">
        <v>20</v>
      </c>
      <c r="R1072" s="227">
        <f t="shared" si="58"/>
        <v>37</v>
      </c>
      <c r="V1072" s="17">
        <v>142</v>
      </c>
    </row>
    <row r="1073" spans="1:41" x14ac:dyDescent="0.25">
      <c r="A1073" s="12">
        <v>38574</v>
      </c>
      <c r="B1073" s="13" t="s">
        <v>249</v>
      </c>
      <c r="C1073" s="13">
        <v>2005</v>
      </c>
      <c r="D1073" s="13">
        <v>8</v>
      </c>
      <c r="E1073" s="13">
        <v>1</v>
      </c>
      <c r="F1073" s="13" t="s">
        <v>248</v>
      </c>
      <c r="G1073" s="30">
        <v>0.99444444444444446</v>
      </c>
      <c r="I1073" s="30">
        <v>0.82291666666666663</v>
      </c>
      <c r="J1073" s="231">
        <f t="shared" si="57"/>
        <v>4.116666666666668</v>
      </c>
      <c r="K1073" s="13" t="s">
        <v>250</v>
      </c>
      <c r="L1073" s="13" t="s">
        <v>1575</v>
      </c>
      <c r="M1073" s="13" t="s">
        <v>252</v>
      </c>
      <c r="N1073" s="13" t="s">
        <v>252</v>
      </c>
      <c r="O1073" s="16">
        <v>0</v>
      </c>
      <c r="P1073" s="13">
        <v>50</v>
      </c>
      <c r="Q1073" s="17">
        <v>15</v>
      </c>
      <c r="R1073" s="227">
        <f t="shared" si="58"/>
        <v>35</v>
      </c>
      <c r="V1073" s="17">
        <v>138</v>
      </c>
    </row>
    <row r="1074" spans="1:41" x14ac:dyDescent="0.25">
      <c r="A1074" s="12">
        <v>38574</v>
      </c>
      <c r="B1074" s="13" t="s">
        <v>249</v>
      </c>
      <c r="C1074" s="13">
        <v>2005</v>
      </c>
      <c r="D1074" s="13">
        <v>8</v>
      </c>
      <c r="E1074" s="13">
        <v>1</v>
      </c>
      <c r="F1074" s="13" t="s">
        <v>248</v>
      </c>
      <c r="G1074" s="30">
        <v>1.3888888888888889E-3</v>
      </c>
      <c r="I1074" s="30">
        <v>0.82291666666666663</v>
      </c>
      <c r="J1074" s="231">
        <f t="shared" si="57"/>
        <v>4.283333333333335</v>
      </c>
      <c r="K1074" s="13" t="s">
        <v>250</v>
      </c>
      <c r="L1074" s="13" t="s">
        <v>1576</v>
      </c>
      <c r="M1074" s="13" t="s">
        <v>252</v>
      </c>
      <c r="N1074" s="13" t="s">
        <v>252</v>
      </c>
      <c r="O1074" s="16">
        <v>0</v>
      </c>
      <c r="P1074" s="13">
        <v>49</v>
      </c>
      <c r="Q1074" s="17">
        <v>15</v>
      </c>
      <c r="R1074" s="227">
        <f t="shared" si="58"/>
        <v>34</v>
      </c>
      <c r="V1074" s="17">
        <v>135</v>
      </c>
    </row>
    <row r="1075" spans="1:41" x14ac:dyDescent="0.25">
      <c r="A1075" s="12">
        <v>38574</v>
      </c>
      <c r="B1075" s="13" t="s">
        <v>249</v>
      </c>
      <c r="C1075" s="13">
        <v>2005</v>
      </c>
      <c r="D1075" s="13">
        <v>8</v>
      </c>
      <c r="E1075" s="13">
        <v>1</v>
      </c>
      <c r="F1075" s="13" t="s">
        <v>248</v>
      </c>
      <c r="G1075" s="30">
        <v>6.25E-2</v>
      </c>
      <c r="I1075" s="30">
        <v>0.82291666666666663</v>
      </c>
      <c r="J1075" s="231">
        <f t="shared" si="57"/>
        <v>5.75</v>
      </c>
      <c r="K1075" s="13" t="s">
        <v>250</v>
      </c>
      <c r="L1075" s="13" t="s">
        <v>1577</v>
      </c>
      <c r="M1075" s="13" t="s">
        <v>252</v>
      </c>
      <c r="N1075" s="13" t="s">
        <v>252</v>
      </c>
      <c r="O1075" s="16">
        <v>0</v>
      </c>
      <c r="P1075" s="13">
        <v>56</v>
      </c>
      <c r="Q1075" s="17">
        <v>20</v>
      </c>
      <c r="R1075" s="227">
        <f t="shared" si="58"/>
        <v>36</v>
      </c>
      <c r="V1075" s="17">
        <v>136</v>
      </c>
    </row>
    <row r="1076" spans="1:41" x14ac:dyDescent="0.25">
      <c r="A1076" s="12">
        <v>38574</v>
      </c>
      <c r="B1076" s="13" t="s">
        <v>249</v>
      </c>
      <c r="C1076" s="13">
        <v>2005</v>
      </c>
      <c r="D1076" s="13">
        <v>8</v>
      </c>
      <c r="E1076" s="13">
        <v>1</v>
      </c>
      <c r="F1076" s="13" t="s">
        <v>248</v>
      </c>
      <c r="G1076" s="30">
        <v>7.0833333333333331E-2</v>
      </c>
      <c r="I1076" s="30">
        <v>0.82291666666666663</v>
      </c>
      <c r="J1076" s="231">
        <f t="shared" si="57"/>
        <v>5.9499999999999993</v>
      </c>
      <c r="K1076" s="13" t="s">
        <v>250</v>
      </c>
      <c r="L1076" s="13" t="s">
        <v>1578</v>
      </c>
      <c r="M1076" s="13" t="s">
        <v>252</v>
      </c>
      <c r="N1076" s="13" t="s">
        <v>252</v>
      </c>
      <c r="O1076" s="16">
        <v>4</v>
      </c>
      <c r="P1076" s="13">
        <v>54</v>
      </c>
      <c r="Q1076" s="17">
        <v>20</v>
      </c>
      <c r="R1076" s="227">
        <f t="shared" si="58"/>
        <v>34</v>
      </c>
      <c r="V1076" s="17">
        <v>142</v>
      </c>
      <c r="AO1076" s="13" t="s">
        <v>1579</v>
      </c>
    </row>
    <row r="1077" spans="1:41" x14ac:dyDescent="0.25">
      <c r="A1077" s="12">
        <v>38836</v>
      </c>
      <c r="B1077" s="13" t="s">
        <v>249</v>
      </c>
      <c r="C1077" s="13">
        <v>2006</v>
      </c>
      <c r="D1077" s="13">
        <v>4</v>
      </c>
      <c r="E1077" s="13">
        <v>1</v>
      </c>
      <c r="F1077" s="13" t="s">
        <v>248</v>
      </c>
      <c r="G1077" s="30">
        <v>0.94861111111111107</v>
      </c>
      <c r="I1077" s="30">
        <v>0.81597222222222221</v>
      </c>
      <c r="J1077" s="231">
        <f t="shared" si="57"/>
        <v>3.1833333333333327</v>
      </c>
      <c r="K1077" s="13" t="s">
        <v>250</v>
      </c>
      <c r="L1077" s="13" t="s">
        <v>28</v>
      </c>
      <c r="M1077" s="13" t="s">
        <v>252</v>
      </c>
      <c r="O1077" s="16">
        <v>0</v>
      </c>
      <c r="P1077" s="13">
        <v>49</v>
      </c>
      <c r="Q1077" s="17">
        <v>16</v>
      </c>
      <c r="R1077" s="227">
        <f t="shared" si="58"/>
        <v>33</v>
      </c>
      <c r="V1077" s="17">
        <v>140</v>
      </c>
    </row>
    <row r="1078" spans="1:41" x14ac:dyDescent="0.25">
      <c r="A1078" s="12">
        <v>38836</v>
      </c>
      <c r="B1078" s="13" t="s">
        <v>249</v>
      </c>
      <c r="C1078" s="13">
        <v>2006</v>
      </c>
      <c r="D1078" s="13">
        <v>4</v>
      </c>
      <c r="E1078" s="13">
        <v>1</v>
      </c>
      <c r="F1078" s="13" t="s">
        <v>248</v>
      </c>
      <c r="G1078" s="30">
        <v>0.97916666666666663</v>
      </c>
      <c r="I1078" s="30">
        <v>0.81597222222222221</v>
      </c>
      <c r="J1078" s="231">
        <f t="shared" si="57"/>
        <v>3.9166666666666661</v>
      </c>
      <c r="K1078" s="13" t="s">
        <v>250</v>
      </c>
      <c r="L1078" s="13" t="s">
        <v>29</v>
      </c>
      <c r="M1078" s="13" t="s">
        <v>252</v>
      </c>
      <c r="O1078" s="16">
        <v>1</v>
      </c>
      <c r="P1078" s="13">
        <v>52</v>
      </c>
      <c r="Q1078" s="17">
        <v>16</v>
      </c>
      <c r="R1078" s="227">
        <f t="shared" si="58"/>
        <v>36</v>
      </c>
      <c r="V1078" s="17">
        <v>140</v>
      </c>
    </row>
    <row r="1079" spans="1:41" x14ac:dyDescent="0.25">
      <c r="A1079" s="12">
        <v>38836</v>
      </c>
      <c r="B1079" s="13" t="s">
        <v>249</v>
      </c>
      <c r="C1079" s="13">
        <v>2006</v>
      </c>
      <c r="D1079" s="13">
        <v>4</v>
      </c>
      <c r="E1079" s="13">
        <v>1</v>
      </c>
      <c r="F1079" s="13" t="s">
        <v>248</v>
      </c>
      <c r="G1079" s="30">
        <v>2.7777777777777776E-2</v>
      </c>
      <c r="I1079" s="30">
        <v>0.81597222222222221</v>
      </c>
      <c r="J1079" s="231">
        <f t="shared" si="57"/>
        <v>5.0833333333333357</v>
      </c>
      <c r="K1079" s="13" t="s">
        <v>250</v>
      </c>
      <c r="L1079" s="13" t="s">
        <v>30</v>
      </c>
      <c r="M1079" s="13" t="s">
        <v>252</v>
      </c>
      <c r="O1079" s="16">
        <v>1.5</v>
      </c>
      <c r="P1079" s="13">
        <v>61</v>
      </c>
      <c r="Q1079" s="17">
        <v>25</v>
      </c>
      <c r="R1079" s="227">
        <f t="shared" si="58"/>
        <v>36</v>
      </c>
      <c r="V1079" s="17">
        <v>140</v>
      </c>
    </row>
    <row r="1080" spans="1:41" x14ac:dyDescent="0.25">
      <c r="A1080" s="12">
        <v>38836</v>
      </c>
      <c r="B1080" s="13" t="s">
        <v>249</v>
      </c>
      <c r="C1080" s="13">
        <v>2006</v>
      </c>
      <c r="D1080" s="13">
        <v>4</v>
      </c>
      <c r="E1080" s="13">
        <v>1</v>
      </c>
      <c r="F1080" s="13" t="s">
        <v>248</v>
      </c>
      <c r="G1080" s="30">
        <v>2.7777777777777776E-2</v>
      </c>
      <c r="I1080" s="30">
        <v>0.81597222222222221</v>
      </c>
      <c r="J1080" s="231">
        <f t="shared" si="57"/>
        <v>5.0833333333333357</v>
      </c>
      <c r="K1080" s="13" t="s">
        <v>250</v>
      </c>
      <c r="L1080" s="13" t="s">
        <v>31</v>
      </c>
      <c r="M1080" s="13" t="s">
        <v>252</v>
      </c>
      <c r="O1080" s="16">
        <v>0</v>
      </c>
      <c r="P1080" s="13">
        <v>51</v>
      </c>
      <c r="Q1080" s="17">
        <v>16</v>
      </c>
      <c r="R1080" s="227">
        <f t="shared" si="58"/>
        <v>35</v>
      </c>
      <c r="V1080" s="17">
        <v>145</v>
      </c>
    </row>
    <row r="1081" spans="1:41" x14ac:dyDescent="0.25">
      <c r="A1081" s="12">
        <v>38836</v>
      </c>
      <c r="B1081" s="13" t="s">
        <v>249</v>
      </c>
      <c r="C1081" s="13">
        <v>2006</v>
      </c>
      <c r="D1081" s="13">
        <v>4</v>
      </c>
      <c r="E1081" s="13">
        <v>1</v>
      </c>
      <c r="F1081" s="13" t="s">
        <v>248</v>
      </c>
      <c r="G1081" s="30">
        <v>2.7777777777777776E-2</v>
      </c>
      <c r="I1081" s="30">
        <v>0.81597222222222221</v>
      </c>
      <c r="J1081" s="231">
        <f t="shared" si="57"/>
        <v>5.0833333333333357</v>
      </c>
      <c r="K1081" s="13" t="s">
        <v>250</v>
      </c>
      <c r="L1081" s="13" t="s">
        <v>32</v>
      </c>
      <c r="M1081" s="13" t="s">
        <v>252</v>
      </c>
      <c r="O1081" s="16">
        <v>0</v>
      </c>
      <c r="P1081" s="13">
        <v>56</v>
      </c>
      <c r="Q1081" s="17">
        <v>21</v>
      </c>
      <c r="R1081" s="227">
        <f t="shared" si="58"/>
        <v>35</v>
      </c>
      <c r="V1081" s="17">
        <v>143</v>
      </c>
    </row>
    <row r="1082" spans="1:41" x14ac:dyDescent="0.25">
      <c r="A1082" s="12">
        <v>38836</v>
      </c>
      <c r="B1082" s="13" t="s">
        <v>249</v>
      </c>
      <c r="C1082" s="13">
        <v>2006</v>
      </c>
      <c r="D1082" s="13">
        <v>4</v>
      </c>
      <c r="E1082" s="13">
        <v>1</v>
      </c>
      <c r="F1082" s="13" t="s">
        <v>248</v>
      </c>
      <c r="G1082" s="30">
        <v>2.7777777777777776E-2</v>
      </c>
      <c r="I1082" s="30">
        <v>0.81597222222222221</v>
      </c>
      <c r="J1082" s="231">
        <f t="shared" si="57"/>
        <v>5.0833333333333357</v>
      </c>
      <c r="K1082" s="13" t="s">
        <v>250</v>
      </c>
      <c r="L1082" s="13" t="s">
        <v>33</v>
      </c>
      <c r="M1082" s="13" t="s">
        <v>252</v>
      </c>
      <c r="O1082" s="16">
        <v>1</v>
      </c>
      <c r="P1082" s="13">
        <v>65</v>
      </c>
      <c r="Q1082" s="17">
        <v>26</v>
      </c>
      <c r="R1082" s="227">
        <f t="shared" si="58"/>
        <v>39</v>
      </c>
      <c r="V1082" s="17">
        <v>144</v>
      </c>
    </row>
    <row r="1083" spans="1:41" x14ac:dyDescent="0.25">
      <c r="A1083" s="12">
        <v>38836</v>
      </c>
      <c r="B1083" s="13" t="s">
        <v>249</v>
      </c>
      <c r="C1083" s="13">
        <v>2006</v>
      </c>
      <c r="D1083" s="13">
        <v>4</v>
      </c>
      <c r="E1083" s="13">
        <v>1</v>
      </c>
      <c r="F1083" s="13" t="s">
        <v>248</v>
      </c>
      <c r="G1083" s="30">
        <v>4.8611111111111112E-2</v>
      </c>
      <c r="I1083" s="30">
        <v>0.81597222222222221</v>
      </c>
      <c r="J1083" s="231">
        <f t="shared" si="57"/>
        <v>5.5833333333333357</v>
      </c>
      <c r="K1083" s="13" t="s">
        <v>250</v>
      </c>
      <c r="L1083" s="13" t="s">
        <v>34</v>
      </c>
      <c r="M1083" s="13" t="s">
        <v>252</v>
      </c>
      <c r="O1083" s="16">
        <v>1.5</v>
      </c>
      <c r="P1083" s="13">
        <v>63</v>
      </c>
      <c r="Q1083" s="17">
        <v>26</v>
      </c>
      <c r="R1083" s="227">
        <f t="shared" si="58"/>
        <v>37</v>
      </c>
      <c r="V1083" s="17">
        <v>144</v>
      </c>
    </row>
    <row r="1084" spans="1:41" x14ac:dyDescent="0.25">
      <c r="A1084" s="12">
        <v>38836</v>
      </c>
      <c r="B1084" s="13" t="s">
        <v>249</v>
      </c>
      <c r="C1084" s="13">
        <v>2006</v>
      </c>
      <c r="D1084" s="13">
        <v>4</v>
      </c>
      <c r="E1084" s="13">
        <v>1</v>
      </c>
      <c r="F1084" s="13" t="s">
        <v>248</v>
      </c>
      <c r="G1084" s="30">
        <v>4.8611111111111112E-2</v>
      </c>
      <c r="I1084" s="30">
        <v>0.81597222222222221</v>
      </c>
      <c r="J1084" s="231">
        <f t="shared" si="57"/>
        <v>5.5833333333333357</v>
      </c>
      <c r="K1084" s="13" t="s">
        <v>250</v>
      </c>
      <c r="L1084" s="13" t="s">
        <v>35</v>
      </c>
      <c r="M1084" s="13" t="s">
        <v>252</v>
      </c>
      <c r="O1084" s="16">
        <v>1.5</v>
      </c>
      <c r="P1084" s="13">
        <v>55</v>
      </c>
      <c r="Q1084" s="17">
        <v>18</v>
      </c>
      <c r="R1084" s="227">
        <f t="shared" si="58"/>
        <v>37</v>
      </c>
      <c r="V1084" s="17">
        <v>143</v>
      </c>
    </row>
    <row r="1085" spans="1:41" x14ac:dyDescent="0.25">
      <c r="A1085" s="12">
        <v>38836</v>
      </c>
      <c r="B1085" s="13" t="s">
        <v>249</v>
      </c>
      <c r="C1085" s="13">
        <v>2006</v>
      </c>
      <c r="D1085" s="13">
        <v>4</v>
      </c>
      <c r="E1085" s="13">
        <v>1</v>
      </c>
      <c r="F1085" s="13" t="s">
        <v>248</v>
      </c>
      <c r="G1085" s="30">
        <v>5.4166666666666669E-2</v>
      </c>
      <c r="I1085" s="30">
        <v>0.81597222222222221</v>
      </c>
      <c r="J1085" s="231">
        <f t="shared" si="57"/>
        <v>5.7166666666666686</v>
      </c>
      <c r="K1085" s="13" t="s">
        <v>250</v>
      </c>
      <c r="L1085" s="13" t="s">
        <v>36</v>
      </c>
      <c r="M1085" s="13" t="s">
        <v>252</v>
      </c>
      <c r="O1085" s="16">
        <v>2</v>
      </c>
      <c r="P1085" s="13">
        <v>56</v>
      </c>
      <c r="Q1085" s="17">
        <v>18</v>
      </c>
      <c r="R1085" s="227">
        <f t="shared" si="58"/>
        <v>38</v>
      </c>
      <c r="V1085" s="17">
        <v>149</v>
      </c>
      <c r="AO1085" s="13" t="s">
        <v>682</v>
      </c>
    </row>
    <row r="1086" spans="1:41" x14ac:dyDescent="0.25">
      <c r="A1086" s="12">
        <v>38836</v>
      </c>
      <c r="B1086" s="13" t="s">
        <v>249</v>
      </c>
      <c r="C1086" s="13">
        <v>2006</v>
      </c>
      <c r="D1086" s="13">
        <v>4</v>
      </c>
      <c r="E1086" s="13">
        <v>1</v>
      </c>
      <c r="F1086" s="13" t="s">
        <v>248</v>
      </c>
      <c r="G1086" s="30">
        <v>6.3888888888888884E-2</v>
      </c>
      <c r="I1086" s="30">
        <v>0.81597222222222221</v>
      </c>
      <c r="J1086" s="231">
        <f t="shared" si="57"/>
        <v>5.9499999999999993</v>
      </c>
      <c r="K1086" s="13" t="s">
        <v>250</v>
      </c>
      <c r="L1086" s="13" t="s">
        <v>37</v>
      </c>
      <c r="M1086" s="13" t="s">
        <v>252</v>
      </c>
      <c r="O1086" s="16">
        <v>0</v>
      </c>
      <c r="P1086" s="13">
        <v>57</v>
      </c>
      <c r="Q1086" s="17">
        <v>18</v>
      </c>
      <c r="R1086" s="227">
        <f t="shared" si="58"/>
        <v>39</v>
      </c>
      <c r="V1086" s="17">
        <v>145</v>
      </c>
    </row>
    <row r="1087" spans="1:41" x14ac:dyDescent="0.25">
      <c r="A1087" s="12">
        <v>38836</v>
      </c>
      <c r="B1087" s="13" t="s">
        <v>249</v>
      </c>
      <c r="C1087" s="13">
        <v>2006</v>
      </c>
      <c r="D1087" s="13">
        <v>4</v>
      </c>
      <c r="E1087" s="13">
        <v>1</v>
      </c>
      <c r="F1087" s="13" t="s">
        <v>248</v>
      </c>
      <c r="G1087" s="30">
        <v>6.805555555555555E-2</v>
      </c>
      <c r="I1087" s="30">
        <v>0.81597222222222221</v>
      </c>
      <c r="J1087" s="231">
        <f t="shared" si="57"/>
        <v>6.0500000000000007</v>
      </c>
      <c r="K1087" s="13" t="s">
        <v>250</v>
      </c>
      <c r="L1087" s="13" t="s">
        <v>38</v>
      </c>
      <c r="M1087" s="13" t="s">
        <v>252</v>
      </c>
      <c r="O1087" s="16">
        <v>0</v>
      </c>
      <c r="P1087" s="13">
        <v>61</v>
      </c>
      <c r="Q1087" s="17">
        <v>20</v>
      </c>
      <c r="R1087" s="227">
        <f t="shared" si="58"/>
        <v>41</v>
      </c>
      <c r="V1087" s="17">
        <v>148</v>
      </c>
    </row>
    <row r="1088" spans="1:41" x14ac:dyDescent="0.25">
      <c r="A1088" s="12">
        <v>38836</v>
      </c>
      <c r="B1088" s="13" t="s">
        <v>249</v>
      </c>
      <c r="C1088" s="13">
        <v>2006</v>
      </c>
      <c r="D1088" s="13">
        <v>4</v>
      </c>
      <c r="E1088" s="13">
        <v>1</v>
      </c>
      <c r="F1088" s="13" t="s">
        <v>248</v>
      </c>
      <c r="G1088" s="30">
        <v>6.805555555555555E-2</v>
      </c>
      <c r="I1088" s="30">
        <v>0.81597222222222221</v>
      </c>
      <c r="J1088" s="231">
        <f t="shared" si="57"/>
        <v>6.0500000000000007</v>
      </c>
      <c r="K1088" s="13" t="s">
        <v>250</v>
      </c>
      <c r="L1088" s="13" t="s">
        <v>1755</v>
      </c>
      <c r="M1088" s="13" t="s">
        <v>252</v>
      </c>
      <c r="O1088" s="16">
        <v>0</v>
      </c>
      <c r="P1088" s="13">
        <v>57</v>
      </c>
      <c r="Q1088" s="17">
        <v>18</v>
      </c>
      <c r="R1088" s="227">
        <f t="shared" si="58"/>
        <v>39</v>
      </c>
      <c r="V1088" s="17">
        <v>140</v>
      </c>
    </row>
    <row r="1089" spans="1:41" x14ac:dyDescent="0.25">
      <c r="A1089" s="12">
        <v>38836</v>
      </c>
      <c r="B1089" s="13" t="s">
        <v>249</v>
      </c>
      <c r="C1089" s="13">
        <v>2006</v>
      </c>
      <c r="D1089" s="13">
        <v>4</v>
      </c>
      <c r="E1089" s="13">
        <v>1</v>
      </c>
      <c r="F1089" s="13" t="s">
        <v>248</v>
      </c>
      <c r="G1089" s="30">
        <v>8.0555555555555561E-2</v>
      </c>
      <c r="I1089" s="30">
        <v>0.81597222222222221</v>
      </c>
      <c r="J1089" s="231">
        <f t="shared" si="57"/>
        <v>6.3500000000000014</v>
      </c>
      <c r="K1089" s="13" t="s">
        <v>250</v>
      </c>
      <c r="L1089" s="13" t="s">
        <v>39</v>
      </c>
      <c r="M1089" s="13" t="s">
        <v>252</v>
      </c>
      <c r="O1089" s="16">
        <v>3</v>
      </c>
      <c r="P1089" s="13">
        <v>63</v>
      </c>
      <c r="Q1089" s="17">
        <v>26</v>
      </c>
      <c r="R1089" s="227">
        <f t="shared" si="58"/>
        <v>37</v>
      </c>
      <c r="V1089" s="17">
        <v>143</v>
      </c>
    </row>
    <row r="1090" spans="1:41" x14ac:dyDescent="0.25">
      <c r="A1090" s="12">
        <v>38837</v>
      </c>
      <c r="B1090" s="13" t="s">
        <v>249</v>
      </c>
      <c r="C1090" s="13">
        <v>2006</v>
      </c>
      <c r="D1090" s="13">
        <v>4</v>
      </c>
      <c r="E1090" s="13">
        <v>1</v>
      </c>
      <c r="F1090" s="13" t="s">
        <v>248</v>
      </c>
      <c r="G1090" s="30">
        <v>0.8833333333333333</v>
      </c>
      <c r="I1090" s="30">
        <v>0.81666666666666676</v>
      </c>
      <c r="J1090" s="231">
        <f t="shared" si="57"/>
        <v>1.599999999999997</v>
      </c>
      <c r="K1090" s="13" t="s">
        <v>250</v>
      </c>
      <c r="L1090" s="13" t="s">
        <v>40</v>
      </c>
      <c r="M1090" s="13" t="s">
        <v>252</v>
      </c>
      <c r="O1090" s="16">
        <v>2</v>
      </c>
      <c r="P1090" s="13">
        <v>63</v>
      </c>
      <c r="Q1090" s="17">
        <v>26</v>
      </c>
      <c r="R1090" s="227">
        <f t="shared" si="58"/>
        <v>37</v>
      </c>
      <c r="V1090" s="17">
        <v>145</v>
      </c>
      <c r="AO1090" s="13" t="s">
        <v>41</v>
      </c>
    </row>
    <row r="1091" spans="1:41" x14ac:dyDescent="0.25">
      <c r="A1091" s="12">
        <v>38837</v>
      </c>
      <c r="B1091" s="13" t="s">
        <v>249</v>
      </c>
      <c r="C1091" s="13">
        <v>2006</v>
      </c>
      <c r="D1091" s="13">
        <v>4</v>
      </c>
      <c r="E1091" s="13">
        <v>1</v>
      </c>
      <c r="F1091" s="13" t="s">
        <v>248</v>
      </c>
      <c r="G1091" s="30">
        <v>0.88888888888888884</v>
      </c>
      <c r="I1091" s="30">
        <v>0.81666666666666676</v>
      </c>
      <c r="J1091" s="231">
        <f t="shared" si="57"/>
        <v>1.7333333333333298</v>
      </c>
      <c r="K1091" s="13" t="s">
        <v>250</v>
      </c>
      <c r="L1091" s="13" t="s">
        <v>42</v>
      </c>
      <c r="M1091" s="13" t="s">
        <v>252</v>
      </c>
      <c r="O1091" s="16">
        <v>1</v>
      </c>
      <c r="P1091" s="13">
        <v>62</v>
      </c>
      <c r="Q1091" s="17">
        <v>26</v>
      </c>
      <c r="R1091" s="227">
        <f t="shared" si="58"/>
        <v>36</v>
      </c>
      <c r="V1091" s="17">
        <v>142</v>
      </c>
    </row>
    <row r="1092" spans="1:41" x14ac:dyDescent="0.25">
      <c r="A1092" s="12">
        <v>38837</v>
      </c>
      <c r="B1092" s="13" t="s">
        <v>249</v>
      </c>
      <c r="C1092" s="13">
        <v>2006</v>
      </c>
      <c r="D1092" s="13">
        <v>4</v>
      </c>
      <c r="E1092" s="13">
        <v>1</v>
      </c>
      <c r="F1092" s="13" t="s">
        <v>248</v>
      </c>
      <c r="G1092" s="30">
        <v>0.88888888888888884</v>
      </c>
      <c r="I1092" s="30">
        <v>0.81666666666666676</v>
      </c>
      <c r="J1092" s="231">
        <f t="shared" si="57"/>
        <v>1.7333333333333298</v>
      </c>
      <c r="K1092" s="13" t="s">
        <v>250</v>
      </c>
      <c r="L1092" s="13" t="s">
        <v>43</v>
      </c>
      <c r="M1092" s="13" t="s">
        <v>252</v>
      </c>
      <c r="O1092" s="16">
        <v>2</v>
      </c>
      <c r="P1092" s="13">
        <v>55</v>
      </c>
      <c r="Q1092" s="17">
        <v>20</v>
      </c>
      <c r="R1092" s="227">
        <f t="shared" ref="R1092:R1123" si="59">P1092-Q1092</f>
        <v>35</v>
      </c>
      <c r="V1092" s="17">
        <v>145</v>
      </c>
    </row>
    <row r="1093" spans="1:41" x14ac:dyDescent="0.25">
      <c r="A1093" s="12">
        <v>38837</v>
      </c>
      <c r="B1093" s="13" t="s">
        <v>249</v>
      </c>
      <c r="C1093" s="13">
        <v>2006</v>
      </c>
      <c r="D1093" s="13">
        <v>4</v>
      </c>
      <c r="E1093" s="13">
        <v>1</v>
      </c>
      <c r="F1093" s="13" t="s">
        <v>248</v>
      </c>
      <c r="G1093" s="30">
        <v>0.90277777777777779</v>
      </c>
      <c r="I1093" s="30">
        <v>0.81666666666666676</v>
      </c>
      <c r="J1093" s="231">
        <f t="shared" si="57"/>
        <v>2.0666666666666647</v>
      </c>
      <c r="K1093" s="13" t="s">
        <v>250</v>
      </c>
      <c r="L1093" s="13" t="s">
        <v>44</v>
      </c>
      <c r="M1093" s="13" t="s">
        <v>252</v>
      </c>
      <c r="O1093" s="16">
        <v>4</v>
      </c>
      <c r="P1093" s="13">
        <v>62</v>
      </c>
      <c r="Q1093" s="17">
        <v>20</v>
      </c>
      <c r="R1093" s="227">
        <f t="shared" si="59"/>
        <v>42</v>
      </c>
      <c r="V1093" s="17">
        <v>149</v>
      </c>
      <c r="AO1093" s="13" t="s">
        <v>45</v>
      </c>
    </row>
    <row r="1094" spans="1:41" x14ac:dyDescent="0.25">
      <c r="A1094" s="12">
        <v>38837</v>
      </c>
      <c r="B1094" s="13" t="s">
        <v>249</v>
      </c>
      <c r="C1094" s="13">
        <v>2006</v>
      </c>
      <c r="D1094" s="13">
        <v>4</v>
      </c>
      <c r="E1094" s="13">
        <v>1</v>
      </c>
      <c r="F1094" s="13" t="s">
        <v>248</v>
      </c>
      <c r="G1094" s="30">
        <v>0.90763888888888899</v>
      </c>
      <c r="I1094" s="30">
        <v>0.81666666666666676</v>
      </c>
      <c r="J1094" s="231">
        <f t="shared" si="57"/>
        <v>2.1833333333333336</v>
      </c>
      <c r="K1094" s="13" t="s">
        <v>250</v>
      </c>
      <c r="L1094" s="13" t="s">
        <v>46</v>
      </c>
      <c r="M1094" s="13" t="s">
        <v>252</v>
      </c>
      <c r="O1094" s="16">
        <v>2</v>
      </c>
      <c r="P1094" s="13">
        <v>57</v>
      </c>
      <c r="Q1094" s="17">
        <v>20</v>
      </c>
      <c r="R1094" s="227">
        <f t="shared" si="59"/>
        <v>37</v>
      </c>
      <c r="V1094" s="17">
        <v>144</v>
      </c>
      <c r="AO1094" s="13" t="s">
        <v>47</v>
      </c>
    </row>
    <row r="1095" spans="1:41" x14ac:dyDescent="0.25">
      <c r="A1095" s="12">
        <v>38837</v>
      </c>
      <c r="B1095" s="13" t="s">
        <v>249</v>
      </c>
      <c r="C1095" s="13">
        <v>2006</v>
      </c>
      <c r="D1095" s="13">
        <v>4</v>
      </c>
      <c r="E1095" s="13">
        <v>1</v>
      </c>
      <c r="F1095" s="13" t="s">
        <v>248</v>
      </c>
      <c r="G1095" s="30">
        <v>0.91319444444444453</v>
      </c>
      <c r="I1095" s="30">
        <v>0.81666666666666676</v>
      </c>
      <c r="J1095" s="231">
        <f t="shared" si="57"/>
        <v>2.3166666666666664</v>
      </c>
      <c r="K1095" s="13" t="s">
        <v>250</v>
      </c>
      <c r="L1095" s="13" t="s">
        <v>48</v>
      </c>
      <c r="M1095" s="13" t="s">
        <v>252</v>
      </c>
      <c r="O1095" s="16">
        <v>1.5</v>
      </c>
      <c r="P1095" s="13">
        <v>56</v>
      </c>
      <c r="Q1095" s="17">
        <v>20</v>
      </c>
      <c r="R1095" s="227">
        <f t="shared" si="59"/>
        <v>36</v>
      </c>
      <c r="V1095" s="17">
        <v>143</v>
      </c>
    </row>
    <row r="1096" spans="1:41" x14ac:dyDescent="0.25">
      <c r="A1096" s="12">
        <v>38837</v>
      </c>
      <c r="B1096" s="13" t="s">
        <v>249</v>
      </c>
      <c r="C1096" s="13">
        <v>2006</v>
      </c>
      <c r="D1096" s="13">
        <v>4</v>
      </c>
      <c r="E1096" s="13">
        <v>1</v>
      </c>
      <c r="F1096" s="13" t="s">
        <v>248</v>
      </c>
      <c r="G1096" s="30">
        <v>0.9375</v>
      </c>
      <c r="I1096" s="30">
        <v>0.81666666666666676</v>
      </c>
      <c r="J1096" s="231">
        <f t="shared" si="57"/>
        <v>2.8999999999999977</v>
      </c>
      <c r="K1096" s="13" t="s">
        <v>250</v>
      </c>
      <c r="L1096" s="13" t="s">
        <v>49</v>
      </c>
      <c r="M1096" s="13" t="s">
        <v>252</v>
      </c>
      <c r="O1096" s="16">
        <v>0</v>
      </c>
      <c r="P1096" s="13">
        <v>64</v>
      </c>
      <c r="Q1096" s="17">
        <v>26</v>
      </c>
      <c r="R1096" s="227">
        <f t="shared" si="59"/>
        <v>38</v>
      </c>
      <c r="V1096" s="17">
        <v>141</v>
      </c>
      <c r="AO1096" s="13" t="s">
        <v>50</v>
      </c>
    </row>
    <row r="1097" spans="1:41" x14ac:dyDescent="0.25">
      <c r="A1097" s="12">
        <v>38837</v>
      </c>
      <c r="B1097" s="13" t="s">
        <v>249</v>
      </c>
      <c r="C1097" s="13">
        <v>2006</v>
      </c>
      <c r="D1097" s="13">
        <v>4</v>
      </c>
      <c r="E1097" s="13">
        <v>1</v>
      </c>
      <c r="F1097" s="13" t="s">
        <v>248</v>
      </c>
      <c r="G1097" s="30">
        <v>0.95</v>
      </c>
      <c r="I1097" s="30">
        <v>0.81666666666666676</v>
      </c>
      <c r="J1097" s="231">
        <f t="shared" si="57"/>
        <v>3.1999999999999966</v>
      </c>
      <c r="K1097" s="13" t="s">
        <v>250</v>
      </c>
      <c r="L1097" s="13" t="s">
        <v>51</v>
      </c>
      <c r="M1097" s="13" t="s">
        <v>252</v>
      </c>
      <c r="O1097" s="16">
        <v>0</v>
      </c>
      <c r="P1097" s="13">
        <v>60</v>
      </c>
      <c r="Q1097" s="17">
        <v>26</v>
      </c>
      <c r="R1097" s="227">
        <f t="shared" si="59"/>
        <v>34</v>
      </c>
      <c r="V1097" s="17">
        <v>139</v>
      </c>
    </row>
    <row r="1098" spans="1:41" x14ac:dyDescent="0.25">
      <c r="A1098" s="12">
        <v>38837</v>
      </c>
      <c r="B1098" s="13" t="s">
        <v>249</v>
      </c>
      <c r="C1098" s="13">
        <v>2006</v>
      </c>
      <c r="D1098" s="13">
        <v>4</v>
      </c>
      <c r="E1098" s="13">
        <v>1</v>
      </c>
      <c r="F1098" s="13" t="s">
        <v>248</v>
      </c>
      <c r="G1098" s="30">
        <v>0.9604166666666667</v>
      </c>
      <c r="I1098" s="30">
        <v>0.81666666666666676</v>
      </c>
      <c r="J1098" s="231">
        <f t="shared" si="57"/>
        <v>3.4499999999999984</v>
      </c>
      <c r="K1098" s="13" t="s">
        <v>250</v>
      </c>
      <c r="L1098" s="13" t="s">
        <v>52</v>
      </c>
      <c r="M1098" s="13" t="s">
        <v>252</v>
      </c>
      <c r="O1098" s="16">
        <v>0</v>
      </c>
      <c r="P1098" s="13">
        <v>66</v>
      </c>
      <c r="Q1098" s="17">
        <v>26</v>
      </c>
      <c r="R1098" s="227">
        <f t="shared" si="59"/>
        <v>40</v>
      </c>
      <c r="V1098" s="17">
        <v>144</v>
      </c>
    </row>
    <row r="1099" spans="1:41" x14ac:dyDescent="0.25">
      <c r="A1099" s="12">
        <v>38837</v>
      </c>
      <c r="B1099" s="13" t="s">
        <v>249</v>
      </c>
      <c r="C1099" s="13">
        <v>2006</v>
      </c>
      <c r="D1099" s="13">
        <v>4</v>
      </c>
      <c r="E1099" s="13">
        <v>1</v>
      </c>
      <c r="F1099" s="13" t="s">
        <v>248</v>
      </c>
      <c r="G1099" s="30">
        <v>0.96736111111111101</v>
      </c>
      <c r="I1099" s="30">
        <v>0.81666666666666676</v>
      </c>
      <c r="J1099" s="231">
        <f t="shared" si="57"/>
        <v>3.6166666666666618</v>
      </c>
      <c r="K1099" s="13" t="s">
        <v>250</v>
      </c>
      <c r="L1099" s="13" t="s">
        <v>53</v>
      </c>
      <c r="M1099" s="13" t="s">
        <v>252</v>
      </c>
      <c r="O1099" s="16">
        <v>1.5</v>
      </c>
      <c r="P1099" s="13">
        <v>58</v>
      </c>
      <c r="Q1099" s="17">
        <v>20</v>
      </c>
      <c r="R1099" s="227">
        <f t="shared" si="59"/>
        <v>38</v>
      </c>
      <c r="V1099" s="17">
        <v>145</v>
      </c>
    </row>
    <row r="1100" spans="1:41" x14ac:dyDescent="0.25">
      <c r="A1100" s="12">
        <v>38837</v>
      </c>
      <c r="B1100" s="13" t="s">
        <v>249</v>
      </c>
      <c r="C1100" s="13">
        <v>2006</v>
      </c>
      <c r="D1100" s="13">
        <v>4</v>
      </c>
      <c r="E1100" s="13">
        <v>1</v>
      </c>
      <c r="F1100" s="13" t="s">
        <v>248</v>
      </c>
      <c r="G1100" s="30">
        <v>0.98819444444444438</v>
      </c>
      <c r="I1100" s="30">
        <v>0.81666666666666676</v>
      </c>
      <c r="J1100" s="231">
        <f t="shared" si="57"/>
        <v>4.1166666666666627</v>
      </c>
      <c r="K1100" s="13" t="s">
        <v>250</v>
      </c>
      <c r="L1100" s="13" t="s">
        <v>54</v>
      </c>
      <c r="M1100" s="13" t="s">
        <v>252</v>
      </c>
      <c r="O1100" s="16">
        <v>1.5</v>
      </c>
      <c r="P1100" s="13">
        <v>57</v>
      </c>
      <c r="Q1100" s="17">
        <v>21</v>
      </c>
      <c r="R1100" s="227">
        <f t="shared" si="59"/>
        <v>36</v>
      </c>
      <c r="V1100" s="17">
        <v>142</v>
      </c>
    </row>
    <row r="1101" spans="1:41" x14ac:dyDescent="0.25">
      <c r="A1101" s="12">
        <v>38837</v>
      </c>
      <c r="B1101" s="13" t="s">
        <v>249</v>
      </c>
      <c r="C1101" s="13">
        <v>2006</v>
      </c>
      <c r="D1101" s="13">
        <v>4</v>
      </c>
      <c r="E1101" s="13">
        <v>1</v>
      </c>
      <c r="F1101" s="13" t="s">
        <v>248</v>
      </c>
      <c r="G1101" s="30">
        <v>0.99652777777777779</v>
      </c>
      <c r="I1101" s="30">
        <v>0.81666666666666676</v>
      </c>
      <c r="J1101" s="231">
        <f t="shared" si="57"/>
        <v>4.3166666666666647</v>
      </c>
      <c r="K1101" s="13" t="s">
        <v>250</v>
      </c>
      <c r="L1101" s="13" t="s">
        <v>55</v>
      </c>
      <c r="M1101" s="13" t="s">
        <v>252</v>
      </c>
      <c r="O1101" s="16">
        <v>2</v>
      </c>
      <c r="P1101" s="13">
        <v>52</v>
      </c>
      <c r="Q1101" s="17">
        <v>15</v>
      </c>
      <c r="R1101" s="227">
        <f t="shared" si="59"/>
        <v>37</v>
      </c>
      <c r="V1101" s="17">
        <v>138</v>
      </c>
    </row>
    <row r="1102" spans="1:41" x14ac:dyDescent="0.25">
      <c r="A1102" s="12">
        <v>38837</v>
      </c>
      <c r="B1102" s="13" t="s">
        <v>249</v>
      </c>
      <c r="C1102" s="13">
        <v>2006</v>
      </c>
      <c r="D1102" s="13">
        <v>4</v>
      </c>
      <c r="E1102" s="13">
        <v>1</v>
      </c>
      <c r="F1102" s="13" t="s">
        <v>248</v>
      </c>
      <c r="G1102" s="30">
        <v>0.99652777777777779</v>
      </c>
      <c r="I1102" s="30">
        <v>0.81666666666666676</v>
      </c>
      <c r="J1102" s="231">
        <f t="shared" si="57"/>
        <v>4.3166666666666647</v>
      </c>
      <c r="K1102" s="13" t="s">
        <v>250</v>
      </c>
      <c r="L1102" s="13" t="s">
        <v>56</v>
      </c>
      <c r="M1102" s="13" t="s">
        <v>252</v>
      </c>
      <c r="O1102" s="16">
        <v>2</v>
      </c>
      <c r="P1102" s="13">
        <v>59</v>
      </c>
      <c r="Q1102" s="17">
        <v>20</v>
      </c>
      <c r="R1102" s="227">
        <f t="shared" si="59"/>
        <v>39</v>
      </c>
      <c r="V1102" s="17">
        <v>147</v>
      </c>
    </row>
    <row r="1103" spans="1:41" x14ac:dyDescent="0.25">
      <c r="A1103" s="12">
        <v>38837</v>
      </c>
      <c r="B1103" s="13" t="s">
        <v>249</v>
      </c>
      <c r="C1103" s="13">
        <v>2006</v>
      </c>
      <c r="D1103" s="13">
        <v>4</v>
      </c>
      <c r="E1103" s="13">
        <v>1</v>
      </c>
      <c r="F1103" s="13" t="s">
        <v>248</v>
      </c>
      <c r="G1103" s="30">
        <v>8.3333333333333332E-3</v>
      </c>
      <c r="I1103" s="30">
        <v>0.81666666666666676</v>
      </c>
      <c r="J1103" s="231">
        <f t="shared" si="57"/>
        <v>4.5999999999999979</v>
      </c>
      <c r="K1103" s="13" t="s">
        <v>250</v>
      </c>
      <c r="L1103" s="13" t="s">
        <v>57</v>
      </c>
      <c r="M1103" s="13" t="s">
        <v>252</v>
      </c>
      <c r="O1103" s="16">
        <v>2</v>
      </c>
      <c r="P1103" s="13">
        <v>62</v>
      </c>
      <c r="Q1103" s="17">
        <v>20</v>
      </c>
      <c r="R1103" s="227">
        <f t="shared" si="59"/>
        <v>42</v>
      </c>
      <c r="V1103" s="17">
        <v>145</v>
      </c>
    </row>
    <row r="1104" spans="1:41" x14ac:dyDescent="0.25">
      <c r="A1104" s="12">
        <v>38837</v>
      </c>
      <c r="B1104" s="13" t="s">
        <v>249</v>
      </c>
      <c r="C1104" s="13">
        <v>2006</v>
      </c>
      <c r="D1104" s="13">
        <v>4</v>
      </c>
      <c r="E1104" s="13">
        <v>1</v>
      </c>
      <c r="F1104" s="13" t="s">
        <v>248</v>
      </c>
      <c r="G1104" s="30">
        <v>1.2500000000000001E-2</v>
      </c>
      <c r="I1104" s="30">
        <v>0.81666666666666676</v>
      </c>
      <c r="J1104" s="231">
        <f t="shared" ref="J1104:J1167" si="60">($G1104-$I1104)*24+IF($G1104&lt;TIME(12,0,0),24,0)</f>
        <v>4.6999999999999957</v>
      </c>
      <c r="K1104" s="13" t="s">
        <v>250</v>
      </c>
      <c r="L1104" s="13" t="s">
        <v>58</v>
      </c>
      <c r="M1104" s="13" t="s">
        <v>252</v>
      </c>
      <c r="O1104" s="16">
        <v>0</v>
      </c>
      <c r="P1104" s="13">
        <v>55</v>
      </c>
      <c r="Q1104" s="17">
        <v>20</v>
      </c>
      <c r="R1104" s="227">
        <f t="shared" si="59"/>
        <v>35</v>
      </c>
      <c r="V1104" s="17">
        <v>140</v>
      </c>
    </row>
    <row r="1105" spans="1:41" x14ac:dyDescent="0.25">
      <c r="A1105" s="12">
        <v>38837</v>
      </c>
      <c r="B1105" s="13" t="s">
        <v>249</v>
      </c>
      <c r="C1105" s="13">
        <v>2006</v>
      </c>
      <c r="D1105" s="13">
        <v>4</v>
      </c>
      <c r="E1105" s="13">
        <v>1</v>
      </c>
      <c r="F1105" s="13" t="s">
        <v>248</v>
      </c>
      <c r="G1105" s="30">
        <v>1.5972222222222224E-2</v>
      </c>
      <c r="I1105" s="30">
        <v>0.81666666666666676</v>
      </c>
      <c r="J1105" s="231">
        <f t="shared" si="60"/>
        <v>4.7833333333333314</v>
      </c>
      <c r="K1105" s="13" t="s">
        <v>250</v>
      </c>
      <c r="L1105" s="13" t="s">
        <v>59</v>
      </c>
      <c r="M1105" s="13" t="s">
        <v>252</v>
      </c>
      <c r="O1105" s="16">
        <v>0</v>
      </c>
      <c r="P1105" s="13">
        <v>59</v>
      </c>
      <c r="Q1105" s="17">
        <v>20</v>
      </c>
      <c r="R1105" s="227">
        <f t="shared" si="59"/>
        <v>39</v>
      </c>
      <c r="V1105" s="17">
        <v>145</v>
      </c>
      <c r="AO1105" s="13" t="s">
        <v>60</v>
      </c>
    </row>
    <row r="1106" spans="1:41" x14ac:dyDescent="0.25">
      <c r="A1106" s="12">
        <v>38837</v>
      </c>
      <c r="B1106" s="13" t="s">
        <v>249</v>
      </c>
      <c r="C1106" s="13">
        <v>2006</v>
      </c>
      <c r="D1106" s="13">
        <v>4</v>
      </c>
      <c r="E1106" s="13">
        <v>1</v>
      </c>
      <c r="F1106" s="13" t="s">
        <v>248</v>
      </c>
      <c r="G1106" s="30">
        <v>3.4027777777777775E-2</v>
      </c>
      <c r="I1106" s="30">
        <v>0.81666666666666676</v>
      </c>
      <c r="J1106" s="231">
        <f t="shared" si="60"/>
        <v>5.216666666666665</v>
      </c>
      <c r="K1106" s="13" t="s">
        <v>250</v>
      </c>
      <c r="L1106" s="13" t="s">
        <v>61</v>
      </c>
      <c r="M1106" s="13" t="s">
        <v>252</v>
      </c>
      <c r="O1106" s="16">
        <v>1.5</v>
      </c>
      <c r="P1106" s="13">
        <v>59</v>
      </c>
      <c r="Q1106" s="17">
        <v>20</v>
      </c>
      <c r="R1106" s="227">
        <f t="shared" si="59"/>
        <v>39</v>
      </c>
      <c r="V1106" s="17">
        <v>145</v>
      </c>
    </row>
    <row r="1107" spans="1:41" x14ac:dyDescent="0.25">
      <c r="A1107" s="12">
        <v>38837</v>
      </c>
      <c r="B1107" s="13" t="s">
        <v>249</v>
      </c>
      <c r="C1107" s="13">
        <v>2006</v>
      </c>
      <c r="D1107" s="13">
        <v>4</v>
      </c>
      <c r="E1107" s="13">
        <v>1</v>
      </c>
      <c r="F1107" s="13" t="s">
        <v>248</v>
      </c>
      <c r="G1107" s="30">
        <v>4.0972222222222222E-2</v>
      </c>
      <c r="I1107" s="30">
        <v>0.81666666666666676</v>
      </c>
      <c r="J1107" s="231">
        <f t="shared" si="60"/>
        <v>5.3833333333333293</v>
      </c>
      <c r="K1107" s="13" t="s">
        <v>250</v>
      </c>
      <c r="L1107" s="13" t="s">
        <v>62</v>
      </c>
      <c r="M1107" s="13" t="s">
        <v>252</v>
      </c>
      <c r="O1107" s="16">
        <v>4</v>
      </c>
      <c r="P1107" s="13">
        <v>55</v>
      </c>
      <c r="Q1107" s="17">
        <v>20</v>
      </c>
      <c r="R1107" s="227">
        <f t="shared" si="59"/>
        <v>35</v>
      </c>
      <c r="V1107" s="17">
        <v>141</v>
      </c>
      <c r="AO1107" s="13" t="s">
        <v>63</v>
      </c>
    </row>
    <row r="1108" spans="1:41" x14ac:dyDescent="0.25">
      <c r="A1108" s="12">
        <v>38837</v>
      </c>
      <c r="B1108" s="13" t="s">
        <v>249</v>
      </c>
      <c r="C1108" s="13">
        <v>2006</v>
      </c>
      <c r="D1108" s="13">
        <v>4</v>
      </c>
      <c r="E1108" s="13">
        <v>1</v>
      </c>
      <c r="F1108" s="13" t="s">
        <v>248</v>
      </c>
      <c r="G1108" s="30">
        <v>4.5833333333333337E-2</v>
      </c>
      <c r="I1108" s="30">
        <v>0.81666666666666676</v>
      </c>
      <c r="J1108" s="231">
        <f t="shared" si="60"/>
        <v>5.4999999999999964</v>
      </c>
      <c r="K1108" s="13" t="s">
        <v>250</v>
      </c>
      <c r="L1108" s="13" t="s">
        <v>64</v>
      </c>
      <c r="M1108" s="13" t="s">
        <v>252</v>
      </c>
      <c r="O1108" s="16">
        <v>1</v>
      </c>
      <c r="P1108" s="13">
        <v>58</v>
      </c>
      <c r="Q1108" s="17">
        <v>20</v>
      </c>
      <c r="R1108" s="227">
        <f t="shared" si="59"/>
        <v>38</v>
      </c>
      <c r="V1108" s="17">
        <v>145</v>
      </c>
      <c r="AO1108" s="13" t="s">
        <v>921</v>
      </c>
    </row>
    <row r="1109" spans="1:41" x14ac:dyDescent="0.25">
      <c r="A1109" s="12">
        <v>38837</v>
      </c>
      <c r="B1109" s="13" t="s">
        <v>249</v>
      </c>
      <c r="C1109" s="13">
        <v>2006</v>
      </c>
      <c r="D1109" s="13">
        <v>4</v>
      </c>
      <c r="E1109" s="13">
        <v>1</v>
      </c>
      <c r="F1109" s="13" t="s">
        <v>248</v>
      </c>
      <c r="G1109" s="30">
        <v>5.0694444444444452E-2</v>
      </c>
      <c r="I1109" s="30">
        <v>0.81666666666666676</v>
      </c>
      <c r="J1109" s="231">
        <f t="shared" si="60"/>
        <v>5.6166666666666671</v>
      </c>
      <c r="K1109" s="13" t="s">
        <v>250</v>
      </c>
      <c r="L1109" s="13" t="s">
        <v>65</v>
      </c>
      <c r="M1109" s="13" t="s">
        <v>252</v>
      </c>
      <c r="O1109" s="16">
        <v>1.5</v>
      </c>
      <c r="P1109" s="13">
        <v>55</v>
      </c>
      <c r="Q1109" s="17">
        <v>20</v>
      </c>
      <c r="R1109" s="227">
        <f t="shared" si="59"/>
        <v>35</v>
      </c>
      <c r="V1109" s="17">
        <v>142</v>
      </c>
    </row>
    <row r="1110" spans="1:41" x14ac:dyDescent="0.25">
      <c r="A1110" s="12">
        <v>38837</v>
      </c>
      <c r="B1110" s="13" t="s">
        <v>249</v>
      </c>
      <c r="C1110" s="13">
        <v>2006</v>
      </c>
      <c r="D1110" s="13">
        <v>4</v>
      </c>
      <c r="E1110" s="13">
        <v>1</v>
      </c>
      <c r="F1110" s="13" t="s">
        <v>248</v>
      </c>
      <c r="G1110" s="30">
        <v>5.6944444444444443E-2</v>
      </c>
      <c r="I1110" s="30">
        <v>0.81666666666666676</v>
      </c>
      <c r="J1110" s="231">
        <f t="shared" si="60"/>
        <v>5.7666666666666657</v>
      </c>
      <c r="K1110" s="13" t="s">
        <v>250</v>
      </c>
      <c r="L1110" s="13" t="s">
        <v>66</v>
      </c>
      <c r="M1110" s="13" t="s">
        <v>252</v>
      </c>
      <c r="O1110" s="16">
        <v>0</v>
      </c>
      <c r="P1110" s="13">
        <v>56</v>
      </c>
      <c r="Q1110" s="17">
        <v>20</v>
      </c>
      <c r="R1110" s="227">
        <f t="shared" si="59"/>
        <v>36</v>
      </c>
      <c r="V1110" s="17">
        <v>140</v>
      </c>
    </row>
    <row r="1111" spans="1:41" x14ac:dyDescent="0.25">
      <c r="A1111" s="12">
        <v>38837</v>
      </c>
      <c r="B1111" s="13" t="s">
        <v>249</v>
      </c>
      <c r="C1111" s="13">
        <v>2006</v>
      </c>
      <c r="D1111" s="13">
        <v>4</v>
      </c>
      <c r="E1111" s="13">
        <v>1</v>
      </c>
      <c r="F1111" s="13" t="s">
        <v>248</v>
      </c>
      <c r="G1111" s="30">
        <v>6.5277777777777782E-2</v>
      </c>
      <c r="I1111" s="30">
        <v>0.81666666666666676</v>
      </c>
      <c r="J1111" s="231">
        <f t="shared" si="60"/>
        <v>5.966666666666665</v>
      </c>
      <c r="K1111" s="13" t="s">
        <v>250</v>
      </c>
      <c r="L1111" s="13" t="s">
        <v>67</v>
      </c>
      <c r="M1111" s="13" t="s">
        <v>252</v>
      </c>
      <c r="O1111" s="16">
        <v>2</v>
      </c>
      <c r="P1111" s="13">
        <v>60</v>
      </c>
      <c r="Q1111" s="17">
        <v>20</v>
      </c>
      <c r="R1111" s="227">
        <f t="shared" si="59"/>
        <v>40</v>
      </c>
      <c r="V1111" s="17">
        <v>145</v>
      </c>
    </row>
    <row r="1112" spans="1:41" x14ac:dyDescent="0.25">
      <c r="A1112" s="12">
        <v>38837</v>
      </c>
      <c r="B1112" s="13" t="s">
        <v>249</v>
      </c>
      <c r="C1112" s="13">
        <v>2006</v>
      </c>
      <c r="D1112" s="13">
        <v>4</v>
      </c>
      <c r="E1112" s="13">
        <v>1</v>
      </c>
      <c r="F1112" s="13" t="s">
        <v>248</v>
      </c>
      <c r="G1112" s="30">
        <v>7.013888888888889E-2</v>
      </c>
      <c r="I1112" s="30">
        <v>0.81666666666666676</v>
      </c>
      <c r="J1112" s="231">
        <f t="shared" si="60"/>
        <v>6.0833333333333286</v>
      </c>
      <c r="K1112" s="13" t="s">
        <v>250</v>
      </c>
      <c r="L1112" s="13" t="s">
        <v>68</v>
      </c>
      <c r="M1112" s="13" t="s">
        <v>252</v>
      </c>
      <c r="O1112" s="16">
        <v>0</v>
      </c>
      <c r="P1112" s="13">
        <v>56</v>
      </c>
      <c r="Q1112" s="17">
        <v>20</v>
      </c>
      <c r="R1112" s="227">
        <f t="shared" si="59"/>
        <v>36</v>
      </c>
      <c r="V1112" s="17">
        <v>140</v>
      </c>
      <c r="AO1112" s="13" t="s">
        <v>921</v>
      </c>
    </row>
    <row r="1113" spans="1:41" x14ac:dyDescent="0.25">
      <c r="A1113" s="12">
        <v>38837</v>
      </c>
      <c r="B1113" s="13" t="s">
        <v>249</v>
      </c>
      <c r="C1113" s="13">
        <v>2006</v>
      </c>
      <c r="D1113" s="13">
        <v>4</v>
      </c>
      <c r="E1113" s="13">
        <v>1</v>
      </c>
      <c r="F1113" s="13" t="s">
        <v>248</v>
      </c>
      <c r="G1113" s="30">
        <v>7.1527777777777787E-2</v>
      </c>
      <c r="I1113" s="30">
        <v>0.81666666666666676</v>
      </c>
      <c r="J1113" s="231">
        <f t="shared" si="60"/>
        <v>6.1166666666666636</v>
      </c>
      <c r="K1113" s="13" t="s">
        <v>250</v>
      </c>
      <c r="L1113" s="13" t="s">
        <v>69</v>
      </c>
      <c r="M1113" s="13" t="s">
        <v>252</v>
      </c>
      <c r="O1113" s="16">
        <v>2</v>
      </c>
      <c r="P1113" s="13">
        <v>55</v>
      </c>
      <c r="Q1113" s="17">
        <v>20</v>
      </c>
      <c r="R1113" s="227">
        <f t="shared" si="59"/>
        <v>35</v>
      </c>
      <c r="V1113" s="17">
        <v>139</v>
      </c>
    </row>
    <row r="1114" spans="1:41" x14ac:dyDescent="0.25">
      <c r="A1114" s="12">
        <v>38870</v>
      </c>
      <c r="B1114" s="13" t="s">
        <v>249</v>
      </c>
      <c r="C1114" s="13">
        <v>2006</v>
      </c>
      <c r="D1114" s="13">
        <v>6</v>
      </c>
      <c r="E1114" s="13">
        <v>1</v>
      </c>
      <c r="F1114" s="13" t="s">
        <v>248</v>
      </c>
      <c r="G1114" s="30">
        <v>0.125</v>
      </c>
      <c r="I1114" s="30">
        <v>0.83333333333333337</v>
      </c>
      <c r="J1114" s="231">
        <f t="shared" si="60"/>
        <v>7</v>
      </c>
      <c r="K1114" s="13" t="s">
        <v>971</v>
      </c>
      <c r="L1114" s="13" t="s">
        <v>993</v>
      </c>
      <c r="M1114" s="13" t="s">
        <v>672</v>
      </c>
      <c r="O1114" s="16">
        <v>0</v>
      </c>
      <c r="P1114" s="13">
        <v>168</v>
      </c>
      <c r="Q1114" s="17">
        <v>13</v>
      </c>
      <c r="R1114" s="227">
        <f t="shared" si="59"/>
        <v>155</v>
      </c>
      <c r="AO1114" s="13" t="s">
        <v>1758</v>
      </c>
    </row>
    <row r="1115" spans="1:41" x14ac:dyDescent="0.25">
      <c r="A1115" s="12">
        <v>38870</v>
      </c>
      <c r="B1115" s="13" t="s">
        <v>249</v>
      </c>
      <c r="C1115" s="13">
        <v>2006</v>
      </c>
      <c r="D1115" s="13">
        <v>6</v>
      </c>
      <c r="E1115" s="13">
        <v>1</v>
      </c>
      <c r="F1115" s="13" t="s">
        <v>248</v>
      </c>
      <c r="G1115" s="30">
        <v>0.1173611111111111</v>
      </c>
      <c r="I1115" s="30">
        <v>0.83333333333333337</v>
      </c>
      <c r="J1115" s="231">
        <f t="shared" si="60"/>
        <v>6.8166666666666664</v>
      </c>
      <c r="K1115" s="13" t="s">
        <v>971</v>
      </c>
      <c r="L1115" s="13" t="s">
        <v>1756</v>
      </c>
      <c r="M1115" s="13" t="s">
        <v>252</v>
      </c>
      <c r="O1115" s="16">
        <v>0</v>
      </c>
      <c r="P1115" s="13">
        <v>174</v>
      </c>
      <c r="Q1115" s="17">
        <v>13</v>
      </c>
      <c r="R1115" s="227">
        <f t="shared" si="59"/>
        <v>161</v>
      </c>
      <c r="AO1115" s="13" t="s">
        <v>1757</v>
      </c>
    </row>
    <row r="1116" spans="1:41" x14ac:dyDescent="0.25">
      <c r="A1116" s="12">
        <v>38870</v>
      </c>
      <c r="B1116" s="13" t="s">
        <v>249</v>
      </c>
      <c r="C1116" s="13">
        <v>2006</v>
      </c>
      <c r="D1116" s="13">
        <v>6</v>
      </c>
      <c r="E1116" s="13">
        <v>1</v>
      </c>
      <c r="F1116" s="13" t="s">
        <v>248</v>
      </c>
      <c r="G1116" s="30">
        <v>7.6388888888888895E-2</v>
      </c>
      <c r="I1116" s="30">
        <v>0.83333333333333337</v>
      </c>
      <c r="J1116" s="231">
        <f t="shared" si="60"/>
        <v>5.8333333333333357</v>
      </c>
      <c r="K1116" s="13" t="s">
        <v>250</v>
      </c>
      <c r="L1116" s="13" t="s">
        <v>1747</v>
      </c>
      <c r="M1116" s="13" t="s">
        <v>672</v>
      </c>
      <c r="O1116" s="16">
        <v>1.5</v>
      </c>
      <c r="P1116" s="13">
        <v>55</v>
      </c>
      <c r="Q1116" s="17">
        <v>20</v>
      </c>
      <c r="R1116" s="227">
        <f t="shared" si="59"/>
        <v>35</v>
      </c>
      <c r="V1116" s="17">
        <v>141</v>
      </c>
      <c r="AO1116" s="13" t="s">
        <v>1748</v>
      </c>
    </row>
    <row r="1117" spans="1:41" x14ac:dyDescent="0.25">
      <c r="A1117" s="150">
        <v>38870</v>
      </c>
      <c r="B1117" s="149" t="s">
        <v>249</v>
      </c>
      <c r="C1117" s="13">
        <v>2006</v>
      </c>
      <c r="D1117" s="13">
        <v>6</v>
      </c>
      <c r="E1117" s="149">
        <v>1</v>
      </c>
      <c r="F1117" s="149" t="s">
        <v>248</v>
      </c>
      <c r="G1117" s="151">
        <v>4.8611111111111112E-2</v>
      </c>
      <c r="H1117" s="151"/>
      <c r="I1117" s="30">
        <v>0.83333333333333337</v>
      </c>
      <c r="J1117" s="231">
        <f t="shared" si="60"/>
        <v>5.1666666666666679</v>
      </c>
      <c r="K1117" s="149" t="s">
        <v>250</v>
      </c>
      <c r="L1117" s="149" t="s">
        <v>1240</v>
      </c>
      <c r="M1117" s="149" t="s">
        <v>672</v>
      </c>
      <c r="N1117" s="149"/>
      <c r="O1117" s="152">
        <v>3</v>
      </c>
      <c r="P1117" s="149">
        <v>57</v>
      </c>
      <c r="Q1117" s="153">
        <v>20</v>
      </c>
      <c r="R1117" s="227">
        <f t="shared" si="59"/>
        <v>37</v>
      </c>
      <c r="S1117" s="154"/>
      <c r="T1117" s="154"/>
      <c r="U1117" s="154"/>
      <c r="V1117" s="153">
        <v>143</v>
      </c>
      <c r="W1117" s="153"/>
      <c r="X1117" s="149"/>
      <c r="Y1117" s="149"/>
      <c r="Z1117" s="149"/>
      <c r="AA1117" s="149"/>
      <c r="AB1117" s="149"/>
      <c r="AC1117" s="149"/>
      <c r="AD1117" s="149"/>
      <c r="AE1117" s="149"/>
      <c r="AF1117" s="149"/>
      <c r="AG1117" s="149"/>
      <c r="AH1117" s="149"/>
      <c r="AI1117" s="149"/>
      <c r="AJ1117" s="149"/>
      <c r="AK1117" s="149"/>
      <c r="AL1117" s="149"/>
      <c r="AM1117" s="149"/>
      <c r="AN1117" s="149"/>
      <c r="AO1117" s="149" t="s">
        <v>1821</v>
      </c>
    </row>
    <row r="1118" spans="1:41" x14ac:dyDescent="0.25">
      <c r="A1118" s="12">
        <v>38870</v>
      </c>
      <c r="B1118" s="13" t="s">
        <v>249</v>
      </c>
      <c r="C1118" s="13">
        <v>2006</v>
      </c>
      <c r="D1118" s="13">
        <v>6</v>
      </c>
      <c r="E1118" s="13">
        <v>1</v>
      </c>
      <c r="F1118" s="13" t="s">
        <v>248</v>
      </c>
      <c r="G1118" s="30">
        <v>0.1013888888888889</v>
      </c>
      <c r="I1118" s="30">
        <v>0.83333333333333337</v>
      </c>
      <c r="J1118" s="231">
        <f t="shared" si="60"/>
        <v>6.43333333333333</v>
      </c>
      <c r="K1118" s="13" t="s">
        <v>250</v>
      </c>
      <c r="L1118" s="13" t="s">
        <v>1755</v>
      </c>
      <c r="M1118" s="13" t="s">
        <v>672</v>
      </c>
      <c r="O1118" s="16">
        <v>0</v>
      </c>
      <c r="P1118" s="13">
        <v>54</v>
      </c>
      <c r="Q1118" s="17">
        <v>20</v>
      </c>
      <c r="R1118" s="227">
        <f t="shared" si="59"/>
        <v>34</v>
      </c>
      <c r="V1118" s="17">
        <v>138</v>
      </c>
      <c r="AO1118" s="13" t="s">
        <v>1822</v>
      </c>
    </row>
    <row r="1119" spans="1:41" x14ac:dyDescent="0.25">
      <c r="A1119" s="12">
        <v>38870</v>
      </c>
      <c r="B1119" s="13" t="s">
        <v>249</v>
      </c>
      <c r="C1119" s="13">
        <v>2006</v>
      </c>
      <c r="D1119" s="13">
        <v>6</v>
      </c>
      <c r="E1119" s="13">
        <v>1</v>
      </c>
      <c r="F1119" s="13" t="s">
        <v>248</v>
      </c>
      <c r="G1119" s="30">
        <v>0.99583333333333324</v>
      </c>
      <c r="I1119" s="30">
        <v>0.83333333333333337</v>
      </c>
      <c r="J1119" s="231">
        <f t="shared" si="60"/>
        <v>3.8999999999999968</v>
      </c>
      <c r="K1119" s="13" t="s">
        <v>250</v>
      </c>
      <c r="L1119" s="13" t="s">
        <v>1741</v>
      </c>
      <c r="M1119" s="13" t="s">
        <v>252</v>
      </c>
      <c r="O1119" s="16">
        <v>1.5</v>
      </c>
      <c r="P1119" s="13">
        <v>58</v>
      </c>
      <c r="Q1119" s="17">
        <v>20</v>
      </c>
      <c r="R1119" s="227">
        <f t="shared" si="59"/>
        <v>38</v>
      </c>
      <c r="V1119" s="17">
        <v>143</v>
      </c>
    </row>
    <row r="1120" spans="1:41" x14ac:dyDescent="0.25">
      <c r="A1120" s="12">
        <v>38870</v>
      </c>
      <c r="B1120" s="13" t="s">
        <v>249</v>
      </c>
      <c r="C1120" s="13">
        <v>2006</v>
      </c>
      <c r="D1120" s="13">
        <v>6</v>
      </c>
      <c r="E1120" s="13">
        <v>1</v>
      </c>
      <c r="F1120" s="13" t="s">
        <v>248</v>
      </c>
      <c r="G1120" s="30">
        <v>8.3333333333333332E-3</v>
      </c>
      <c r="I1120" s="30">
        <v>0.83333333333333337</v>
      </c>
      <c r="J1120" s="231">
        <f t="shared" si="60"/>
        <v>4.1999999999999993</v>
      </c>
      <c r="K1120" s="13" t="s">
        <v>250</v>
      </c>
      <c r="L1120" s="13" t="s">
        <v>1742</v>
      </c>
      <c r="M1120" s="13" t="s">
        <v>252</v>
      </c>
      <c r="O1120" s="16">
        <v>0</v>
      </c>
      <c r="P1120" s="13">
        <v>55</v>
      </c>
      <c r="Q1120" s="17">
        <v>20</v>
      </c>
      <c r="R1120" s="227">
        <f t="shared" si="59"/>
        <v>35</v>
      </c>
      <c r="V1120" s="17">
        <v>141</v>
      </c>
      <c r="AO1120" s="13" t="s">
        <v>1740</v>
      </c>
    </row>
    <row r="1121" spans="1:47" x14ac:dyDescent="0.25">
      <c r="A1121" s="12">
        <v>38870</v>
      </c>
      <c r="B1121" s="13" t="s">
        <v>249</v>
      </c>
      <c r="C1121" s="13">
        <v>2006</v>
      </c>
      <c r="D1121" s="13">
        <v>6</v>
      </c>
      <c r="E1121" s="13">
        <v>1</v>
      </c>
      <c r="F1121" s="13" t="s">
        <v>248</v>
      </c>
      <c r="G1121" s="30">
        <v>5.7638888888888885E-2</v>
      </c>
      <c r="I1121" s="30">
        <v>0.83333333333333337</v>
      </c>
      <c r="J1121" s="231">
        <f t="shared" si="60"/>
        <v>5.3833333333333329</v>
      </c>
      <c r="K1121" s="13" t="s">
        <v>250</v>
      </c>
      <c r="L1121" s="13" t="s">
        <v>1743</v>
      </c>
      <c r="M1121" s="13" t="s">
        <v>252</v>
      </c>
      <c r="O1121" s="16">
        <v>0</v>
      </c>
      <c r="P1121" s="13">
        <v>53</v>
      </c>
      <c r="Q1121" s="17">
        <v>20</v>
      </c>
      <c r="R1121" s="227">
        <f t="shared" si="59"/>
        <v>33</v>
      </c>
      <c r="V1121" s="17">
        <v>135</v>
      </c>
      <c r="AO1121" s="13" t="s">
        <v>1744</v>
      </c>
    </row>
    <row r="1122" spans="1:47" x14ac:dyDescent="0.25">
      <c r="A1122" s="12">
        <v>38870</v>
      </c>
      <c r="B1122" s="13" t="s">
        <v>249</v>
      </c>
      <c r="C1122" s="13">
        <v>2006</v>
      </c>
      <c r="D1122" s="13">
        <v>6</v>
      </c>
      <c r="E1122" s="13">
        <v>1</v>
      </c>
      <c r="F1122" s="13" t="s">
        <v>248</v>
      </c>
      <c r="G1122" s="30">
        <v>6.805555555555555E-2</v>
      </c>
      <c r="I1122" s="30">
        <v>0.83333333333333337</v>
      </c>
      <c r="J1122" s="231">
        <f t="shared" si="60"/>
        <v>5.6333333333333329</v>
      </c>
      <c r="K1122" s="13" t="s">
        <v>250</v>
      </c>
      <c r="L1122" s="13" t="s">
        <v>1745</v>
      </c>
      <c r="M1122" s="13" t="s">
        <v>252</v>
      </c>
      <c r="O1122" s="16">
        <v>0</v>
      </c>
      <c r="P1122" s="13">
        <v>55</v>
      </c>
      <c r="Q1122" s="17">
        <v>20</v>
      </c>
      <c r="R1122" s="227">
        <f t="shared" si="59"/>
        <v>35</v>
      </c>
      <c r="V1122" s="17">
        <v>140</v>
      </c>
    </row>
    <row r="1123" spans="1:47" x14ac:dyDescent="0.25">
      <c r="A1123" s="12">
        <v>38870</v>
      </c>
      <c r="B1123" s="13" t="s">
        <v>249</v>
      </c>
      <c r="C1123" s="13">
        <v>2006</v>
      </c>
      <c r="D1123" s="13">
        <v>6</v>
      </c>
      <c r="E1123" s="13">
        <v>1</v>
      </c>
      <c r="F1123" s="13" t="s">
        <v>248</v>
      </c>
      <c r="G1123" s="30">
        <v>7.013888888888889E-2</v>
      </c>
      <c r="I1123" s="30">
        <v>0.83333333333333337</v>
      </c>
      <c r="J1123" s="231">
        <f t="shared" si="60"/>
        <v>5.68333333333333</v>
      </c>
      <c r="K1123" s="13" t="s">
        <v>250</v>
      </c>
      <c r="L1123" s="13" t="s">
        <v>1746</v>
      </c>
      <c r="M1123" s="13" t="s">
        <v>252</v>
      </c>
      <c r="O1123" s="16">
        <v>2</v>
      </c>
      <c r="P1123" s="13">
        <v>55</v>
      </c>
      <c r="Q1123" s="17">
        <v>20</v>
      </c>
      <c r="R1123" s="227">
        <f t="shared" si="59"/>
        <v>35</v>
      </c>
      <c r="V1123" s="17">
        <v>145</v>
      </c>
      <c r="AO1123" s="13" t="s">
        <v>921</v>
      </c>
    </row>
    <row r="1124" spans="1:47" x14ac:dyDescent="0.25">
      <c r="A1124" s="12">
        <v>38870</v>
      </c>
      <c r="B1124" s="13" t="s">
        <v>249</v>
      </c>
      <c r="C1124" s="13">
        <v>2006</v>
      </c>
      <c r="D1124" s="13">
        <v>6</v>
      </c>
      <c r="E1124" s="13">
        <v>1</v>
      </c>
      <c r="F1124" s="13" t="s">
        <v>248</v>
      </c>
      <c r="G1124" s="30">
        <v>7.6388888888888895E-2</v>
      </c>
      <c r="I1124" s="30">
        <v>0.83333333333333337</v>
      </c>
      <c r="J1124" s="231">
        <f t="shared" si="60"/>
        <v>5.8333333333333357</v>
      </c>
      <c r="K1124" s="13" t="s">
        <v>250</v>
      </c>
      <c r="L1124" s="13" t="s">
        <v>1749</v>
      </c>
      <c r="M1124" s="13" t="s">
        <v>835</v>
      </c>
      <c r="R1124" s="227">
        <f t="shared" ref="R1124:R1155" si="61">P1124-Q1124</f>
        <v>0</v>
      </c>
      <c r="AO1124" s="13" t="s">
        <v>1750</v>
      </c>
    </row>
    <row r="1125" spans="1:47" x14ac:dyDescent="0.25">
      <c r="A1125" s="12">
        <v>38870</v>
      </c>
      <c r="B1125" s="13" t="s">
        <v>249</v>
      </c>
      <c r="C1125" s="13">
        <v>2006</v>
      </c>
      <c r="D1125" s="13">
        <v>6</v>
      </c>
      <c r="E1125" s="13">
        <v>1</v>
      </c>
      <c r="F1125" s="13" t="s">
        <v>248</v>
      </c>
      <c r="G1125" s="30">
        <v>7.8472222222222221E-2</v>
      </c>
      <c r="I1125" s="30">
        <v>0.83333333333333337</v>
      </c>
      <c r="J1125" s="231">
        <f t="shared" si="60"/>
        <v>5.8833333333333329</v>
      </c>
      <c r="K1125" s="13" t="s">
        <v>250</v>
      </c>
      <c r="L1125" s="13" t="s">
        <v>1751</v>
      </c>
      <c r="M1125" s="13" t="s">
        <v>252</v>
      </c>
      <c r="O1125" s="16">
        <v>0</v>
      </c>
      <c r="P1125" s="13">
        <v>58</v>
      </c>
      <c r="Q1125" s="17">
        <v>25</v>
      </c>
      <c r="R1125" s="227">
        <f t="shared" si="61"/>
        <v>33</v>
      </c>
      <c r="V1125" s="17">
        <v>143</v>
      </c>
    </row>
    <row r="1126" spans="1:47" x14ac:dyDescent="0.25">
      <c r="A1126" s="12">
        <v>38870</v>
      </c>
      <c r="B1126" s="13" t="s">
        <v>249</v>
      </c>
      <c r="C1126" s="13">
        <v>2006</v>
      </c>
      <c r="D1126" s="13">
        <v>6</v>
      </c>
      <c r="E1126" s="13">
        <v>1</v>
      </c>
      <c r="F1126" s="13" t="s">
        <v>248</v>
      </c>
      <c r="G1126" s="30">
        <v>8.1944444444444445E-2</v>
      </c>
      <c r="I1126" s="30">
        <v>0.83333333333333337</v>
      </c>
      <c r="J1126" s="231">
        <f t="shared" si="60"/>
        <v>5.9666666666666686</v>
      </c>
      <c r="K1126" s="13" t="s">
        <v>250</v>
      </c>
      <c r="L1126" s="13" t="s">
        <v>1752</v>
      </c>
      <c r="M1126" s="13" t="s">
        <v>252</v>
      </c>
      <c r="O1126" s="16">
        <v>3</v>
      </c>
      <c r="P1126" s="13">
        <v>55</v>
      </c>
      <c r="Q1126" s="17">
        <v>20</v>
      </c>
      <c r="R1126" s="227">
        <f t="shared" si="61"/>
        <v>35</v>
      </c>
      <c r="V1126" s="17">
        <v>148</v>
      </c>
    </row>
    <row r="1127" spans="1:47" x14ac:dyDescent="0.25">
      <c r="A1127" s="12">
        <v>38870</v>
      </c>
      <c r="B1127" s="13" t="s">
        <v>249</v>
      </c>
      <c r="C1127" s="13">
        <v>2006</v>
      </c>
      <c r="D1127" s="13">
        <v>6</v>
      </c>
      <c r="E1127" s="13">
        <v>1</v>
      </c>
      <c r="F1127" s="13" t="s">
        <v>248</v>
      </c>
      <c r="G1127" s="30">
        <v>8.4027777777777771E-2</v>
      </c>
      <c r="I1127" s="30">
        <v>0.83333333333333337</v>
      </c>
      <c r="J1127" s="231">
        <f t="shared" si="60"/>
        <v>6.0166666666666657</v>
      </c>
      <c r="K1127" s="13" t="s">
        <v>250</v>
      </c>
      <c r="L1127" s="13" t="s">
        <v>1753</v>
      </c>
      <c r="M1127" s="13" t="s">
        <v>252</v>
      </c>
      <c r="O1127" s="16">
        <v>0</v>
      </c>
      <c r="P1127" s="13">
        <v>63</v>
      </c>
      <c r="Q1127" s="17">
        <v>25</v>
      </c>
      <c r="R1127" s="227">
        <f t="shared" si="61"/>
        <v>38</v>
      </c>
      <c r="V1127" s="17">
        <v>134</v>
      </c>
      <c r="AU1127" s="155">
        <v>1</v>
      </c>
    </row>
    <row r="1128" spans="1:47" x14ac:dyDescent="0.25">
      <c r="A1128" s="12">
        <v>38870</v>
      </c>
      <c r="B1128" s="13" t="s">
        <v>249</v>
      </c>
      <c r="C1128" s="13">
        <v>2006</v>
      </c>
      <c r="D1128" s="13">
        <v>6</v>
      </c>
      <c r="E1128" s="13">
        <v>1</v>
      </c>
      <c r="F1128" s="13" t="s">
        <v>248</v>
      </c>
      <c r="G1128" s="30">
        <v>9.375E-2</v>
      </c>
      <c r="I1128" s="30">
        <v>0.83333333333333337</v>
      </c>
      <c r="J1128" s="231">
        <f t="shared" si="60"/>
        <v>6.25</v>
      </c>
      <c r="K1128" s="13" t="s">
        <v>250</v>
      </c>
      <c r="L1128" s="13" t="s">
        <v>1754</v>
      </c>
      <c r="M1128" s="13" t="s">
        <v>252</v>
      </c>
      <c r="O1128" s="16">
        <v>0</v>
      </c>
      <c r="P1128" s="13">
        <v>51</v>
      </c>
      <c r="Q1128" s="17">
        <v>20</v>
      </c>
      <c r="R1128" s="227">
        <f t="shared" si="61"/>
        <v>31</v>
      </c>
      <c r="V1128" s="17">
        <v>136</v>
      </c>
    </row>
    <row r="1129" spans="1:47" x14ac:dyDescent="0.25">
      <c r="A1129" s="12">
        <v>38871</v>
      </c>
      <c r="B1129" s="13" t="s">
        <v>249</v>
      </c>
      <c r="C1129" s="13">
        <v>2006</v>
      </c>
      <c r="D1129" s="13">
        <v>6</v>
      </c>
      <c r="E1129" s="13">
        <v>1</v>
      </c>
      <c r="F1129" s="13" t="s">
        <v>248</v>
      </c>
      <c r="G1129" s="30">
        <v>0.97638888888888886</v>
      </c>
      <c r="I1129" s="30">
        <v>0.83333333333333337</v>
      </c>
      <c r="J1129" s="231">
        <f t="shared" si="60"/>
        <v>3.4333333333333318</v>
      </c>
      <c r="K1129" s="13" t="s">
        <v>250</v>
      </c>
      <c r="L1129" s="13" t="s">
        <v>1759</v>
      </c>
      <c r="M1129" s="13" t="s">
        <v>252</v>
      </c>
      <c r="O1129" s="16">
        <v>0</v>
      </c>
      <c r="P1129" s="13">
        <v>55</v>
      </c>
      <c r="Q1129" s="17">
        <v>20</v>
      </c>
      <c r="R1129" s="227">
        <f t="shared" si="61"/>
        <v>35</v>
      </c>
      <c r="V1129" s="17">
        <v>135</v>
      </c>
      <c r="AO1129" s="13" t="s">
        <v>1760</v>
      </c>
    </row>
    <row r="1130" spans="1:47" x14ac:dyDescent="0.25">
      <c r="A1130" s="12">
        <v>38871</v>
      </c>
      <c r="B1130" s="13" t="s">
        <v>249</v>
      </c>
      <c r="C1130" s="13">
        <v>2006</v>
      </c>
      <c r="D1130" s="13">
        <v>6</v>
      </c>
      <c r="E1130" s="13">
        <v>1</v>
      </c>
      <c r="F1130" s="13" t="s">
        <v>248</v>
      </c>
      <c r="G1130" s="30">
        <v>0.98958333333333337</v>
      </c>
      <c r="I1130" s="30">
        <v>0.83333333333333337</v>
      </c>
      <c r="J1130" s="231">
        <f t="shared" si="60"/>
        <v>3.75</v>
      </c>
      <c r="K1130" s="13" t="s">
        <v>250</v>
      </c>
      <c r="L1130" s="13" t="s">
        <v>1761</v>
      </c>
      <c r="M1130" s="13" t="s">
        <v>252</v>
      </c>
      <c r="O1130" s="16">
        <v>0</v>
      </c>
      <c r="P1130" s="13">
        <v>50</v>
      </c>
      <c r="Q1130" s="17">
        <v>20</v>
      </c>
      <c r="R1130" s="227">
        <f t="shared" si="61"/>
        <v>30</v>
      </c>
      <c r="V1130" s="17">
        <v>138</v>
      </c>
    </row>
    <row r="1131" spans="1:47" x14ac:dyDescent="0.25">
      <c r="A1131" s="12">
        <v>38871</v>
      </c>
      <c r="B1131" s="13" t="s">
        <v>249</v>
      </c>
      <c r="C1131" s="13">
        <v>2006</v>
      </c>
      <c r="D1131" s="13">
        <v>6</v>
      </c>
      <c r="E1131" s="13">
        <v>1</v>
      </c>
      <c r="F1131" s="13" t="s">
        <v>248</v>
      </c>
      <c r="G1131" s="30">
        <v>0.99513888888888891</v>
      </c>
      <c r="I1131" s="30">
        <v>0.83333333333333337</v>
      </c>
      <c r="J1131" s="231">
        <f t="shared" si="60"/>
        <v>3.8833333333333329</v>
      </c>
      <c r="K1131" s="13" t="s">
        <v>250</v>
      </c>
      <c r="L1131" s="13" t="s">
        <v>1762</v>
      </c>
      <c r="M1131" s="13" t="s">
        <v>252</v>
      </c>
      <c r="O1131" s="16">
        <v>1.5</v>
      </c>
      <c r="P1131" s="13">
        <v>55</v>
      </c>
      <c r="Q1131" s="17">
        <v>20</v>
      </c>
      <c r="R1131" s="227">
        <f t="shared" si="61"/>
        <v>35</v>
      </c>
      <c r="V1131" s="17">
        <v>140</v>
      </c>
      <c r="AO1131" s="13" t="s">
        <v>1764</v>
      </c>
    </row>
    <row r="1132" spans="1:47" x14ac:dyDescent="0.25">
      <c r="A1132" s="12">
        <v>38871</v>
      </c>
      <c r="B1132" s="13" t="s">
        <v>249</v>
      </c>
      <c r="C1132" s="13">
        <v>2006</v>
      </c>
      <c r="D1132" s="13">
        <v>6</v>
      </c>
      <c r="E1132" s="13">
        <v>1</v>
      </c>
      <c r="F1132" s="13" t="s">
        <v>248</v>
      </c>
      <c r="G1132" s="30">
        <v>3.7499999999999999E-2</v>
      </c>
      <c r="I1132" s="30">
        <v>0.83333333333333337</v>
      </c>
      <c r="J1132" s="231">
        <f t="shared" si="60"/>
        <v>4.8999999999999986</v>
      </c>
      <c r="K1132" s="13" t="s">
        <v>250</v>
      </c>
      <c r="L1132" s="13" t="s">
        <v>1763</v>
      </c>
      <c r="M1132" s="13" t="s">
        <v>252</v>
      </c>
      <c r="O1132" s="16">
        <v>3</v>
      </c>
      <c r="P1132" s="13">
        <v>57</v>
      </c>
      <c r="Q1132" s="17">
        <v>20</v>
      </c>
      <c r="R1132" s="227">
        <f t="shared" si="61"/>
        <v>37</v>
      </c>
      <c r="V1132" s="17">
        <v>142</v>
      </c>
      <c r="AO1132" s="13" t="s">
        <v>1765</v>
      </c>
    </row>
    <row r="1133" spans="1:47" x14ac:dyDescent="0.25">
      <c r="A1133" s="12">
        <v>38871</v>
      </c>
      <c r="B1133" s="13" t="s">
        <v>249</v>
      </c>
      <c r="C1133" s="13">
        <v>2006</v>
      </c>
      <c r="D1133" s="13">
        <v>6</v>
      </c>
      <c r="E1133" s="13">
        <v>1</v>
      </c>
      <c r="F1133" s="13" t="s">
        <v>248</v>
      </c>
      <c r="G1133" s="30">
        <v>4.3055555555555562E-2</v>
      </c>
      <c r="I1133" s="30">
        <v>0.83333333333333337</v>
      </c>
      <c r="J1133" s="231">
        <f t="shared" si="60"/>
        <v>5.0333333333333314</v>
      </c>
      <c r="K1133" s="13" t="s">
        <v>250</v>
      </c>
      <c r="L1133" s="13" t="s">
        <v>1766</v>
      </c>
      <c r="M1133" s="13" t="s">
        <v>252</v>
      </c>
      <c r="O1133" s="16">
        <v>3</v>
      </c>
      <c r="P1133" s="13">
        <v>56</v>
      </c>
      <c r="Q1133" s="17">
        <v>20</v>
      </c>
      <c r="R1133" s="227">
        <f t="shared" si="61"/>
        <v>36</v>
      </c>
      <c r="V1133" s="17">
        <v>142</v>
      </c>
    </row>
    <row r="1134" spans="1:47" x14ac:dyDescent="0.25">
      <c r="A1134" s="12">
        <v>38871</v>
      </c>
      <c r="B1134" s="13" t="s">
        <v>249</v>
      </c>
      <c r="C1134" s="13">
        <v>2006</v>
      </c>
      <c r="D1134" s="13">
        <v>6</v>
      </c>
      <c r="E1134" s="13">
        <v>1</v>
      </c>
      <c r="F1134" s="13" t="s">
        <v>248</v>
      </c>
      <c r="G1134" s="30">
        <v>6.0416666666666667E-2</v>
      </c>
      <c r="I1134" s="30">
        <v>0.83333333333333337</v>
      </c>
      <c r="J1134" s="231">
        <f t="shared" si="60"/>
        <v>5.4499999999999993</v>
      </c>
      <c r="K1134" s="13" t="s">
        <v>250</v>
      </c>
      <c r="L1134" s="13" t="s">
        <v>1767</v>
      </c>
      <c r="M1134" s="13" t="s">
        <v>252</v>
      </c>
      <c r="O1134" s="16">
        <v>3</v>
      </c>
      <c r="P1134" s="13">
        <v>54</v>
      </c>
      <c r="Q1134" s="17">
        <v>20</v>
      </c>
      <c r="R1134" s="227">
        <f t="shared" si="61"/>
        <v>34</v>
      </c>
      <c r="V1134" s="17">
        <v>134</v>
      </c>
    </row>
    <row r="1135" spans="1:47" x14ac:dyDescent="0.25">
      <c r="A1135" s="12">
        <v>38871</v>
      </c>
      <c r="B1135" s="13" t="s">
        <v>249</v>
      </c>
      <c r="C1135" s="13">
        <v>2006</v>
      </c>
      <c r="D1135" s="13">
        <v>6</v>
      </c>
      <c r="E1135" s="13">
        <v>1</v>
      </c>
      <c r="F1135" s="13" t="s">
        <v>248</v>
      </c>
      <c r="G1135" s="30">
        <v>6.458333333333334E-2</v>
      </c>
      <c r="I1135" s="30">
        <v>0.83333333333333337</v>
      </c>
      <c r="J1135" s="231">
        <f t="shared" si="60"/>
        <v>5.5499999999999972</v>
      </c>
      <c r="K1135" s="13" t="s">
        <v>250</v>
      </c>
      <c r="L1135" s="13" t="s">
        <v>1768</v>
      </c>
      <c r="M1135" s="13" t="s">
        <v>252</v>
      </c>
      <c r="O1135" s="16">
        <v>0</v>
      </c>
      <c r="P1135" s="13">
        <v>57</v>
      </c>
      <c r="Q1135" s="17">
        <v>20</v>
      </c>
      <c r="R1135" s="227">
        <f t="shared" si="61"/>
        <v>37</v>
      </c>
      <c r="V1135" s="17">
        <v>141</v>
      </c>
      <c r="AO1135" s="13" t="s">
        <v>921</v>
      </c>
    </row>
    <row r="1136" spans="1:47" x14ac:dyDescent="0.25">
      <c r="A1136" s="12">
        <v>38871</v>
      </c>
      <c r="B1136" s="13" t="s">
        <v>249</v>
      </c>
      <c r="C1136" s="13">
        <v>2006</v>
      </c>
      <c r="D1136" s="13">
        <v>6</v>
      </c>
      <c r="E1136" s="13">
        <v>1</v>
      </c>
      <c r="F1136" s="13" t="s">
        <v>248</v>
      </c>
      <c r="G1136" s="30">
        <v>7.5694444444444439E-2</v>
      </c>
      <c r="I1136" s="30">
        <v>0.83333333333333337</v>
      </c>
      <c r="J1136" s="231">
        <f t="shared" si="60"/>
        <v>5.8166666666666629</v>
      </c>
      <c r="K1136" s="13" t="s">
        <v>250</v>
      </c>
      <c r="L1136" s="13" t="s">
        <v>1769</v>
      </c>
      <c r="M1136" s="13" t="s">
        <v>252</v>
      </c>
      <c r="O1136" s="16">
        <v>0</v>
      </c>
      <c r="P1136" s="13">
        <v>53</v>
      </c>
      <c r="Q1136" s="17">
        <v>20</v>
      </c>
      <c r="R1136" s="227">
        <f t="shared" si="61"/>
        <v>33</v>
      </c>
      <c r="V1136" s="17">
        <v>138</v>
      </c>
    </row>
    <row r="1137" spans="1:41" x14ac:dyDescent="0.25">
      <c r="A1137" s="12">
        <v>38871</v>
      </c>
      <c r="B1137" s="13" t="s">
        <v>249</v>
      </c>
      <c r="C1137" s="13">
        <v>2006</v>
      </c>
      <c r="D1137" s="13">
        <v>6</v>
      </c>
      <c r="E1137" s="13">
        <v>1</v>
      </c>
      <c r="F1137" s="13" t="s">
        <v>248</v>
      </c>
      <c r="G1137" s="30">
        <v>8.3333333333333329E-2</v>
      </c>
      <c r="I1137" s="30">
        <v>0.83333333333333337</v>
      </c>
      <c r="J1137" s="231">
        <f t="shared" si="60"/>
        <v>6</v>
      </c>
      <c r="K1137" s="13" t="s">
        <v>250</v>
      </c>
      <c r="L1137" s="13" t="s">
        <v>1770</v>
      </c>
      <c r="M1137" s="13" t="s">
        <v>252</v>
      </c>
      <c r="O1137" s="16">
        <v>2</v>
      </c>
      <c r="P1137" s="13">
        <v>56</v>
      </c>
      <c r="Q1137" s="17">
        <v>20</v>
      </c>
      <c r="R1137" s="227">
        <f t="shared" si="61"/>
        <v>36</v>
      </c>
      <c r="V1137" s="17">
        <v>145</v>
      </c>
    </row>
    <row r="1138" spans="1:41" x14ac:dyDescent="0.25">
      <c r="A1138" s="12">
        <v>38871</v>
      </c>
      <c r="B1138" s="13" t="s">
        <v>249</v>
      </c>
      <c r="C1138" s="13">
        <v>2006</v>
      </c>
      <c r="D1138" s="13">
        <v>6</v>
      </c>
      <c r="E1138" s="13">
        <v>1</v>
      </c>
      <c r="F1138" s="13" t="s">
        <v>248</v>
      </c>
      <c r="G1138" s="30">
        <v>8.5416666666666655E-2</v>
      </c>
      <c r="I1138" s="30">
        <v>0.83333333333333337</v>
      </c>
      <c r="J1138" s="231">
        <f t="shared" si="60"/>
        <v>6.0500000000000007</v>
      </c>
      <c r="K1138" s="13" t="s">
        <v>250</v>
      </c>
      <c r="L1138" s="13" t="s">
        <v>1771</v>
      </c>
      <c r="M1138" s="13" t="s">
        <v>252</v>
      </c>
      <c r="O1138" s="16">
        <v>0</v>
      </c>
      <c r="P1138" s="13">
        <v>54</v>
      </c>
      <c r="Q1138" s="17">
        <v>20</v>
      </c>
      <c r="R1138" s="227">
        <f t="shared" si="61"/>
        <v>34</v>
      </c>
      <c r="V1138" s="17">
        <v>141</v>
      </c>
      <c r="AO1138" s="13" t="s">
        <v>921</v>
      </c>
    </row>
    <row r="1139" spans="1:41" x14ac:dyDescent="0.25">
      <c r="A1139" s="12">
        <v>38871</v>
      </c>
      <c r="B1139" s="13" t="s">
        <v>249</v>
      </c>
      <c r="C1139" s="13">
        <v>2006</v>
      </c>
      <c r="D1139" s="13">
        <v>6</v>
      </c>
      <c r="E1139" s="13">
        <v>1</v>
      </c>
      <c r="F1139" s="13" t="s">
        <v>248</v>
      </c>
      <c r="G1139" s="30">
        <v>8.6805555555555566E-2</v>
      </c>
      <c r="I1139" s="30">
        <v>0.83333333333333337</v>
      </c>
      <c r="J1139" s="231">
        <f t="shared" si="60"/>
        <v>6.0833333333333321</v>
      </c>
      <c r="K1139" s="13" t="s">
        <v>250</v>
      </c>
      <c r="L1139" s="13" t="s">
        <v>1772</v>
      </c>
      <c r="M1139" s="13" t="s">
        <v>252</v>
      </c>
      <c r="O1139" s="16">
        <v>3</v>
      </c>
      <c r="P1139" s="13">
        <v>55</v>
      </c>
      <c r="Q1139" s="17">
        <v>20</v>
      </c>
      <c r="R1139" s="227">
        <f t="shared" si="61"/>
        <v>35</v>
      </c>
      <c r="V1139" s="17">
        <v>140</v>
      </c>
      <c r="AO1139" s="13" t="s">
        <v>898</v>
      </c>
    </row>
    <row r="1140" spans="1:41" x14ac:dyDescent="0.25">
      <c r="A1140" s="12">
        <v>38871</v>
      </c>
      <c r="B1140" s="13" t="s">
        <v>249</v>
      </c>
      <c r="C1140" s="13">
        <v>2006</v>
      </c>
      <c r="D1140" s="13">
        <v>6</v>
      </c>
      <c r="E1140" s="13">
        <v>1</v>
      </c>
      <c r="F1140" s="13" t="s">
        <v>248</v>
      </c>
      <c r="G1140" s="30">
        <v>0.10069444444444443</v>
      </c>
      <c r="I1140" s="30">
        <v>0.83333333333333337</v>
      </c>
      <c r="J1140" s="231">
        <f t="shared" si="60"/>
        <v>6.4166666666666643</v>
      </c>
      <c r="K1140" s="13" t="s">
        <v>250</v>
      </c>
      <c r="L1140" s="13" t="s">
        <v>1773</v>
      </c>
      <c r="M1140" s="13" t="s">
        <v>252</v>
      </c>
      <c r="O1140" s="16">
        <v>5</v>
      </c>
      <c r="P1140" s="13">
        <v>61</v>
      </c>
      <c r="Q1140" s="17">
        <v>25</v>
      </c>
      <c r="R1140" s="227">
        <f t="shared" si="61"/>
        <v>36</v>
      </c>
      <c r="V1140" s="17">
        <v>144</v>
      </c>
      <c r="AO1140" s="13" t="s">
        <v>1774</v>
      </c>
    </row>
    <row r="1141" spans="1:41" x14ac:dyDescent="0.25">
      <c r="A1141" s="12">
        <v>38871</v>
      </c>
      <c r="B1141" s="13" t="s">
        <v>249</v>
      </c>
      <c r="C1141" s="13">
        <v>2006</v>
      </c>
      <c r="D1141" s="13">
        <v>6</v>
      </c>
      <c r="E1141" s="13">
        <v>1</v>
      </c>
      <c r="F1141" s="13" t="s">
        <v>248</v>
      </c>
      <c r="G1141" s="30">
        <v>9.930555555555555E-2</v>
      </c>
      <c r="I1141" s="30">
        <v>0.83333333333333337</v>
      </c>
      <c r="J1141" s="231">
        <f t="shared" si="60"/>
        <v>6.3833333333333329</v>
      </c>
      <c r="K1141" s="13" t="s">
        <v>250</v>
      </c>
      <c r="L1141" s="13" t="s">
        <v>1776</v>
      </c>
      <c r="M1141" s="13" t="s">
        <v>252</v>
      </c>
      <c r="R1141" s="227">
        <f t="shared" si="61"/>
        <v>0</v>
      </c>
      <c r="AO1141" s="13" t="s">
        <v>1777</v>
      </c>
    </row>
    <row r="1142" spans="1:41" x14ac:dyDescent="0.25">
      <c r="A1142" s="12">
        <v>38871</v>
      </c>
      <c r="B1142" s="13" t="s">
        <v>249</v>
      </c>
      <c r="C1142" s="13">
        <v>2006</v>
      </c>
      <c r="D1142" s="13">
        <v>6</v>
      </c>
      <c r="E1142" s="13">
        <v>1</v>
      </c>
      <c r="F1142" s="13" t="s">
        <v>248</v>
      </c>
      <c r="G1142" s="30">
        <v>0.11319444444444444</v>
      </c>
      <c r="I1142" s="30">
        <v>0.83333333333333337</v>
      </c>
      <c r="J1142" s="231">
        <f t="shared" si="60"/>
        <v>6.7166666666666686</v>
      </c>
      <c r="K1142" s="13" t="s">
        <v>250</v>
      </c>
      <c r="L1142" s="13" t="s">
        <v>1778</v>
      </c>
      <c r="M1142" s="13" t="s">
        <v>252</v>
      </c>
      <c r="O1142" s="16">
        <v>3</v>
      </c>
      <c r="P1142" s="13">
        <v>55</v>
      </c>
      <c r="Q1142" s="17">
        <v>20</v>
      </c>
      <c r="R1142" s="227">
        <f t="shared" si="61"/>
        <v>35</v>
      </c>
      <c r="V1142" s="17">
        <v>144</v>
      </c>
    </row>
    <row r="1143" spans="1:41" x14ac:dyDescent="0.25">
      <c r="A1143" s="12">
        <v>38871</v>
      </c>
      <c r="B1143" s="13" t="s">
        <v>249</v>
      </c>
      <c r="C1143" s="13">
        <v>2006</v>
      </c>
      <c r="D1143" s="13">
        <v>6</v>
      </c>
      <c r="E1143" s="13">
        <v>1</v>
      </c>
      <c r="F1143" s="13" t="s">
        <v>248</v>
      </c>
      <c r="G1143" s="30">
        <v>0.11458333333333333</v>
      </c>
      <c r="I1143" s="30">
        <v>0.83333333333333337</v>
      </c>
      <c r="J1143" s="231">
        <f t="shared" si="60"/>
        <v>6.75</v>
      </c>
      <c r="K1143" s="13" t="s">
        <v>250</v>
      </c>
      <c r="L1143" s="13" t="s">
        <v>1779</v>
      </c>
      <c r="M1143" s="13" t="s">
        <v>252</v>
      </c>
      <c r="O1143" s="16">
        <v>0</v>
      </c>
      <c r="P1143" s="13">
        <v>61</v>
      </c>
      <c r="Q1143" s="17">
        <v>25</v>
      </c>
      <c r="R1143" s="227">
        <f t="shared" si="61"/>
        <v>36</v>
      </c>
      <c r="V1143" s="17">
        <v>138</v>
      </c>
    </row>
    <row r="1144" spans="1:41" x14ac:dyDescent="0.25">
      <c r="A1144" s="12">
        <v>38871</v>
      </c>
      <c r="B1144" s="13" t="s">
        <v>249</v>
      </c>
      <c r="C1144" s="13">
        <v>2006</v>
      </c>
      <c r="D1144" s="13">
        <v>6</v>
      </c>
      <c r="E1144" s="13">
        <v>1</v>
      </c>
      <c r="F1144" s="13" t="s">
        <v>248</v>
      </c>
      <c r="G1144" s="30">
        <v>0.12291666666666667</v>
      </c>
      <c r="I1144" s="30">
        <v>0.83333333333333337</v>
      </c>
      <c r="J1144" s="231">
        <f t="shared" si="60"/>
        <v>6.9499999999999993</v>
      </c>
      <c r="K1144" s="13" t="s">
        <v>250</v>
      </c>
      <c r="L1144" s="13" t="s">
        <v>1780</v>
      </c>
      <c r="M1144" s="13" t="s">
        <v>252</v>
      </c>
      <c r="O1144" s="16">
        <v>4</v>
      </c>
      <c r="P1144" s="13">
        <v>54</v>
      </c>
      <c r="Q1144" s="17">
        <v>20</v>
      </c>
      <c r="R1144" s="227">
        <f t="shared" si="61"/>
        <v>34</v>
      </c>
      <c r="V1144" s="17">
        <v>142</v>
      </c>
      <c r="AO1144" s="13" t="s">
        <v>1781</v>
      </c>
    </row>
    <row r="1145" spans="1:41" x14ac:dyDescent="0.25">
      <c r="A1145" s="12">
        <v>38871</v>
      </c>
      <c r="B1145" s="13" t="s">
        <v>249</v>
      </c>
      <c r="C1145" s="13">
        <v>2006</v>
      </c>
      <c r="D1145" s="13">
        <v>6</v>
      </c>
      <c r="E1145" s="13">
        <v>1</v>
      </c>
      <c r="F1145" s="13" t="s">
        <v>248</v>
      </c>
      <c r="G1145" s="30">
        <v>9.930555555555555E-2</v>
      </c>
      <c r="I1145" s="30">
        <v>0.83333333333333337</v>
      </c>
      <c r="J1145" s="231">
        <f t="shared" si="60"/>
        <v>6.3833333333333329</v>
      </c>
      <c r="K1145" s="13" t="s">
        <v>250</v>
      </c>
      <c r="L1145" s="13" t="s">
        <v>1004</v>
      </c>
      <c r="M1145" s="13" t="s">
        <v>835</v>
      </c>
      <c r="O1145" s="16">
        <v>3</v>
      </c>
      <c r="P1145" s="13">
        <v>58</v>
      </c>
      <c r="Q1145" s="17">
        <v>20</v>
      </c>
      <c r="R1145" s="227">
        <f t="shared" si="61"/>
        <v>38</v>
      </c>
      <c r="V1145" s="17">
        <v>138</v>
      </c>
      <c r="AO1145" s="13" t="s">
        <v>1775</v>
      </c>
    </row>
    <row r="1146" spans="1:41" x14ac:dyDescent="0.25">
      <c r="A1146" s="12">
        <v>38896</v>
      </c>
      <c r="B1146" s="13" t="s">
        <v>249</v>
      </c>
      <c r="C1146" s="13">
        <v>2006</v>
      </c>
      <c r="D1146" s="13">
        <v>6</v>
      </c>
      <c r="E1146" s="13">
        <v>1</v>
      </c>
      <c r="F1146" s="13" t="s">
        <v>248</v>
      </c>
      <c r="G1146" s="30">
        <v>0.90694444444444444</v>
      </c>
      <c r="I1146" s="30">
        <v>0.83888888888888891</v>
      </c>
      <c r="J1146" s="231">
        <f t="shared" si="60"/>
        <v>1.6333333333333329</v>
      </c>
      <c r="K1146" s="13" t="s">
        <v>250</v>
      </c>
      <c r="L1146" s="13" t="s">
        <v>1782</v>
      </c>
      <c r="M1146" s="13" t="s">
        <v>252</v>
      </c>
      <c r="O1146" s="16">
        <v>3</v>
      </c>
      <c r="P1146" s="13">
        <v>61</v>
      </c>
      <c r="Q1146" s="17">
        <v>25</v>
      </c>
      <c r="R1146" s="227">
        <f t="shared" si="61"/>
        <v>36</v>
      </c>
      <c r="V1146" s="17">
        <v>145</v>
      </c>
    </row>
    <row r="1147" spans="1:41" x14ac:dyDescent="0.25">
      <c r="A1147" s="12">
        <v>38896</v>
      </c>
      <c r="B1147" s="13" t="s">
        <v>249</v>
      </c>
      <c r="C1147" s="13">
        <v>2006</v>
      </c>
      <c r="D1147" s="13">
        <v>6</v>
      </c>
      <c r="E1147" s="13">
        <v>1</v>
      </c>
      <c r="F1147" s="13" t="s">
        <v>248</v>
      </c>
      <c r="G1147" s="30">
        <v>0.91041666666666676</v>
      </c>
      <c r="I1147" s="30">
        <v>0.83888888888888891</v>
      </c>
      <c r="J1147" s="231">
        <f t="shared" si="60"/>
        <v>1.7166666666666686</v>
      </c>
      <c r="K1147" s="13" t="s">
        <v>250</v>
      </c>
      <c r="L1147" s="13" t="s">
        <v>1783</v>
      </c>
      <c r="M1147" s="13" t="s">
        <v>252</v>
      </c>
      <c r="O1147" s="16">
        <v>0</v>
      </c>
      <c r="P1147" s="13">
        <v>61</v>
      </c>
      <c r="Q1147" s="17">
        <v>25</v>
      </c>
      <c r="R1147" s="227">
        <f t="shared" si="61"/>
        <v>36</v>
      </c>
      <c r="V1147" s="17">
        <v>142</v>
      </c>
    </row>
    <row r="1148" spans="1:41" x14ac:dyDescent="0.25">
      <c r="A1148" s="12">
        <v>38896</v>
      </c>
      <c r="B1148" s="13" t="s">
        <v>249</v>
      </c>
      <c r="C1148" s="13">
        <v>2006</v>
      </c>
      <c r="D1148" s="13">
        <v>6</v>
      </c>
      <c r="E1148" s="13">
        <v>1</v>
      </c>
      <c r="F1148" s="13" t="s">
        <v>248</v>
      </c>
      <c r="G1148" s="30">
        <v>0.9145833333333333</v>
      </c>
      <c r="I1148" s="30">
        <v>0.83888888888888891</v>
      </c>
      <c r="J1148" s="231">
        <f t="shared" si="60"/>
        <v>1.8166666666666655</v>
      </c>
      <c r="K1148" s="13" t="s">
        <v>250</v>
      </c>
      <c r="L1148" s="13" t="s">
        <v>1784</v>
      </c>
      <c r="M1148" s="13" t="s">
        <v>252</v>
      </c>
      <c r="O1148" s="16">
        <v>0</v>
      </c>
      <c r="P1148" s="13">
        <v>61</v>
      </c>
      <c r="Q1148" s="17">
        <v>25</v>
      </c>
      <c r="R1148" s="227">
        <f t="shared" si="61"/>
        <v>36</v>
      </c>
      <c r="V1148" s="17">
        <v>137</v>
      </c>
    </row>
    <row r="1149" spans="1:41" x14ac:dyDescent="0.25">
      <c r="A1149" s="12">
        <v>38896</v>
      </c>
      <c r="B1149" s="13" t="s">
        <v>249</v>
      </c>
      <c r="C1149" s="13">
        <v>2006</v>
      </c>
      <c r="D1149" s="13">
        <v>6</v>
      </c>
      <c r="E1149" s="13">
        <v>1</v>
      </c>
      <c r="F1149" s="13" t="s">
        <v>248</v>
      </c>
      <c r="G1149" s="30">
        <v>0.93194444444444446</v>
      </c>
      <c r="I1149" s="30">
        <v>0.83888888888888891</v>
      </c>
      <c r="J1149" s="231">
        <f t="shared" si="60"/>
        <v>2.2333333333333334</v>
      </c>
      <c r="K1149" s="13" t="s">
        <v>250</v>
      </c>
      <c r="L1149" s="13" t="s">
        <v>1785</v>
      </c>
      <c r="M1149" s="13" t="s">
        <v>252</v>
      </c>
      <c r="O1149" s="16">
        <v>3</v>
      </c>
      <c r="P1149" s="13">
        <v>65</v>
      </c>
      <c r="Q1149" s="17">
        <v>25</v>
      </c>
      <c r="R1149" s="227">
        <f t="shared" si="61"/>
        <v>40</v>
      </c>
      <c r="V1149" s="17">
        <v>147</v>
      </c>
      <c r="AO1149" s="13" t="s">
        <v>677</v>
      </c>
    </row>
    <row r="1150" spans="1:41" x14ac:dyDescent="0.25">
      <c r="A1150" s="12">
        <v>38896</v>
      </c>
      <c r="B1150" s="13" t="s">
        <v>249</v>
      </c>
      <c r="C1150" s="13">
        <v>2006</v>
      </c>
      <c r="D1150" s="13">
        <v>6</v>
      </c>
      <c r="E1150" s="13">
        <v>1</v>
      </c>
      <c r="F1150" s="13" t="s">
        <v>248</v>
      </c>
      <c r="G1150" s="30">
        <v>0.94027777777777777</v>
      </c>
      <c r="I1150" s="30">
        <v>0.83888888888888891</v>
      </c>
      <c r="J1150" s="231">
        <f t="shared" si="60"/>
        <v>2.4333333333333327</v>
      </c>
      <c r="K1150" s="13" t="s">
        <v>250</v>
      </c>
      <c r="L1150" s="13" t="s">
        <v>1786</v>
      </c>
      <c r="M1150" s="13" t="s">
        <v>252</v>
      </c>
      <c r="O1150" s="16">
        <v>1.5</v>
      </c>
      <c r="P1150" s="13">
        <v>61</v>
      </c>
      <c r="Q1150" s="17">
        <v>25</v>
      </c>
      <c r="R1150" s="227">
        <f t="shared" si="61"/>
        <v>36</v>
      </c>
      <c r="V1150" s="17">
        <v>136</v>
      </c>
      <c r="AO1150" s="13" t="s">
        <v>0</v>
      </c>
    </row>
    <row r="1151" spans="1:41" x14ac:dyDescent="0.25">
      <c r="A1151" s="12">
        <v>38896</v>
      </c>
      <c r="B1151" s="13" t="s">
        <v>249</v>
      </c>
      <c r="C1151" s="13">
        <v>2006</v>
      </c>
      <c r="D1151" s="13">
        <v>6</v>
      </c>
      <c r="E1151" s="13">
        <v>1</v>
      </c>
      <c r="F1151" s="13" t="s">
        <v>248</v>
      </c>
      <c r="G1151" s="30">
        <v>0.95416666666666661</v>
      </c>
      <c r="I1151" s="30">
        <v>0.83888888888888891</v>
      </c>
      <c r="J1151" s="231">
        <f t="shared" si="60"/>
        <v>2.7666666666666648</v>
      </c>
      <c r="K1151" s="13" t="s">
        <v>250</v>
      </c>
      <c r="L1151" s="13" t="s">
        <v>1</v>
      </c>
      <c r="M1151" s="13" t="s">
        <v>252</v>
      </c>
      <c r="O1151" s="16">
        <v>0</v>
      </c>
      <c r="P1151" s="13">
        <v>59</v>
      </c>
      <c r="Q1151" s="17">
        <v>25</v>
      </c>
      <c r="R1151" s="227">
        <f t="shared" si="61"/>
        <v>34</v>
      </c>
      <c r="V1151" s="17">
        <v>139</v>
      </c>
    </row>
    <row r="1152" spans="1:41" x14ac:dyDescent="0.25">
      <c r="A1152" s="12">
        <v>38896</v>
      </c>
      <c r="B1152" s="13" t="s">
        <v>249</v>
      </c>
      <c r="C1152" s="13">
        <v>2006</v>
      </c>
      <c r="D1152" s="13">
        <v>6</v>
      </c>
      <c r="E1152" s="13">
        <v>1</v>
      </c>
      <c r="F1152" s="13" t="s">
        <v>248</v>
      </c>
      <c r="G1152" s="30">
        <v>0.97083333333333333</v>
      </c>
      <c r="I1152" s="30">
        <v>0.83888888888888891</v>
      </c>
      <c r="J1152" s="231">
        <f t="shared" si="60"/>
        <v>3.1666666666666661</v>
      </c>
      <c r="K1152" s="13" t="s">
        <v>250</v>
      </c>
      <c r="L1152" s="13" t="s">
        <v>2</v>
      </c>
      <c r="M1152" s="13" t="s">
        <v>252</v>
      </c>
      <c r="O1152" s="16">
        <v>0</v>
      </c>
      <c r="P1152" s="13">
        <v>67</v>
      </c>
      <c r="Q1152" s="17">
        <v>25</v>
      </c>
      <c r="R1152" s="227">
        <f t="shared" si="61"/>
        <v>42</v>
      </c>
      <c r="V1152" s="17">
        <v>142</v>
      </c>
    </row>
    <row r="1153" spans="1:41" x14ac:dyDescent="0.25">
      <c r="A1153" s="12">
        <v>38896</v>
      </c>
      <c r="B1153" s="13" t="s">
        <v>249</v>
      </c>
      <c r="C1153" s="13">
        <v>2006</v>
      </c>
      <c r="D1153" s="13">
        <v>6</v>
      </c>
      <c r="E1153" s="13">
        <v>1</v>
      </c>
      <c r="F1153" s="13" t="s">
        <v>248</v>
      </c>
      <c r="G1153" s="30">
        <v>0.97291666666666676</v>
      </c>
      <c r="I1153" s="30">
        <v>0.83888888888888891</v>
      </c>
      <c r="J1153" s="231">
        <f t="shared" si="60"/>
        <v>3.2166666666666686</v>
      </c>
      <c r="K1153" s="13" t="s">
        <v>250</v>
      </c>
      <c r="L1153" s="13" t="s">
        <v>3</v>
      </c>
      <c r="M1153" s="13" t="s">
        <v>252</v>
      </c>
      <c r="O1153" s="16">
        <v>4.5</v>
      </c>
      <c r="P1153" s="13">
        <v>59</v>
      </c>
      <c r="Q1153" s="17">
        <v>25</v>
      </c>
      <c r="R1153" s="227">
        <f t="shared" si="61"/>
        <v>34</v>
      </c>
      <c r="V1153" s="17">
        <v>142</v>
      </c>
      <c r="AO1153" s="13" t="s">
        <v>4</v>
      </c>
    </row>
    <row r="1154" spans="1:41" x14ac:dyDescent="0.25">
      <c r="A1154" s="12">
        <v>38896</v>
      </c>
      <c r="B1154" s="13" t="s">
        <v>249</v>
      </c>
      <c r="C1154" s="13">
        <v>2006</v>
      </c>
      <c r="D1154" s="13">
        <v>6</v>
      </c>
      <c r="E1154" s="13">
        <v>1</v>
      </c>
      <c r="F1154" s="13" t="s">
        <v>248</v>
      </c>
      <c r="G1154" s="30">
        <v>0.97916666666666663</v>
      </c>
      <c r="I1154" s="30">
        <v>0.83888888888888891</v>
      </c>
      <c r="J1154" s="231">
        <f t="shared" si="60"/>
        <v>3.3666666666666654</v>
      </c>
      <c r="K1154" s="13" t="s">
        <v>250</v>
      </c>
      <c r="L1154" s="13" t="s">
        <v>5</v>
      </c>
      <c r="M1154" s="13" t="s">
        <v>252</v>
      </c>
      <c r="O1154" s="16">
        <v>0</v>
      </c>
      <c r="P1154" s="13">
        <v>63</v>
      </c>
      <c r="Q1154" s="17">
        <v>25</v>
      </c>
      <c r="R1154" s="227">
        <f t="shared" si="61"/>
        <v>38</v>
      </c>
      <c r="V1154" s="17">
        <v>142</v>
      </c>
    </row>
    <row r="1155" spans="1:41" x14ac:dyDescent="0.25">
      <c r="A1155" s="12">
        <v>38896</v>
      </c>
      <c r="B1155" s="13" t="s">
        <v>249</v>
      </c>
      <c r="C1155" s="13">
        <v>2006</v>
      </c>
      <c r="D1155" s="13">
        <v>6</v>
      </c>
      <c r="E1155" s="13">
        <v>1</v>
      </c>
      <c r="F1155" s="13" t="s">
        <v>248</v>
      </c>
      <c r="G1155" s="30">
        <v>0.9819444444444444</v>
      </c>
      <c r="I1155" s="30">
        <v>0.83888888888888891</v>
      </c>
      <c r="J1155" s="231">
        <f t="shared" si="60"/>
        <v>3.4333333333333318</v>
      </c>
      <c r="K1155" s="13" t="s">
        <v>250</v>
      </c>
      <c r="L1155" s="13" t="s">
        <v>6</v>
      </c>
      <c r="M1155" s="13" t="s">
        <v>252</v>
      </c>
      <c r="O1155" s="16">
        <v>0</v>
      </c>
      <c r="P1155" s="13">
        <v>56</v>
      </c>
      <c r="Q1155" s="17">
        <v>25</v>
      </c>
      <c r="R1155" s="227">
        <f t="shared" si="61"/>
        <v>31</v>
      </c>
      <c r="V1155" s="17">
        <v>141</v>
      </c>
    </row>
    <row r="1156" spans="1:41" x14ac:dyDescent="0.25">
      <c r="A1156" s="12">
        <v>38896</v>
      </c>
      <c r="B1156" s="13" t="s">
        <v>249</v>
      </c>
      <c r="C1156" s="13">
        <v>2006</v>
      </c>
      <c r="D1156" s="13">
        <v>6</v>
      </c>
      <c r="E1156" s="13">
        <v>1</v>
      </c>
      <c r="F1156" s="13" t="s">
        <v>248</v>
      </c>
      <c r="G1156" s="30">
        <v>2.5694444444444447E-2</v>
      </c>
      <c r="I1156" s="30">
        <v>0.83888888888888891</v>
      </c>
      <c r="J1156" s="231">
        <f t="shared" si="60"/>
        <v>4.4833333333333343</v>
      </c>
      <c r="K1156" s="13" t="s">
        <v>250</v>
      </c>
      <c r="L1156" s="13" t="s">
        <v>6</v>
      </c>
      <c r="M1156" s="13" t="s">
        <v>835</v>
      </c>
      <c r="AO1156" s="13" t="s">
        <v>16</v>
      </c>
    </row>
    <row r="1157" spans="1:41" x14ac:dyDescent="0.25">
      <c r="A1157" s="12">
        <v>38896</v>
      </c>
      <c r="B1157" s="13" t="s">
        <v>249</v>
      </c>
      <c r="C1157" s="13">
        <v>2006</v>
      </c>
      <c r="D1157" s="13">
        <v>6</v>
      </c>
      <c r="E1157" s="13">
        <v>1</v>
      </c>
      <c r="F1157" s="13" t="s">
        <v>248</v>
      </c>
      <c r="G1157" s="30">
        <v>0.98472222222222217</v>
      </c>
      <c r="I1157" s="30">
        <v>0.83888888888888891</v>
      </c>
      <c r="J1157" s="231">
        <f t="shared" si="60"/>
        <v>3.4999999999999982</v>
      </c>
      <c r="K1157" s="13" t="s">
        <v>250</v>
      </c>
      <c r="L1157" s="13" t="s">
        <v>7</v>
      </c>
      <c r="M1157" s="13" t="s">
        <v>252</v>
      </c>
      <c r="O1157" s="16">
        <v>0</v>
      </c>
      <c r="P1157" s="13">
        <v>60</v>
      </c>
      <c r="Q1157" s="17">
        <v>25</v>
      </c>
      <c r="R1157" s="227">
        <f t="shared" ref="R1157:R1188" si="62">P1157-Q1157</f>
        <v>35</v>
      </c>
      <c r="V1157" s="17">
        <v>140</v>
      </c>
    </row>
    <row r="1158" spans="1:41" x14ac:dyDescent="0.25">
      <c r="A1158" s="12">
        <v>38896</v>
      </c>
      <c r="B1158" s="13" t="s">
        <v>249</v>
      </c>
      <c r="C1158" s="13">
        <v>2006</v>
      </c>
      <c r="D1158" s="13">
        <v>6</v>
      </c>
      <c r="E1158" s="13">
        <v>1</v>
      </c>
      <c r="F1158" s="13" t="s">
        <v>248</v>
      </c>
      <c r="G1158" s="30">
        <v>0.98888888888888893</v>
      </c>
      <c r="I1158" s="30">
        <v>0.83888888888888891</v>
      </c>
      <c r="J1158" s="231">
        <f t="shared" si="60"/>
        <v>3.6000000000000005</v>
      </c>
      <c r="K1158" s="13" t="s">
        <v>250</v>
      </c>
      <c r="L1158" s="13" t="s">
        <v>8</v>
      </c>
      <c r="M1158" s="13" t="s">
        <v>252</v>
      </c>
      <c r="O1158" s="16">
        <v>0</v>
      </c>
      <c r="P1158" s="13">
        <v>61</v>
      </c>
      <c r="Q1158" s="17">
        <v>25</v>
      </c>
      <c r="R1158" s="227">
        <f t="shared" si="62"/>
        <v>36</v>
      </c>
      <c r="V1158" s="17">
        <v>143</v>
      </c>
    </row>
    <row r="1159" spans="1:41" x14ac:dyDescent="0.25">
      <c r="A1159" s="12">
        <v>38896</v>
      </c>
      <c r="B1159" s="13" t="s">
        <v>249</v>
      </c>
      <c r="C1159" s="13">
        <v>2006</v>
      </c>
      <c r="D1159" s="13">
        <v>6</v>
      </c>
      <c r="E1159" s="13">
        <v>1</v>
      </c>
      <c r="F1159" s="13" t="s">
        <v>248</v>
      </c>
      <c r="G1159" s="30">
        <v>0.98888888888888893</v>
      </c>
      <c r="I1159" s="30">
        <v>0.83888888888888891</v>
      </c>
      <c r="J1159" s="231">
        <f t="shared" si="60"/>
        <v>3.6000000000000005</v>
      </c>
      <c r="K1159" s="13" t="s">
        <v>250</v>
      </c>
      <c r="L1159" s="13" t="s">
        <v>9</v>
      </c>
      <c r="M1159" s="13" t="s">
        <v>252</v>
      </c>
      <c r="O1159" s="16">
        <v>0</v>
      </c>
      <c r="P1159" s="13">
        <v>56</v>
      </c>
      <c r="Q1159" s="17">
        <v>20</v>
      </c>
      <c r="R1159" s="227">
        <f t="shared" si="62"/>
        <v>36</v>
      </c>
      <c r="V1159" s="17">
        <v>142</v>
      </c>
      <c r="AO1159" s="13" t="s">
        <v>10</v>
      </c>
    </row>
    <row r="1160" spans="1:41" x14ac:dyDescent="0.25">
      <c r="A1160" s="12">
        <v>38896</v>
      </c>
      <c r="B1160" s="13" t="s">
        <v>249</v>
      </c>
      <c r="C1160" s="13">
        <v>2006</v>
      </c>
      <c r="D1160" s="13">
        <v>6</v>
      </c>
      <c r="E1160" s="13">
        <v>1</v>
      </c>
      <c r="F1160" s="13" t="s">
        <v>248</v>
      </c>
      <c r="G1160" s="30">
        <v>0.99375000000000002</v>
      </c>
      <c r="I1160" s="30">
        <v>0.83888888888888891</v>
      </c>
      <c r="J1160" s="231">
        <f t="shared" si="60"/>
        <v>3.7166666666666668</v>
      </c>
      <c r="K1160" s="13" t="s">
        <v>250</v>
      </c>
      <c r="L1160" s="13" t="s">
        <v>11</v>
      </c>
      <c r="M1160" s="13" t="s">
        <v>252</v>
      </c>
      <c r="O1160" s="16">
        <v>0</v>
      </c>
      <c r="P1160" s="13">
        <v>49</v>
      </c>
      <c r="Q1160" s="17">
        <v>14</v>
      </c>
      <c r="R1160" s="227">
        <f t="shared" si="62"/>
        <v>35</v>
      </c>
      <c r="V1160" s="17">
        <v>142</v>
      </c>
    </row>
    <row r="1161" spans="1:41" x14ac:dyDescent="0.25">
      <c r="A1161" s="12">
        <v>38896</v>
      </c>
      <c r="B1161" s="13" t="s">
        <v>249</v>
      </c>
      <c r="C1161" s="13">
        <v>2006</v>
      </c>
      <c r="D1161" s="13">
        <v>6</v>
      </c>
      <c r="E1161" s="13">
        <v>1</v>
      </c>
      <c r="F1161" s="13" t="s">
        <v>248</v>
      </c>
      <c r="G1161" s="30">
        <v>7.6388888888888886E-3</v>
      </c>
      <c r="I1161" s="30">
        <v>0.83888888888888891</v>
      </c>
      <c r="J1161" s="231">
        <f t="shared" si="60"/>
        <v>4.0499999999999972</v>
      </c>
      <c r="K1161" s="13" t="s">
        <v>250</v>
      </c>
      <c r="L1161" s="13" t="s">
        <v>12</v>
      </c>
      <c r="M1161" s="13" t="s">
        <v>252</v>
      </c>
      <c r="O1161" s="16">
        <v>0</v>
      </c>
      <c r="P1161" s="13">
        <v>58</v>
      </c>
      <c r="Q1161" s="17">
        <v>25</v>
      </c>
      <c r="R1161" s="227">
        <f t="shared" si="62"/>
        <v>33</v>
      </c>
      <c r="V1161" s="17">
        <v>140</v>
      </c>
    </row>
    <row r="1162" spans="1:41" x14ac:dyDescent="0.25">
      <c r="A1162" s="12">
        <v>38896</v>
      </c>
      <c r="B1162" s="13" t="s">
        <v>249</v>
      </c>
      <c r="C1162" s="13">
        <v>2006</v>
      </c>
      <c r="D1162" s="13">
        <v>6</v>
      </c>
      <c r="E1162" s="13">
        <v>1</v>
      </c>
      <c r="F1162" s="13" t="s">
        <v>248</v>
      </c>
      <c r="G1162" s="30">
        <v>1.1111111111111112E-2</v>
      </c>
      <c r="I1162" s="30">
        <v>0.83888888888888891</v>
      </c>
      <c r="J1162" s="231">
        <f t="shared" si="60"/>
        <v>4.1333333333333329</v>
      </c>
      <c r="K1162" s="13" t="s">
        <v>250</v>
      </c>
      <c r="L1162" s="13" t="s">
        <v>13</v>
      </c>
      <c r="M1162" s="13" t="s">
        <v>252</v>
      </c>
      <c r="O1162" s="16">
        <v>0</v>
      </c>
      <c r="P1162" s="13">
        <v>60</v>
      </c>
      <c r="Q1162" s="17">
        <v>25</v>
      </c>
      <c r="R1162" s="227">
        <f t="shared" si="62"/>
        <v>35</v>
      </c>
      <c r="V1162" s="17">
        <v>142</v>
      </c>
    </row>
    <row r="1163" spans="1:41" x14ac:dyDescent="0.25">
      <c r="A1163" s="12">
        <v>38896</v>
      </c>
      <c r="B1163" s="13" t="s">
        <v>249</v>
      </c>
      <c r="C1163" s="13">
        <v>2006</v>
      </c>
      <c r="D1163" s="13">
        <v>6</v>
      </c>
      <c r="E1163" s="13">
        <v>1</v>
      </c>
      <c r="F1163" s="13" t="s">
        <v>248</v>
      </c>
      <c r="G1163" s="30">
        <v>1.3888888888888888E-2</v>
      </c>
      <c r="I1163" s="30">
        <v>0.83888888888888891</v>
      </c>
      <c r="J1163" s="231">
        <f t="shared" si="60"/>
        <v>4.1999999999999993</v>
      </c>
      <c r="K1163" s="13" t="s">
        <v>250</v>
      </c>
      <c r="L1163" s="13" t="s">
        <v>14</v>
      </c>
      <c r="M1163" s="13" t="s">
        <v>252</v>
      </c>
      <c r="O1163" s="16">
        <v>4.5</v>
      </c>
      <c r="P1163" s="13">
        <v>55</v>
      </c>
      <c r="Q1163" s="17">
        <v>25</v>
      </c>
      <c r="R1163" s="227">
        <f t="shared" si="62"/>
        <v>30</v>
      </c>
      <c r="V1163" s="17">
        <v>139</v>
      </c>
      <c r="AO1163" s="13" t="s">
        <v>15</v>
      </c>
    </row>
    <row r="1164" spans="1:41" x14ac:dyDescent="0.25">
      <c r="A1164" s="12">
        <v>38896</v>
      </c>
      <c r="B1164" s="13" t="s">
        <v>249</v>
      </c>
      <c r="C1164" s="13">
        <v>2006</v>
      </c>
      <c r="D1164" s="13">
        <v>6</v>
      </c>
      <c r="E1164" s="13">
        <v>1</v>
      </c>
      <c r="F1164" s="13" t="s">
        <v>248</v>
      </c>
      <c r="G1164" s="30">
        <v>4.5138888888888888E-2</v>
      </c>
      <c r="I1164" s="30">
        <v>0.83888888888888891</v>
      </c>
      <c r="J1164" s="231">
        <f t="shared" si="60"/>
        <v>4.9499999999999993</v>
      </c>
      <c r="K1164" s="13" t="s">
        <v>250</v>
      </c>
      <c r="L1164" s="13" t="s">
        <v>17</v>
      </c>
      <c r="M1164" s="13" t="s">
        <v>252</v>
      </c>
      <c r="O1164" s="16">
        <v>0</v>
      </c>
      <c r="P1164" s="13">
        <v>59</v>
      </c>
      <c r="Q1164" s="17">
        <v>25</v>
      </c>
      <c r="R1164" s="227">
        <f t="shared" si="62"/>
        <v>34</v>
      </c>
      <c r="V1164" s="17">
        <v>135</v>
      </c>
    </row>
    <row r="1165" spans="1:41" x14ac:dyDescent="0.25">
      <c r="A1165" s="12">
        <v>38896</v>
      </c>
      <c r="B1165" s="13" t="s">
        <v>249</v>
      </c>
      <c r="C1165" s="13">
        <v>2006</v>
      </c>
      <c r="D1165" s="13">
        <v>6</v>
      </c>
      <c r="E1165" s="13">
        <v>1</v>
      </c>
      <c r="F1165" s="13" t="s">
        <v>248</v>
      </c>
      <c r="G1165" s="30">
        <v>4.7916666666666663E-2</v>
      </c>
      <c r="I1165" s="30">
        <v>0.83888888888888891</v>
      </c>
      <c r="J1165" s="231">
        <f t="shared" si="60"/>
        <v>5.0166666666666657</v>
      </c>
      <c r="K1165" s="13" t="s">
        <v>250</v>
      </c>
      <c r="L1165" s="13" t="s">
        <v>18</v>
      </c>
      <c r="M1165" s="13" t="s">
        <v>252</v>
      </c>
      <c r="O1165" s="16">
        <v>0</v>
      </c>
      <c r="P1165" s="13">
        <v>61</v>
      </c>
      <c r="Q1165" s="17">
        <v>25</v>
      </c>
      <c r="R1165" s="227">
        <f t="shared" si="62"/>
        <v>36</v>
      </c>
      <c r="V1165" s="17">
        <v>145</v>
      </c>
    </row>
    <row r="1166" spans="1:41" x14ac:dyDescent="0.25">
      <c r="A1166" s="12">
        <v>38896</v>
      </c>
      <c r="B1166" s="13" t="s">
        <v>249</v>
      </c>
      <c r="C1166" s="13">
        <v>2006</v>
      </c>
      <c r="D1166" s="13">
        <v>6</v>
      </c>
      <c r="E1166" s="13">
        <v>1</v>
      </c>
      <c r="F1166" s="13" t="s">
        <v>248</v>
      </c>
      <c r="G1166" s="30">
        <v>5.486111111111111E-2</v>
      </c>
      <c r="I1166" s="30">
        <v>0.83888888888888891</v>
      </c>
      <c r="J1166" s="231">
        <f t="shared" si="60"/>
        <v>5.1833333333333336</v>
      </c>
      <c r="K1166" s="13" t="s">
        <v>250</v>
      </c>
      <c r="L1166" s="13" t="s">
        <v>19</v>
      </c>
      <c r="M1166" s="13" t="s">
        <v>252</v>
      </c>
      <c r="O1166" s="16">
        <v>4.5</v>
      </c>
      <c r="P1166" s="13">
        <v>61</v>
      </c>
      <c r="Q1166" s="17">
        <v>25</v>
      </c>
      <c r="R1166" s="227">
        <f t="shared" si="62"/>
        <v>36</v>
      </c>
      <c r="V1166" s="17">
        <v>147</v>
      </c>
    </row>
    <row r="1167" spans="1:41" x14ac:dyDescent="0.25">
      <c r="A1167" s="12">
        <v>38896</v>
      </c>
      <c r="B1167" s="13" t="s">
        <v>249</v>
      </c>
      <c r="C1167" s="13">
        <v>2006</v>
      </c>
      <c r="D1167" s="13">
        <v>6</v>
      </c>
      <c r="E1167" s="13">
        <v>1</v>
      </c>
      <c r="F1167" s="13" t="s">
        <v>248</v>
      </c>
      <c r="G1167" s="30">
        <v>7.2222222222222229E-2</v>
      </c>
      <c r="I1167" s="30">
        <v>0.83888888888888891</v>
      </c>
      <c r="J1167" s="231">
        <f t="shared" si="60"/>
        <v>5.5999999999999979</v>
      </c>
      <c r="K1167" s="13" t="s">
        <v>250</v>
      </c>
      <c r="L1167" s="13" t="s">
        <v>20</v>
      </c>
      <c r="M1167" s="13" t="s">
        <v>252</v>
      </c>
      <c r="O1167" s="16">
        <v>4</v>
      </c>
      <c r="P1167" s="13">
        <v>61</v>
      </c>
      <c r="Q1167" s="17">
        <v>25</v>
      </c>
      <c r="R1167" s="227">
        <f t="shared" si="62"/>
        <v>36</v>
      </c>
      <c r="V1167" s="17">
        <v>143</v>
      </c>
      <c r="AO1167" s="13" t="s">
        <v>21</v>
      </c>
    </row>
    <row r="1168" spans="1:41" x14ac:dyDescent="0.25">
      <c r="A1168" s="12">
        <v>38896</v>
      </c>
      <c r="B1168" s="13" t="s">
        <v>249</v>
      </c>
      <c r="C1168" s="13">
        <v>2006</v>
      </c>
      <c r="D1168" s="13">
        <v>6</v>
      </c>
      <c r="E1168" s="13">
        <v>1</v>
      </c>
      <c r="F1168" s="13" t="s">
        <v>248</v>
      </c>
      <c r="G1168" s="30">
        <v>7.6388888888888895E-2</v>
      </c>
      <c r="I1168" s="30">
        <v>0.83888888888888891</v>
      </c>
      <c r="J1168" s="231">
        <f t="shared" ref="J1168:J1231" si="63">($G1168-$I1168)*24+IF($G1168&lt;TIME(12,0,0),24,0)</f>
        <v>5.7000000000000028</v>
      </c>
      <c r="K1168" s="13" t="s">
        <v>250</v>
      </c>
      <c r="L1168" s="13" t="s">
        <v>22</v>
      </c>
      <c r="M1168" s="13" t="s">
        <v>252</v>
      </c>
      <c r="O1168" s="16">
        <v>3</v>
      </c>
      <c r="P1168" s="13">
        <v>59</v>
      </c>
      <c r="Q1168" s="17">
        <v>25</v>
      </c>
      <c r="R1168" s="227">
        <f t="shared" si="62"/>
        <v>34</v>
      </c>
      <c r="V1168" s="17">
        <v>141</v>
      </c>
    </row>
    <row r="1169" spans="1:41" x14ac:dyDescent="0.25">
      <c r="A1169" s="12">
        <v>38897</v>
      </c>
      <c r="B1169" s="13" t="s">
        <v>249</v>
      </c>
      <c r="C1169" s="13">
        <v>2006</v>
      </c>
      <c r="D1169" s="13">
        <v>6</v>
      </c>
      <c r="E1169" s="13">
        <v>1</v>
      </c>
      <c r="F1169" s="13" t="s">
        <v>248</v>
      </c>
      <c r="G1169" s="30">
        <v>0.92500000000000004</v>
      </c>
      <c r="I1169" s="30">
        <v>0.83888888888888891</v>
      </c>
      <c r="J1169" s="231">
        <f t="shared" si="63"/>
        <v>2.0666666666666673</v>
      </c>
      <c r="K1169" s="13" t="s">
        <v>250</v>
      </c>
      <c r="L1169" s="13" t="s">
        <v>23</v>
      </c>
      <c r="M1169" s="13" t="s">
        <v>252</v>
      </c>
      <c r="O1169" s="16">
        <v>0</v>
      </c>
      <c r="P1169" s="13">
        <v>55</v>
      </c>
      <c r="Q1169" s="17">
        <v>25</v>
      </c>
      <c r="R1169" s="227">
        <f t="shared" si="62"/>
        <v>30</v>
      </c>
      <c r="V1169" s="17">
        <v>140</v>
      </c>
      <c r="AO1169" s="13" t="s">
        <v>24</v>
      </c>
    </row>
    <row r="1170" spans="1:41" x14ac:dyDescent="0.25">
      <c r="A1170" s="12">
        <v>38897</v>
      </c>
      <c r="B1170" s="13" t="s">
        <v>249</v>
      </c>
      <c r="C1170" s="13">
        <v>2006</v>
      </c>
      <c r="D1170" s="13">
        <v>6</v>
      </c>
      <c r="E1170" s="13">
        <v>1</v>
      </c>
      <c r="F1170" s="13" t="s">
        <v>248</v>
      </c>
      <c r="G1170" s="30">
        <v>0.94305555555555554</v>
      </c>
      <c r="I1170" s="30">
        <v>0.83888888888888891</v>
      </c>
      <c r="J1170" s="231">
        <f t="shared" si="63"/>
        <v>2.4999999999999991</v>
      </c>
      <c r="K1170" s="13" t="s">
        <v>250</v>
      </c>
      <c r="L1170" s="13" t="s">
        <v>25</v>
      </c>
      <c r="M1170" s="13" t="s">
        <v>252</v>
      </c>
      <c r="O1170" s="16">
        <v>3</v>
      </c>
      <c r="P1170" s="13">
        <v>61</v>
      </c>
      <c r="Q1170" s="17">
        <v>25</v>
      </c>
      <c r="R1170" s="227">
        <f t="shared" si="62"/>
        <v>36</v>
      </c>
      <c r="V1170" s="17">
        <v>143</v>
      </c>
    </row>
    <row r="1171" spans="1:41" x14ac:dyDescent="0.25">
      <c r="A1171" s="12">
        <v>38897</v>
      </c>
      <c r="B1171" s="13" t="s">
        <v>249</v>
      </c>
      <c r="C1171" s="13">
        <v>2006</v>
      </c>
      <c r="D1171" s="13">
        <v>6</v>
      </c>
      <c r="E1171" s="13">
        <v>1</v>
      </c>
      <c r="F1171" s="13" t="s">
        <v>248</v>
      </c>
      <c r="G1171" s="30">
        <v>0.95416666666666661</v>
      </c>
      <c r="I1171" s="30">
        <v>0.83888888888888891</v>
      </c>
      <c r="J1171" s="231">
        <f t="shared" si="63"/>
        <v>2.7666666666666648</v>
      </c>
      <c r="K1171" s="13" t="s">
        <v>250</v>
      </c>
      <c r="L1171" s="13" t="s">
        <v>26</v>
      </c>
      <c r="M1171" s="13" t="s">
        <v>252</v>
      </c>
      <c r="O1171" s="16">
        <v>3</v>
      </c>
      <c r="P1171" s="13">
        <v>61</v>
      </c>
      <c r="Q1171" s="17">
        <v>25</v>
      </c>
      <c r="R1171" s="227">
        <f t="shared" si="62"/>
        <v>36</v>
      </c>
      <c r="V1171" s="17">
        <v>142</v>
      </c>
      <c r="AO1171" s="13" t="s">
        <v>27</v>
      </c>
    </row>
    <row r="1172" spans="1:41" x14ac:dyDescent="0.25">
      <c r="A1172" s="12">
        <v>38924</v>
      </c>
      <c r="B1172" s="13" t="s">
        <v>249</v>
      </c>
      <c r="C1172" s="13">
        <v>2006</v>
      </c>
      <c r="D1172" s="13">
        <v>7</v>
      </c>
      <c r="E1172" s="13">
        <v>1</v>
      </c>
      <c r="F1172" s="13" t="s">
        <v>248</v>
      </c>
      <c r="G1172" s="30">
        <v>0.8847222222222223</v>
      </c>
      <c r="I1172" s="30">
        <v>0.83194444444444438</v>
      </c>
      <c r="J1172" s="231">
        <f t="shared" si="63"/>
        <v>1.2666666666666702</v>
      </c>
      <c r="K1172" s="13" t="s">
        <v>250</v>
      </c>
      <c r="L1172" s="13" t="s">
        <v>70</v>
      </c>
      <c r="M1172" s="13" t="s">
        <v>252</v>
      </c>
      <c r="O1172" s="16">
        <v>4</v>
      </c>
      <c r="P1172" s="13">
        <v>48</v>
      </c>
      <c r="Q1172" s="17">
        <v>15</v>
      </c>
      <c r="R1172" s="227">
        <f t="shared" si="62"/>
        <v>33</v>
      </c>
      <c r="S1172" s="18">
        <v>14.15</v>
      </c>
      <c r="T1172" s="18">
        <v>38.5</v>
      </c>
      <c r="U1172" s="18">
        <v>24.1</v>
      </c>
      <c r="V1172" s="17">
        <v>140</v>
      </c>
      <c r="X1172" s="13" t="s">
        <v>1713</v>
      </c>
      <c r="AO1172" s="13" t="s">
        <v>71</v>
      </c>
    </row>
    <row r="1173" spans="1:41" x14ac:dyDescent="0.25">
      <c r="A1173" s="12">
        <v>38924</v>
      </c>
      <c r="B1173" s="13" t="s">
        <v>249</v>
      </c>
      <c r="C1173" s="13">
        <v>2006</v>
      </c>
      <c r="D1173" s="13">
        <v>7</v>
      </c>
      <c r="E1173" s="13">
        <v>1</v>
      </c>
      <c r="F1173" s="13" t="s">
        <v>248</v>
      </c>
      <c r="G1173" s="30">
        <v>0.88541666666666663</v>
      </c>
      <c r="I1173" s="30">
        <v>0.83194444444444438</v>
      </c>
      <c r="J1173" s="231">
        <f t="shared" si="63"/>
        <v>1.2833333333333341</v>
      </c>
      <c r="K1173" s="13" t="s">
        <v>250</v>
      </c>
      <c r="L1173" s="13" t="s">
        <v>72</v>
      </c>
      <c r="M1173" s="13" t="s">
        <v>252</v>
      </c>
      <c r="O1173" s="16">
        <v>1</v>
      </c>
      <c r="P1173" s="13">
        <v>50</v>
      </c>
      <c r="Q1173" s="17">
        <v>15</v>
      </c>
      <c r="R1173" s="227">
        <f t="shared" si="62"/>
        <v>35</v>
      </c>
      <c r="S1173" s="18">
        <v>14.8</v>
      </c>
      <c r="T1173" s="18">
        <v>39.4</v>
      </c>
      <c r="U1173" s="18">
        <v>25</v>
      </c>
      <c r="V1173" s="17">
        <v>138</v>
      </c>
      <c r="X1173" s="13" t="s">
        <v>1713</v>
      </c>
      <c r="AO1173" s="13" t="s">
        <v>256</v>
      </c>
    </row>
    <row r="1174" spans="1:41" x14ac:dyDescent="0.25">
      <c r="A1174" s="12">
        <v>38924</v>
      </c>
      <c r="B1174" s="13" t="s">
        <v>249</v>
      </c>
      <c r="C1174" s="13">
        <v>2006</v>
      </c>
      <c r="D1174" s="13">
        <v>7</v>
      </c>
      <c r="E1174" s="13">
        <v>1</v>
      </c>
      <c r="F1174" s="13" t="s">
        <v>248</v>
      </c>
      <c r="G1174" s="30">
        <v>0.89444444444444438</v>
      </c>
      <c r="I1174" s="30">
        <v>0.83194444444444438</v>
      </c>
      <c r="J1174" s="231">
        <f t="shared" si="63"/>
        <v>1.5</v>
      </c>
      <c r="K1174" s="13" t="s">
        <v>250</v>
      </c>
      <c r="L1174" s="13" t="s">
        <v>73</v>
      </c>
      <c r="M1174" s="13" t="s">
        <v>252</v>
      </c>
      <c r="O1174" s="16">
        <v>1</v>
      </c>
      <c r="P1174" s="13">
        <v>53</v>
      </c>
      <c r="Q1174" s="17">
        <v>20</v>
      </c>
      <c r="R1174" s="227">
        <f t="shared" si="62"/>
        <v>33</v>
      </c>
      <c r="S1174" s="18">
        <v>16.25</v>
      </c>
      <c r="T1174" s="18">
        <v>32</v>
      </c>
      <c r="U1174" s="18">
        <v>23.55</v>
      </c>
      <c r="V1174" s="17">
        <v>141</v>
      </c>
      <c r="X1174" s="13" t="s">
        <v>1712</v>
      </c>
      <c r="AO1174" s="13" t="s">
        <v>74</v>
      </c>
    </row>
    <row r="1175" spans="1:41" x14ac:dyDescent="0.25">
      <c r="A1175" s="12">
        <v>38924</v>
      </c>
      <c r="B1175" s="13" t="s">
        <v>249</v>
      </c>
      <c r="C1175" s="13">
        <v>2006</v>
      </c>
      <c r="D1175" s="13">
        <v>7</v>
      </c>
      <c r="E1175" s="13">
        <v>1</v>
      </c>
      <c r="F1175" s="13" t="s">
        <v>248</v>
      </c>
      <c r="G1175" s="30">
        <v>0.90833333333333333</v>
      </c>
      <c r="I1175" s="30">
        <v>0.83194444444444438</v>
      </c>
      <c r="J1175" s="231">
        <f t="shared" si="63"/>
        <v>1.8333333333333348</v>
      </c>
      <c r="K1175" s="13" t="s">
        <v>250</v>
      </c>
      <c r="L1175" s="13" t="s">
        <v>75</v>
      </c>
      <c r="M1175" s="13" t="s">
        <v>252</v>
      </c>
      <c r="O1175" s="16">
        <v>4.5</v>
      </c>
      <c r="P1175" s="13">
        <v>54</v>
      </c>
      <c r="Q1175" s="17">
        <v>20</v>
      </c>
      <c r="R1175" s="227">
        <f t="shared" si="62"/>
        <v>34</v>
      </c>
      <c r="S1175" s="18">
        <v>15.35</v>
      </c>
      <c r="T1175" s="18">
        <v>36.450000000000003</v>
      </c>
      <c r="U1175" s="18">
        <v>24</v>
      </c>
      <c r="V1175" s="17">
        <v>142</v>
      </c>
      <c r="X1175" s="13" t="s">
        <v>1712</v>
      </c>
      <c r="AO1175" s="13" t="s">
        <v>76</v>
      </c>
    </row>
    <row r="1176" spans="1:41" x14ac:dyDescent="0.25">
      <c r="A1176" s="12">
        <v>38924</v>
      </c>
      <c r="B1176" s="13" t="s">
        <v>249</v>
      </c>
      <c r="C1176" s="13">
        <v>2006</v>
      </c>
      <c r="D1176" s="13">
        <v>7</v>
      </c>
      <c r="E1176" s="13">
        <v>1</v>
      </c>
      <c r="F1176" s="13" t="s">
        <v>248</v>
      </c>
      <c r="G1176" s="30">
        <v>0.91388888888888886</v>
      </c>
      <c r="I1176" s="30">
        <v>0.83194444444444438</v>
      </c>
      <c r="J1176" s="231">
        <f t="shared" si="63"/>
        <v>1.9666666666666677</v>
      </c>
      <c r="K1176" s="13" t="s">
        <v>250</v>
      </c>
      <c r="L1176" s="13" t="s">
        <v>77</v>
      </c>
      <c r="M1176" s="13" t="s">
        <v>252</v>
      </c>
      <c r="O1176" s="16">
        <v>3</v>
      </c>
      <c r="P1176" s="13">
        <v>54</v>
      </c>
      <c r="Q1176" s="17">
        <v>20</v>
      </c>
      <c r="R1176" s="227">
        <f t="shared" si="62"/>
        <v>34</v>
      </c>
      <c r="S1176" s="18">
        <v>15.2</v>
      </c>
      <c r="T1176" s="18">
        <v>38.299999999999997</v>
      </c>
      <c r="U1176" s="18">
        <v>24.1</v>
      </c>
      <c r="V1176" s="17">
        <v>142</v>
      </c>
      <c r="X1176" s="13" t="s">
        <v>1712</v>
      </c>
    </row>
    <row r="1177" spans="1:41" x14ac:dyDescent="0.25">
      <c r="A1177" s="12">
        <v>38924</v>
      </c>
      <c r="B1177" s="13" t="s">
        <v>249</v>
      </c>
      <c r="C1177" s="13">
        <v>2006</v>
      </c>
      <c r="D1177" s="13">
        <v>7</v>
      </c>
      <c r="E1177" s="13">
        <v>1</v>
      </c>
      <c r="F1177" s="13" t="s">
        <v>248</v>
      </c>
      <c r="G1177" s="30">
        <v>0.9194444444444444</v>
      </c>
      <c r="I1177" s="30">
        <v>0.83194444444444438</v>
      </c>
      <c r="J1177" s="231">
        <f t="shared" si="63"/>
        <v>2.1000000000000005</v>
      </c>
      <c r="K1177" s="13" t="s">
        <v>250</v>
      </c>
      <c r="L1177" s="13" t="s">
        <v>78</v>
      </c>
      <c r="M1177" s="13" t="s">
        <v>252</v>
      </c>
      <c r="O1177" s="16">
        <v>0</v>
      </c>
      <c r="P1177" s="13">
        <v>58</v>
      </c>
      <c r="Q1177" s="17">
        <v>20</v>
      </c>
      <c r="R1177" s="227">
        <f t="shared" si="62"/>
        <v>38</v>
      </c>
      <c r="S1177" s="18">
        <v>16</v>
      </c>
      <c r="T1177" s="18">
        <v>40.200000000000003</v>
      </c>
      <c r="U1177" s="18">
        <v>22.55</v>
      </c>
      <c r="V1177" s="17">
        <v>146</v>
      </c>
      <c r="X1177" s="13" t="s">
        <v>1712</v>
      </c>
    </row>
    <row r="1178" spans="1:41" x14ac:dyDescent="0.25">
      <c r="A1178" s="12">
        <v>38924</v>
      </c>
      <c r="B1178" s="13" t="s">
        <v>249</v>
      </c>
      <c r="C1178" s="13">
        <v>2006</v>
      </c>
      <c r="D1178" s="13">
        <v>7</v>
      </c>
      <c r="E1178" s="13">
        <v>1</v>
      </c>
      <c r="F1178" s="13" t="s">
        <v>248</v>
      </c>
      <c r="G1178" s="30">
        <v>0.92222222222222217</v>
      </c>
      <c r="I1178" s="30">
        <v>0.83194444444444438</v>
      </c>
      <c r="J1178" s="231">
        <f t="shared" si="63"/>
        <v>2.166666666666667</v>
      </c>
      <c r="K1178" s="13" t="s">
        <v>250</v>
      </c>
      <c r="L1178" s="13" t="s">
        <v>79</v>
      </c>
      <c r="M1178" s="13" t="s">
        <v>252</v>
      </c>
      <c r="O1178" s="16">
        <v>0</v>
      </c>
      <c r="P1178" s="13">
        <v>46</v>
      </c>
      <c r="Q1178" s="17">
        <v>15</v>
      </c>
      <c r="R1178" s="227">
        <f t="shared" si="62"/>
        <v>31</v>
      </c>
      <c r="V1178" s="17">
        <v>136</v>
      </c>
      <c r="X1178" s="13" t="s">
        <v>252</v>
      </c>
      <c r="AO1178" s="13" t="s">
        <v>80</v>
      </c>
    </row>
    <row r="1179" spans="1:41" x14ac:dyDescent="0.25">
      <c r="A1179" s="12">
        <v>38924</v>
      </c>
      <c r="B1179" s="13" t="s">
        <v>249</v>
      </c>
      <c r="C1179" s="13">
        <v>2006</v>
      </c>
      <c r="D1179" s="13">
        <v>7</v>
      </c>
      <c r="E1179" s="13">
        <v>1</v>
      </c>
      <c r="F1179" s="13" t="s">
        <v>248</v>
      </c>
      <c r="G1179" s="30">
        <v>0.92638888888888893</v>
      </c>
      <c r="I1179" s="30">
        <v>0.83194444444444438</v>
      </c>
      <c r="J1179" s="231">
        <f t="shared" si="63"/>
        <v>2.2666666666666693</v>
      </c>
      <c r="K1179" s="13" t="s">
        <v>250</v>
      </c>
      <c r="L1179" s="13" t="s">
        <v>81</v>
      </c>
      <c r="M1179" s="13" t="s">
        <v>252</v>
      </c>
      <c r="O1179" s="16">
        <v>0</v>
      </c>
      <c r="P1179" s="13">
        <v>46</v>
      </c>
      <c r="Q1179" s="17">
        <v>15</v>
      </c>
      <c r="R1179" s="227">
        <f t="shared" si="62"/>
        <v>31</v>
      </c>
      <c r="S1179" s="18">
        <v>15.5</v>
      </c>
      <c r="T1179" s="18">
        <v>38</v>
      </c>
      <c r="U1179" s="18">
        <v>23.8</v>
      </c>
      <c r="V1179" s="17">
        <v>142</v>
      </c>
      <c r="X1179" s="13" t="s">
        <v>1713</v>
      </c>
    </row>
    <row r="1180" spans="1:41" x14ac:dyDescent="0.25">
      <c r="A1180" s="12">
        <v>38924</v>
      </c>
      <c r="B1180" s="13" t="s">
        <v>249</v>
      </c>
      <c r="C1180" s="13">
        <v>2006</v>
      </c>
      <c r="D1180" s="13">
        <v>7</v>
      </c>
      <c r="E1180" s="13">
        <v>1</v>
      </c>
      <c r="F1180" s="13" t="s">
        <v>248</v>
      </c>
      <c r="G1180" s="30">
        <v>0.93472222222222223</v>
      </c>
      <c r="I1180" s="30">
        <v>0.83194444444444438</v>
      </c>
      <c r="J1180" s="231">
        <f t="shared" si="63"/>
        <v>2.4666666666666686</v>
      </c>
      <c r="K1180" s="13" t="s">
        <v>250</v>
      </c>
      <c r="L1180" s="13" t="s">
        <v>82</v>
      </c>
      <c r="M1180" s="13" t="s">
        <v>252</v>
      </c>
      <c r="O1180" s="16">
        <v>4</v>
      </c>
      <c r="P1180" s="13">
        <v>53</v>
      </c>
      <c r="Q1180" s="17">
        <v>15</v>
      </c>
      <c r="R1180" s="227">
        <f t="shared" si="62"/>
        <v>38</v>
      </c>
      <c r="V1180" s="17" t="s">
        <v>318</v>
      </c>
      <c r="X1180" s="13" t="s">
        <v>252</v>
      </c>
      <c r="AO1180" s="13" t="s">
        <v>83</v>
      </c>
    </row>
    <row r="1181" spans="1:41" x14ac:dyDescent="0.25">
      <c r="A1181" s="12">
        <v>38924</v>
      </c>
      <c r="B1181" s="13" t="s">
        <v>249</v>
      </c>
      <c r="C1181" s="13">
        <v>2006</v>
      </c>
      <c r="D1181" s="13">
        <v>7</v>
      </c>
      <c r="E1181" s="13">
        <v>1</v>
      </c>
      <c r="F1181" s="13" t="s">
        <v>248</v>
      </c>
      <c r="G1181" s="30">
        <v>0.93611111111111101</v>
      </c>
      <c r="I1181" s="30">
        <v>0.83194444444444438</v>
      </c>
      <c r="J1181" s="231">
        <f t="shared" si="63"/>
        <v>2.4999999999999991</v>
      </c>
      <c r="K1181" s="13" t="s">
        <v>250</v>
      </c>
      <c r="L1181" s="13" t="s">
        <v>84</v>
      </c>
      <c r="M1181" s="13" t="s">
        <v>252</v>
      </c>
      <c r="O1181" s="16">
        <v>0</v>
      </c>
      <c r="P1181" s="13">
        <v>48</v>
      </c>
      <c r="Q1181" s="17">
        <v>15</v>
      </c>
      <c r="R1181" s="227">
        <f t="shared" si="62"/>
        <v>33</v>
      </c>
      <c r="V1181" s="17">
        <v>143</v>
      </c>
      <c r="X1181" s="13" t="s">
        <v>252</v>
      </c>
    </row>
    <row r="1182" spans="1:41" x14ac:dyDescent="0.25">
      <c r="A1182" s="12">
        <v>38924</v>
      </c>
      <c r="B1182" s="13" t="s">
        <v>249</v>
      </c>
      <c r="C1182" s="13">
        <v>2006</v>
      </c>
      <c r="D1182" s="13">
        <v>7</v>
      </c>
      <c r="E1182" s="13">
        <v>1</v>
      </c>
      <c r="F1182" s="13" t="s">
        <v>248</v>
      </c>
      <c r="G1182" s="30">
        <v>0.9375</v>
      </c>
      <c r="I1182" s="30">
        <v>0.83194444444444438</v>
      </c>
      <c r="J1182" s="231">
        <f t="shared" si="63"/>
        <v>2.533333333333335</v>
      </c>
      <c r="K1182" s="13" t="s">
        <v>250</v>
      </c>
      <c r="L1182" s="13" t="s">
        <v>85</v>
      </c>
      <c r="M1182" s="13" t="s">
        <v>252</v>
      </c>
      <c r="O1182" s="16">
        <v>4</v>
      </c>
      <c r="P1182" s="13">
        <v>54</v>
      </c>
      <c r="Q1182" s="17">
        <v>20</v>
      </c>
      <c r="R1182" s="227">
        <f t="shared" si="62"/>
        <v>34</v>
      </c>
      <c r="S1182" s="18">
        <v>14.6</v>
      </c>
      <c r="T1182" s="18">
        <v>37.6</v>
      </c>
      <c r="U1182" s="18">
        <v>22.5</v>
      </c>
      <c r="V1182" s="17">
        <v>140</v>
      </c>
      <c r="X1182" s="13" t="s">
        <v>1712</v>
      </c>
      <c r="AO1182" s="13" t="s">
        <v>86</v>
      </c>
    </row>
    <row r="1183" spans="1:41" x14ac:dyDescent="0.25">
      <c r="A1183" s="12">
        <v>38924</v>
      </c>
      <c r="B1183" s="13" t="s">
        <v>249</v>
      </c>
      <c r="C1183" s="13">
        <v>2006</v>
      </c>
      <c r="D1183" s="13">
        <v>7</v>
      </c>
      <c r="E1183" s="13">
        <v>1</v>
      </c>
      <c r="F1183" s="13" t="s">
        <v>248</v>
      </c>
      <c r="G1183" s="30">
        <v>0.94166666666666676</v>
      </c>
      <c r="I1183" s="30">
        <v>0.83194444444444438</v>
      </c>
      <c r="J1183" s="231">
        <f t="shared" si="63"/>
        <v>2.6333333333333373</v>
      </c>
      <c r="K1183" s="13" t="s">
        <v>250</v>
      </c>
      <c r="L1183" s="13" t="s">
        <v>87</v>
      </c>
      <c r="M1183" s="13" t="s">
        <v>252</v>
      </c>
      <c r="O1183" s="16">
        <v>0</v>
      </c>
      <c r="P1183" s="13">
        <v>48</v>
      </c>
      <c r="Q1183" s="17">
        <v>15</v>
      </c>
      <c r="R1183" s="227">
        <f t="shared" si="62"/>
        <v>33</v>
      </c>
      <c r="S1183" s="18">
        <v>14.1</v>
      </c>
      <c r="T1183" s="18">
        <v>36.700000000000003</v>
      </c>
      <c r="U1183" s="18">
        <v>22.3</v>
      </c>
      <c r="V1183" s="17">
        <v>142</v>
      </c>
      <c r="X1183" s="13" t="s">
        <v>1713</v>
      </c>
    </row>
    <row r="1184" spans="1:41" x14ac:dyDescent="0.25">
      <c r="A1184" s="12">
        <v>38924</v>
      </c>
      <c r="B1184" s="13" t="s">
        <v>249</v>
      </c>
      <c r="C1184" s="13">
        <v>2006</v>
      </c>
      <c r="D1184" s="13">
        <v>7</v>
      </c>
      <c r="E1184" s="13">
        <v>1</v>
      </c>
      <c r="F1184" s="13" t="s">
        <v>248</v>
      </c>
      <c r="G1184" s="30">
        <v>0.94444444444444453</v>
      </c>
      <c r="I1184" s="30">
        <v>0.83194444444444438</v>
      </c>
      <c r="J1184" s="231">
        <f t="shared" si="63"/>
        <v>2.7000000000000037</v>
      </c>
      <c r="K1184" s="13" t="s">
        <v>250</v>
      </c>
      <c r="L1184" s="13" t="s">
        <v>88</v>
      </c>
      <c r="M1184" s="13" t="s">
        <v>252</v>
      </c>
      <c r="O1184" s="16">
        <v>4</v>
      </c>
      <c r="P1184" s="13">
        <v>55</v>
      </c>
      <c r="Q1184" s="17">
        <v>20</v>
      </c>
      <c r="R1184" s="227">
        <f t="shared" si="62"/>
        <v>35</v>
      </c>
      <c r="V1184" s="17">
        <v>142</v>
      </c>
      <c r="X1184" s="13" t="s">
        <v>252</v>
      </c>
      <c r="AO1184" s="13" t="s">
        <v>1472</v>
      </c>
    </row>
    <row r="1185" spans="1:41" x14ac:dyDescent="0.25">
      <c r="A1185" s="12">
        <v>38924</v>
      </c>
      <c r="B1185" s="13" t="s">
        <v>249</v>
      </c>
      <c r="C1185" s="13">
        <v>2006</v>
      </c>
      <c r="D1185" s="13">
        <v>7</v>
      </c>
      <c r="E1185" s="13">
        <v>1</v>
      </c>
      <c r="F1185" s="13" t="s">
        <v>248</v>
      </c>
      <c r="G1185" s="30">
        <v>0.94444444444444453</v>
      </c>
      <c r="I1185" s="30">
        <v>0.83194444444444438</v>
      </c>
      <c r="J1185" s="231">
        <f t="shared" si="63"/>
        <v>2.7000000000000037</v>
      </c>
      <c r="K1185" s="13" t="s">
        <v>250</v>
      </c>
      <c r="L1185" s="13" t="s">
        <v>89</v>
      </c>
      <c r="M1185" s="13" t="s">
        <v>252</v>
      </c>
      <c r="O1185" s="16">
        <v>4</v>
      </c>
      <c r="P1185" s="13">
        <v>64</v>
      </c>
      <c r="Q1185" s="17">
        <v>23</v>
      </c>
      <c r="R1185" s="227">
        <f t="shared" si="62"/>
        <v>41</v>
      </c>
      <c r="V1185" s="17">
        <v>141</v>
      </c>
      <c r="X1185" s="13" t="s">
        <v>252</v>
      </c>
      <c r="AO1185" s="13" t="s">
        <v>90</v>
      </c>
    </row>
    <row r="1186" spans="1:41" x14ac:dyDescent="0.25">
      <c r="A1186" s="12">
        <v>38924</v>
      </c>
      <c r="B1186" s="13" t="s">
        <v>249</v>
      </c>
      <c r="C1186" s="13">
        <v>2006</v>
      </c>
      <c r="D1186" s="13">
        <v>7</v>
      </c>
      <c r="E1186" s="13">
        <v>1</v>
      </c>
      <c r="F1186" s="13" t="s">
        <v>248</v>
      </c>
      <c r="G1186" s="30">
        <v>0.94930555555555562</v>
      </c>
      <c r="I1186" s="30">
        <v>0.83194444444444438</v>
      </c>
      <c r="J1186" s="231">
        <f t="shared" si="63"/>
        <v>2.81666666666667</v>
      </c>
      <c r="K1186" s="13" t="s">
        <v>250</v>
      </c>
      <c r="L1186" s="13" t="s">
        <v>91</v>
      </c>
      <c r="M1186" s="13" t="s">
        <v>252</v>
      </c>
      <c r="O1186" s="16">
        <v>0</v>
      </c>
      <c r="P1186" s="13">
        <v>50</v>
      </c>
      <c r="Q1186" s="17">
        <v>15</v>
      </c>
      <c r="R1186" s="227">
        <f t="shared" si="62"/>
        <v>35</v>
      </c>
      <c r="V1186" s="17">
        <v>141</v>
      </c>
      <c r="X1186" s="13" t="s">
        <v>252</v>
      </c>
      <c r="AO1186" s="13" t="s">
        <v>256</v>
      </c>
    </row>
    <row r="1187" spans="1:41" x14ac:dyDescent="0.25">
      <c r="A1187" s="12">
        <v>38924</v>
      </c>
      <c r="B1187" s="13" t="s">
        <v>249</v>
      </c>
      <c r="C1187" s="13">
        <v>2006</v>
      </c>
      <c r="D1187" s="13">
        <v>7</v>
      </c>
      <c r="E1187" s="13">
        <v>1</v>
      </c>
      <c r="F1187" s="13" t="s">
        <v>248</v>
      </c>
      <c r="G1187" s="30">
        <v>0.95486111111111116</v>
      </c>
      <c r="I1187" s="30">
        <v>0.83194444444444438</v>
      </c>
      <c r="J1187" s="231">
        <f t="shared" si="63"/>
        <v>2.9500000000000028</v>
      </c>
      <c r="K1187" s="13" t="s">
        <v>250</v>
      </c>
      <c r="L1187" s="13" t="s">
        <v>92</v>
      </c>
      <c r="M1187" s="13" t="s">
        <v>252</v>
      </c>
      <c r="O1187" s="16">
        <v>4</v>
      </c>
      <c r="P1187" s="13">
        <v>64</v>
      </c>
      <c r="Q1187" s="17">
        <v>23</v>
      </c>
      <c r="R1187" s="227">
        <f t="shared" si="62"/>
        <v>41</v>
      </c>
      <c r="S1187" s="18">
        <v>14.95</v>
      </c>
      <c r="T1187" s="18">
        <v>37.35</v>
      </c>
      <c r="U1187" s="18">
        <v>23.15</v>
      </c>
      <c r="V1187" s="17">
        <v>141</v>
      </c>
      <c r="X1187" s="13" t="s">
        <v>1712</v>
      </c>
      <c r="AO1187" s="13" t="s">
        <v>1472</v>
      </c>
    </row>
    <row r="1188" spans="1:41" x14ac:dyDescent="0.25">
      <c r="A1188" s="12">
        <v>38924</v>
      </c>
      <c r="B1188" s="13" t="s">
        <v>249</v>
      </c>
      <c r="C1188" s="13">
        <v>2006</v>
      </c>
      <c r="D1188" s="13">
        <v>7</v>
      </c>
      <c r="E1188" s="13">
        <v>1</v>
      </c>
      <c r="F1188" s="13" t="s">
        <v>248</v>
      </c>
      <c r="G1188" s="30">
        <v>0.9590277777777777</v>
      </c>
      <c r="I1188" s="30">
        <v>0.83194444444444438</v>
      </c>
      <c r="J1188" s="231">
        <f t="shared" si="63"/>
        <v>3.05</v>
      </c>
      <c r="K1188" s="13" t="s">
        <v>250</v>
      </c>
      <c r="L1188" s="13" t="s">
        <v>93</v>
      </c>
      <c r="M1188" s="13" t="s">
        <v>252</v>
      </c>
      <c r="O1188" s="16">
        <v>3</v>
      </c>
      <c r="P1188" s="13">
        <v>64</v>
      </c>
      <c r="Q1188" s="17">
        <v>23</v>
      </c>
      <c r="R1188" s="227">
        <f t="shared" si="62"/>
        <v>41</v>
      </c>
      <c r="V1188" s="17">
        <v>136</v>
      </c>
      <c r="X1188" s="13" t="s">
        <v>252</v>
      </c>
      <c r="AO1188" s="13" t="s">
        <v>94</v>
      </c>
    </row>
    <row r="1189" spans="1:41" x14ac:dyDescent="0.25">
      <c r="A1189" s="12">
        <v>38924</v>
      </c>
      <c r="B1189" s="13" t="s">
        <v>249</v>
      </c>
      <c r="C1189" s="13">
        <v>2006</v>
      </c>
      <c r="D1189" s="13">
        <v>7</v>
      </c>
      <c r="E1189" s="13">
        <v>1</v>
      </c>
      <c r="F1189" s="13" t="s">
        <v>248</v>
      </c>
      <c r="G1189" s="30">
        <v>0.9604166666666667</v>
      </c>
      <c r="I1189" s="30">
        <v>0.83194444444444438</v>
      </c>
      <c r="J1189" s="231">
        <f t="shared" si="63"/>
        <v>3.0833333333333357</v>
      </c>
      <c r="K1189" s="13" t="s">
        <v>250</v>
      </c>
      <c r="L1189" s="13" t="s">
        <v>95</v>
      </c>
      <c r="M1189" s="13" t="s">
        <v>252</v>
      </c>
      <c r="O1189" s="16">
        <v>4.5</v>
      </c>
      <c r="P1189" s="13">
        <v>57</v>
      </c>
      <c r="Q1189" s="17">
        <v>20</v>
      </c>
      <c r="R1189" s="227">
        <f t="shared" ref="R1189:R1220" si="64">P1189-Q1189</f>
        <v>37</v>
      </c>
      <c r="S1189" s="18">
        <v>14.8</v>
      </c>
      <c r="T1189" s="18">
        <v>37.35</v>
      </c>
      <c r="U1189" s="18">
        <v>23.65</v>
      </c>
      <c r="V1189" s="17">
        <v>137</v>
      </c>
      <c r="X1189" s="13" t="s">
        <v>1712</v>
      </c>
      <c r="AO1189" s="13" t="s">
        <v>96</v>
      </c>
    </row>
    <row r="1190" spans="1:41" x14ac:dyDescent="0.25">
      <c r="A1190" s="12">
        <v>38924</v>
      </c>
      <c r="B1190" s="13" t="s">
        <v>249</v>
      </c>
      <c r="C1190" s="13">
        <v>2006</v>
      </c>
      <c r="D1190" s="13">
        <v>7</v>
      </c>
      <c r="E1190" s="13">
        <v>1</v>
      </c>
      <c r="F1190" s="13" t="s">
        <v>248</v>
      </c>
      <c r="G1190" s="30">
        <v>0.97083333333333333</v>
      </c>
      <c r="I1190" s="30">
        <v>0.83194444444444438</v>
      </c>
      <c r="J1190" s="231">
        <f t="shared" si="63"/>
        <v>3.3333333333333348</v>
      </c>
      <c r="K1190" s="13" t="s">
        <v>250</v>
      </c>
      <c r="L1190" s="13" t="s">
        <v>97</v>
      </c>
      <c r="M1190" s="13" t="s">
        <v>252</v>
      </c>
      <c r="O1190" s="16">
        <v>0</v>
      </c>
      <c r="P1190" s="13">
        <v>58</v>
      </c>
      <c r="Q1190" s="17">
        <v>20</v>
      </c>
      <c r="R1190" s="227">
        <f t="shared" si="64"/>
        <v>38</v>
      </c>
      <c r="V1190" s="17">
        <v>144</v>
      </c>
      <c r="X1190" s="13" t="s">
        <v>252</v>
      </c>
    </row>
    <row r="1191" spans="1:41" x14ac:dyDescent="0.25">
      <c r="A1191" s="12">
        <v>38924</v>
      </c>
      <c r="B1191" s="13" t="s">
        <v>249</v>
      </c>
      <c r="C1191" s="13">
        <v>2006</v>
      </c>
      <c r="D1191" s="13">
        <v>7</v>
      </c>
      <c r="E1191" s="13">
        <v>1</v>
      </c>
      <c r="F1191" s="13" t="s">
        <v>248</v>
      </c>
      <c r="G1191" s="30">
        <v>0.97777777777777775</v>
      </c>
      <c r="I1191" s="30">
        <v>0.83194444444444438</v>
      </c>
      <c r="J1191" s="231">
        <f t="shared" si="63"/>
        <v>3.5000000000000009</v>
      </c>
      <c r="K1191" s="13" t="s">
        <v>250</v>
      </c>
      <c r="L1191" s="13" t="s">
        <v>98</v>
      </c>
      <c r="M1191" s="13" t="s">
        <v>252</v>
      </c>
      <c r="O1191" s="16">
        <v>0</v>
      </c>
      <c r="P1191" s="13">
        <v>61</v>
      </c>
      <c r="Q1191" s="17">
        <v>25</v>
      </c>
      <c r="R1191" s="227">
        <f t="shared" si="64"/>
        <v>36</v>
      </c>
      <c r="V1191" s="17">
        <v>142</v>
      </c>
      <c r="X1191" s="13" t="s">
        <v>252</v>
      </c>
      <c r="AO1191" s="13" t="s">
        <v>99</v>
      </c>
    </row>
    <row r="1192" spans="1:41" x14ac:dyDescent="0.25">
      <c r="A1192" s="12">
        <v>38924</v>
      </c>
      <c r="B1192" s="13" t="s">
        <v>249</v>
      </c>
      <c r="C1192" s="13">
        <v>2006</v>
      </c>
      <c r="D1192" s="13">
        <v>7</v>
      </c>
      <c r="E1192" s="13">
        <v>1</v>
      </c>
      <c r="F1192" s="13" t="s">
        <v>248</v>
      </c>
      <c r="G1192" s="30">
        <v>0.9819444444444444</v>
      </c>
      <c r="I1192" s="30">
        <v>0.83194444444444438</v>
      </c>
      <c r="J1192" s="231">
        <f t="shared" si="63"/>
        <v>3.6000000000000005</v>
      </c>
      <c r="K1192" s="13" t="s">
        <v>250</v>
      </c>
      <c r="L1192" s="13" t="s">
        <v>100</v>
      </c>
      <c r="M1192" s="13" t="s">
        <v>252</v>
      </c>
      <c r="O1192" s="16">
        <v>4</v>
      </c>
      <c r="P1192" s="13">
        <v>56</v>
      </c>
      <c r="Q1192" s="17">
        <v>20</v>
      </c>
      <c r="R1192" s="227">
        <f t="shared" si="64"/>
        <v>36</v>
      </c>
      <c r="V1192" s="17">
        <v>139</v>
      </c>
      <c r="X1192" s="13" t="s">
        <v>252</v>
      </c>
      <c r="AO1192" s="13" t="s">
        <v>1472</v>
      </c>
    </row>
    <row r="1193" spans="1:41" x14ac:dyDescent="0.25">
      <c r="A1193" s="12">
        <v>38924</v>
      </c>
      <c r="B1193" s="13" t="s">
        <v>249</v>
      </c>
      <c r="C1193" s="13">
        <v>2006</v>
      </c>
      <c r="D1193" s="13">
        <v>7</v>
      </c>
      <c r="E1193" s="13">
        <v>1</v>
      </c>
      <c r="F1193" s="13" t="s">
        <v>248</v>
      </c>
      <c r="G1193" s="30">
        <v>0.98472222222222217</v>
      </c>
      <c r="I1193" s="30">
        <v>0.83194444444444438</v>
      </c>
      <c r="J1193" s="231">
        <f t="shared" si="63"/>
        <v>3.666666666666667</v>
      </c>
      <c r="K1193" s="13" t="s">
        <v>250</v>
      </c>
      <c r="L1193" s="13" t="s">
        <v>101</v>
      </c>
      <c r="M1193" s="13" t="s">
        <v>252</v>
      </c>
      <c r="O1193" s="16">
        <v>0</v>
      </c>
      <c r="P1193" s="13">
        <v>58</v>
      </c>
      <c r="Q1193" s="17">
        <v>20</v>
      </c>
      <c r="R1193" s="227">
        <f t="shared" si="64"/>
        <v>38</v>
      </c>
      <c r="V1193" s="17">
        <v>141</v>
      </c>
      <c r="X1193" s="13" t="s">
        <v>252</v>
      </c>
    </row>
    <row r="1194" spans="1:41" x14ac:dyDescent="0.25">
      <c r="A1194" s="12">
        <v>38924</v>
      </c>
      <c r="B1194" s="13" t="s">
        <v>249</v>
      </c>
      <c r="C1194" s="13">
        <v>2006</v>
      </c>
      <c r="D1194" s="13">
        <v>7</v>
      </c>
      <c r="E1194" s="13">
        <v>1</v>
      </c>
      <c r="F1194" s="13" t="s">
        <v>248</v>
      </c>
      <c r="G1194" s="30">
        <v>0.98611111111111116</v>
      </c>
      <c r="I1194" s="30">
        <v>0.83194444444444438</v>
      </c>
      <c r="J1194" s="231">
        <f t="shared" si="63"/>
        <v>3.7000000000000028</v>
      </c>
      <c r="K1194" s="13" t="s">
        <v>250</v>
      </c>
      <c r="L1194" s="13" t="s">
        <v>102</v>
      </c>
      <c r="M1194" s="13" t="s">
        <v>252</v>
      </c>
      <c r="O1194" s="16">
        <v>0</v>
      </c>
      <c r="P1194" s="13">
        <v>59</v>
      </c>
      <c r="Q1194" s="17">
        <v>25</v>
      </c>
      <c r="R1194" s="227">
        <f t="shared" si="64"/>
        <v>34</v>
      </c>
      <c r="V1194" s="17">
        <v>143</v>
      </c>
      <c r="X1194" s="13" t="s">
        <v>252</v>
      </c>
    </row>
    <row r="1195" spans="1:41" x14ac:dyDescent="0.25">
      <c r="A1195" s="12">
        <v>38924</v>
      </c>
      <c r="B1195" s="13" t="s">
        <v>249</v>
      </c>
      <c r="C1195" s="13">
        <v>2006</v>
      </c>
      <c r="D1195" s="13">
        <v>7</v>
      </c>
      <c r="E1195" s="13">
        <v>1</v>
      </c>
      <c r="F1195" s="13" t="s">
        <v>248</v>
      </c>
      <c r="G1195" s="30">
        <v>0.98750000000000004</v>
      </c>
      <c r="I1195" s="30">
        <v>0.83194444444444438</v>
      </c>
      <c r="J1195" s="231">
        <f t="shared" si="63"/>
        <v>3.7333333333333361</v>
      </c>
      <c r="K1195" s="13" t="s">
        <v>250</v>
      </c>
      <c r="L1195" s="13" t="s">
        <v>103</v>
      </c>
      <c r="M1195" s="13" t="s">
        <v>252</v>
      </c>
      <c r="O1195" s="16">
        <v>0</v>
      </c>
      <c r="P1195" s="13">
        <v>57</v>
      </c>
      <c r="Q1195" s="17">
        <v>20</v>
      </c>
      <c r="R1195" s="227">
        <f t="shared" si="64"/>
        <v>37</v>
      </c>
      <c r="V1195" s="17">
        <v>147</v>
      </c>
      <c r="X1195" s="13" t="s">
        <v>252</v>
      </c>
    </row>
    <row r="1196" spans="1:41" x14ac:dyDescent="0.25">
      <c r="A1196" s="12">
        <v>38924</v>
      </c>
      <c r="B1196" s="13" t="s">
        <v>249</v>
      </c>
      <c r="C1196" s="13">
        <v>2006</v>
      </c>
      <c r="D1196" s="13">
        <v>7</v>
      </c>
      <c r="E1196" s="13">
        <v>1</v>
      </c>
      <c r="F1196" s="13" t="s">
        <v>248</v>
      </c>
      <c r="G1196" s="30">
        <v>0.98750000000000004</v>
      </c>
      <c r="I1196" s="30">
        <v>0.83194444444444438</v>
      </c>
      <c r="J1196" s="231">
        <f t="shared" si="63"/>
        <v>3.7333333333333361</v>
      </c>
      <c r="K1196" s="13" t="s">
        <v>250</v>
      </c>
      <c r="L1196" s="13" t="s">
        <v>104</v>
      </c>
      <c r="M1196" s="13" t="s">
        <v>252</v>
      </c>
      <c r="O1196" s="16">
        <v>4</v>
      </c>
      <c r="P1196" s="13">
        <v>60</v>
      </c>
      <c r="Q1196" s="17">
        <v>25</v>
      </c>
      <c r="R1196" s="227">
        <f t="shared" si="64"/>
        <v>35</v>
      </c>
      <c r="V1196" s="17">
        <v>141</v>
      </c>
      <c r="X1196" s="13" t="s">
        <v>252</v>
      </c>
      <c r="AO1196" s="13" t="s">
        <v>105</v>
      </c>
    </row>
    <row r="1197" spans="1:41" x14ac:dyDescent="0.25">
      <c r="A1197" s="12">
        <v>38924</v>
      </c>
      <c r="B1197" s="13" t="s">
        <v>249</v>
      </c>
      <c r="C1197" s="13">
        <v>2006</v>
      </c>
      <c r="D1197" s="13">
        <v>7</v>
      </c>
      <c r="E1197" s="13">
        <v>1</v>
      </c>
      <c r="F1197" s="13" t="s">
        <v>248</v>
      </c>
      <c r="G1197" s="30">
        <v>0.98819444444444438</v>
      </c>
      <c r="I1197" s="30">
        <v>0.83194444444444438</v>
      </c>
      <c r="J1197" s="231">
        <f t="shared" si="63"/>
        <v>3.75</v>
      </c>
      <c r="K1197" s="13" t="s">
        <v>250</v>
      </c>
      <c r="L1197" s="13" t="s">
        <v>106</v>
      </c>
      <c r="M1197" s="13" t="s">
        <v>252</v>
      </c>
      <c r="O1197" s="16">
        <v>0</v>
      </c>
      <c r="P1197" s="13">
        <v>50</v>
      </c>
      <c r="Q1197" s="17">
        <v>15</v>
      </c>
      <c r="R1197" s="227">
        <f t="shared" si="64"/>
        <v>35</v>
      </c>
      <c r="V1197" s="17">
        <v>144</v>
      </c>
      <c r="X1197" s="13" t="s">
        <v>252</v>
      </c>
      <c r="AO1197" s="13" t="s">
        <v>107</v>
      </c>
    </row>
    <row r="1198" spans="1:41" x14ac:dyDescent="0.25">
      <c r="A1198" s="12">
        <v>38924</v>
      </c>
      <c r="B1198" s="13" t="s">
        <v>249</v>
      </c>
      <c r="C1198" s="13">
        <v>2006</v>
      </c>
      <c r="D1198" s="13">
        <v>7</v>
      </c>
      <c r="E1198" s="13">
        <v>1</v>
      </c>
      <c r="F1198" s="13" t="s">
        <v>248</v>
      </c>
      <c r="G1198" s="30">
        <v>0.99652777777777779</v>
      </c>
      <c r="I1198" s="30">
        <v>0.83194444444444438</v>
      </c>
      <c r="J1198" s="231">
        <f t="shared" si="63"/>
        <v>3.950000000000002</v>
      </c>
      <c r="K1198" s="13" t="s">
        <v>250</v>
      </c>
      <c r="L1198" s="13" t="s">
        <v>108</v>
      </c>
      <c r="M1198" s="13" t="s">
        <v>252</v>
      </c>
      <c r="O1198" s="16">
        <v>0</v>
      </c>
      <c r="P1198" s="13">
        <v>62</v>
      </c>
      <c r="Q1198" s="17">
        <v>25</v>
      </c>
      <c r="R1198" s="227">
        <f t="shared" si="64"/>
        <v>37</v>
      </c>
      <c r="S1198" s="18">
        <v>14.3</v>
      </c>
      <c r="T1198" s="18">
        <v>37.65</v>
      </c>
      <c r="U1198" s="18">
        <v>24.9</v>
      </c>
      <c r="V1198" s="17">
        <v>140</v>
      </c>
      <c r="X1198" s="13" t="s">
        <v>1713</v>
      </c>
      <c r="AO1198" s="13" t="s">
        <v>109</v>
      </c>
    </row>
    <row r="1199" spans="1:41" x14ac:dyDescent="0.25">
      <c r="A1199" s="12">
        <v>38924</v>
      </c>
      <c r="B1199" s="13" t="s">
        <v>249</v>
      </c>
      <c r="C1199" s="13">
        <v>2006</v>
      </c>
      <c r="D1199" s="13">
        <v>7</v>
      </c>
      <c r="E1199" s="13">
        <v>1</v>
      </c>
      <c r="F1199" s="13" t="s">
        <v>248</v>
      </c>
      <c r="G1199" s="30">
        <v>4.8611111111111112E-3</v>
      </c>
      <c r="I1199" s="30">
        <v>0.83194444444444438</v>
      </c>
      <c r="J1199" s="231">
        <f t="shared" si="63"/>
        <v>4.1500000000000021</v>
      </c>
      <c r="K1199" s="13" t="s">
        <v>250</v>
      </c>
      <c r="L1199" s="13" t="s">
        <v>110</v>
      </c>
      <c r="M1199" s="13" t="s">
        <v>252</v>
      </c>
      <c r="O1199" s="16">
        <v>0</v>
      </c>
      <c r="P1199" s="13">
        <v>58</v>
      </c>
      <c r="Q1199" s="17">
        <v>25</v>
      </c>
      <c r="R1199" s="227">
        <f t="shared" si="64"/>
        <v>33</v>
      </c>
      <c r="V1199" s="17">
        <v>137</v>
      </c>
      <c r="X1199" s="13" t="s">
        <v>252</v>
      </c>
    </row>
    <row r="1200" spans="1:41" x14ac:dyDescent="0.25">
      <c r="A1200" s="12">
        <v>38924</v>
      </c>
      <c r="B1200" s="13" t="s">
        <v>249</v>
      </c>
      <c r="C1200" s="13">
        <v>2006</v>
      </c>
      <c r="D1200" s="13">
        <v>7</v>
      </c>
      <c r="E1200" s="13">
        <v>1</v>
      </c>
      <c r="F1200" s="13" t="s">
        <v>248</v>
      </c>
      <c r="G1200" s="30">
        <v>9.0277777777777787E-3</v>
      </c>
      <c r="I1200" s="30">
        <v>0.83194444444444438</v>
      </c>
      <c r="J1200" s="231">
        <f t="shared" si="63"/>
        <v>4.25</v>
      </c>
      <c r="K1200" s="13" t="s">
        <v>250</v>
      </c>
      <c r="L1200" s="13" t="s">
        <v>111</v>
      </c>
      <c r="M1200" s="13" t="s">
        <v>252</v>
      </c>
      <c r="O1200" s="16">
        <v>0</v>
      </c>
      <c r="P1200" s="13">
        <v>58</v>
      </c>
      <c r="Q1200" s="17">
        <v>25</v>
      </c>
      <c r="R1200" s="227">
        <f t="shared" si="64"/>
        <v>33</v>
      </c>
      <c r="V1200" s="17">
        <v>141</v>
      </c>
      <c r="X1200" s="13" t="s">
        <v>252</v>
      </c>
    </row>
    <row r="1201" spans="1:41" x14ac:dyDescent="0.25">
      <c r="A1201" s="12">
        <v>38924</v>
      </c>
      <c r="B1201" s="13" t="s">
        <v>249</v>
      </c>
      <c r="C1201" s="13">
        <v>2006</v>
      </c>
      <c r="D1201" s="13">
        <v>7</v>
      </c>
      <c r="E1201" s="13">
        <v>1</v>
      </c>
      <c r="F1201" s="13" t="s">
        <v>248</v>
      </c>
      <c r="G1201" s="30">
        <v>1.4583333333333332E-2</v>
      </c>
      <c r="I1201" s="30">
        <v>0.83194444444444438</v>
      </c>
      <c r="J1201" s="231">
        <f t="shared" si="63"/>
        <v>4.3833333333333329</v>
      </c>
      <c r="K1201" s="13" t="s">
        <v>250</v>
      </c>
      <c r="L1201" s="13" t="s">
        <v>112</v>
      </c>
      <c r="M1201" s="13" t="s">
        <v>252</v>
      </c>
      <c r="O1201" s="16" t="s">
        <v>318</v>
      </c>
      <c r="P1201" s="13">
        <v>59</v>
      </c>
      <c r="Q1201" s="17">
        <v>25</v>
      </c>
      <c r="R1201" s="227">
        <f t="shared" si="64"/>
        <v>34</v>
      </c>
      <c r="V1201" s="17">
        <v>141</v>
      </c>
      <c r="X1201" s="13" t="s">
        <v>252</v>
      </c>
    </row>
    <row r="1202" spans="1:41" x14ac:dyDescent="0.25">
      <c r="A1202" s="12">
        <v>38924</v>
      </c>
      <c r="B1202" s="13" t="s">
        <v>249</v>
      </c>
      <c r="C1202" s="13">
        <v>2006</v>
      </c>
      <c r="D1202" s="13">
        <v>7</v>
      </c>
      <c r="E1202" s="13">
        <v>1</v>
      </c>
      <c r="F1202" s="13" t="s">
        <v>248</v>
      </c>
      <c r="G1202" s="30">
        <v>0.99652777777777779</v>
      </c>
      <c r="I1202" s="30">
        <v>0.83194444444444438</v>
      </c>
      <c r="J1202" s="231">
        <f t="shared" si="63"/>
        <v>3.950000000000002</v>
      </c>
      <c r="K1202" s="13" t="s">
        <v>250</v>
      </c>
      <c r="L1202" s="13" t="s">
        <v>113</v>
      </c>
      <c r="M1202" s="13" t="s">
        <v>252</v>
      </c>
      <c r="O1202" s="16">
        <v>4.5</v>
      </c>
      <c r="P1202" s="13">
        <v>59</v>
      </c>
      <c r="Q1202" s="17">
        <v>25</v>
      </c>
      <c r="R1202" s="227">
        <f t="shared" si="64"/>
        <v>34</v>
      </c>
      <c r="V1202" s="17">
        <v>137</v>
      </c>
      <c r="X1202" s="13" t="s">
        <v>252</v>
      </c>
      <c r="AO1202" s="13" t="s">
        <v>1472</v>
      </c>
    </row>
    <row r="1203" spans="1:41" x14ac:dyDescent="0.25">
      <c r="A1203" s="12">
        <v>38924</v>
      </c>
      <c r="B1203" s="13" t="s">
        <v>249</v>
      </c>
      <c r="C1203" s="13">
        <v>2006</v>
      </c>
      <c r="D1203" s="13">
        <v>7</v>
      </c>
      <c r="E1203" s="13">
        <v>1</v>
      </c>
      <c r="F1203" s="13" t="s">
        <v>248</v>
      </c>
      <c r="G1203" s="30">
        <v>1.8749999999999999E-2</v>
      </c>
      <c r="I1203" s="30">
        <v>0.83194444444444438</v>
      </c>
      <c r="J1203" s="231">
        <f t="shared" si="63"/>
        <v>4.4833333333333343</v>
      </c>
      <c r="K1203" s="13" t="s">
        <v>250</v>
      </c>
      <c r="L1203" s="13" t="s">
        <v>114</v>
      </c>
      <c r="M1203" s="13" t="s">
        <v>252</v>
      </c>
      <c r="O1203" s="16">
        <v>0</v>
      </c>
      <c r="P1203" s="13">
        <v>63</v>
      </c>
      <c r="Q1203" s="17">
        <v>25</v>
      </c>
      <c r="R1203" s="227">
        <f t="shared" si="64"/>
        <v>38</v>
      </c>
      <c r="S1203" s="18">
        <v>14.9</v>
      </c>
      <c r="T1203" s="18">
        <v>38.200000000000003</v>
      </c>
      <c r="U1203" s="18">
        <v>24</v>
      </c>
      <c r="V1203" s="17">
        <v>137</v>
      </c>
      <c r="X1203" s="13" t="s">
        <v>1712</v>
      </c>
    </row>
    <row r="1204" spans="1:41" x14ac:dyDescent="0.25">
      <c r="A1204" s="12">
        <v>38924</v>
      </c>
      <c r="B1204" s="13" t="s">
        <v>249</v>
      </c>
      <c r="C1204" s="13">
        <v>2006</v>
      </c>
      <c r="D1204" s="13">
        <v>7</v>
      </c>
      <c r="E1204" s="13">
        <v>1</v>
      </c>
      <c r="F1204" s="13" t="s">
        <v>248</v>
      </c>
      <c r="G1204" s="30">
        <v>2.5000000000000001E-2</v>
      </c>
      <c r="I1204" s="30">
        <v>0.83194444444444438</v>
      </c>
      <c r="J1204" s="231">
        <f t="shared" si="63"/>
        <v>4.6333333333333364</v>
      </c>
      <c r="K1204" s="13" t="s">
        <v>250</v>
      </c>
      <c r="L1204" s="13" t="s">
        <v>115</v>
      </c>
      <c r="M1204" s="13" t="s">
        <v>252</v>
      </c>
      <c r="O1204" s="16">
        <v>0</v>
      </c>
      <c r="P1204" s="13">
        <v>57</v>
      </c>
      <c r="Q1204" s="17">
        <v>25</v>
      </c>
      <c r="R1204" s="227">
        <f t="shared" si="64"/>
        <v>32</v>
      </c>
      <c r="S1204" s="18">
        <v>14</v>
      </c>
      <c r="T1204" s="18">
        <v>36.200000000000003</v>
      </c>
      <c r="U1204" s="18">
        <v>22.7</v>
      </c>
      <c r="V1204" s="17">
        <v>139</v>
      </c>
      <c r="X1204" s="13" t="s">
        <v>1713</v>
      </c>
    </row>
    <row r="1205" spans="1:41" x14ac:dyDescent="0.25">
      <c r="A1205" s="12">
        <v>38924</v>
      </c>
      <c r="B1205" s="13" t="s">
        <v>249</v>
      </c>
      <c r="C1205" s="13">
        <v>2006</v>
      </c>
      <c r="D1205" s="13">
        <v>7</v>
      </c>
      <c r="E1205" s="13">
        <v>1</v>
      </c>
      <c r="F1205" s="13" t="s">
        <v>248</v>
      </c>
      <c r="G1205" s="30">
        <v>2.9166666666666664E-2</v>
      </c>
      <c r="I1205" s="30">
        <v>0.83194444444444438</v>
      </c>
      <c r="J1205" s="231">
        <f t="shared" si="63"/>
        <v>4.7333333333333343</v>
      </c>
      <c r="K1205" s="13" t="s">
        <v>250</v>
      </c>
      <c r="L1205" s="13" t="s">
        <v>116</v>
      </c>
      <c r="M1205" s="13" t="s">
        <v>252</v>
      </c>
      <c r="O1205" s="16">
        <v>0</v>
      </c>
      <c r="P1205" s="13">
        <v>58</v>
      </c>
      <c r="Q1205" s="17">
        <v>20</v>
      </c>
      <c r="R1205" s="227">
        <f t="shared" si="64"/>
        <v>38</v>
      </c>
      <c r="V1205" s="17">
        <v>145</v>
      </c>
      <c r="X1205" s="13" t="s">
        <v>252</v>
      </c>
    </row>
    <row r="1206" spans="1:41" x14ac:dyDescent="0.25">
      <c r="A1206" s="12">
        <v>38924</v>
      </c>
      <c r="B1206" s="13" t="s">
        <v>249</v>
      </c>
      <c r="C1206" s="13">
        <v>2006</v>
      </c>
      <c r="D1206" s="13">
        <v>7</v>
      </c>
      <c r="E1206" s="13">
        <v>1</v>
      </c>
      <c r="F1206" s="13" t="s">
        <v>248</v>
      </c>
      <c r="G1206" s="30">
        <v>3.0555555555555555E-2</v>
      </c>
      <c r="I1206" s="30">
        <v>0.83194444444444438</v>
      </c>
      <c r="J1206" s="231">
        <f t="shared" si="63"/>
        <v>4.7666666666666693</v>
      </c>
      <c r="K1206" s="13" t="s">
        <v>250</v>
      </c>
      <c r="L1206" s="13" t="s">
        <v>117</v>
      </c>
      <c r="M1206" s="13" t="s">
        <v>252</v>
      </c>
      <c r="O1206" s="16">
        <v>0</v>
      </c>
      <c r="P1206" s="13">
        <v>60</v>
      </c>
      <c r="Q1206" s="17">
        <v>25</v>
      </c>
      <c r="R1206" s="227">
        <f t="shared" si="64"/>
        <v>35</v>
      </c>
      <c r="V1206" s="17">
        <v>142</v>
      </c>
      <c r="X1206" s="13" t="s">
        <v>252</v>
      </c>
    </row>
    <row r="1207" spans="1:41" x14ac:dyDescent="0.25">
      <c r="A1207" s="12">
        <v>38924</v>
      </c>
      <c r="B1207" s="13" t="s">
        <v>249</v>
      </c>
      <c r="C1207" s="13">
        <v>2006</v>
      </c>
      <c r="D1207" s="13">
        <v>7</v>
      </c>
      <c r="E1207" s="13">
        <v>1</v>
      </c>
      <c r="F1207" s="13" t="s">
        <v>248</v>
      </c>
      <c r="G1207" s="30">
        <v>3.3333333333333333E-2</v>
      </c>
      <c r="I1207" s="30">
        <v>0.83194444444444438</v>
      </c>
      <c r="J1207" s="231">
        <f t="shared" si="63"/>
        <v>4.8333333333333357</v>
      </c>
      <c r="K1207" s="13" t="s">
        <v>250</v>
      </c>
      <c r="L1207" s="13" t="s">
        <v>159</v>
      </c>
      <c r="M1207" s="13" t="s">
        <v>252</v>
      </c>
      <c r="O1207" s="16">
        <v>3</v>
      </c>
      <c r="P1207" s="13">
        <v>61</v>
      </c>
      <c r="Q1207" s="17">
        <v>25</v>
      </c>
      <c r="R1207" s="227">
        <f t="shared" si="64"/>
        <v>36</v>
      </c>
      <c r="V1207" s="17">
        <v>143</v>
      </c>
      <c r="X1207" s="13" t="s">
        <v>252</v>
      </c>
    </row>
    <row r="1208" spans="1:41" x14ac:dyDescent="0.25">
      <c r="A1208" s="12">
        <v>38924</v>
      </c>
      <c r="B1208" s="13" t="s">
        <v>249</v>
      </c>
      <c r="C1208" s="13">
        <v>2006</v>
      </c>
      <c r="D1208" s="13">
        <v>7</v>
      </c>
      <c r="E1208" s="13">
        <v>1</v>
      </c>
      <c r="F1208" s="13" t="s">
        <v>248</v>
      </c>
      <c r="G1208" s="30">
        <v>3.6805555555555557E-2</v>
      </c>
      <c r="I1208" s="30">
        <v>0.83194444444444438</v>
      </c>
      <c r="J1208" s="231">
        <f t="shared" si="63"/>
        <v>4.9166666666666679</v>
      </c>
      <c r="K1208" s="13" t="s">
        <v>250</v>
      </c>
      <c r="L1208" s="13" t="s">
        <v>160</v>
      </c>
      <c r="M1208" s="13" t="s">
        <v>252</v>
      </c>
      <c r="O1208" s="16">
        <v>0</v>
      </c>
      <c r="P1208" s="13">
        <v>58</v>
      </c>
      <c r="Q1208" s="17">
        <v>25</v>
      </c>
      <c r="R1208" s="227">
        <f t="shared" si="64"/>
        <v>33</v>
      </c>
      <c r="V1208" s="17">
        <v>140</v>
      </c>
      <c r="X1208" s="13" t="s">
        <v>252</v>
      </c>
    </row>
    <row r="1209" spans="1:41" x14ac:dyDescent="0.25">
      <c r="A1209" s="12">
        <v>38924</v>
      </c>
      <c r="B1209" s="13" t="s">
        <v>249</v>
      </c>
      <c r="C1209" s="13">
        <v>2006</v>
      </c>
      <c r="D1209" s="13">
        <v>7</v>
      </c>
      <c r="E1209" s="13">
        <v>1</v>
      </c>
      <c r="F1209" s="13" t="s">
        <v>248</v>
      </c>
      <c r="G1209" s="30">
        <v>3.7499999999999999E-2</v>
      </c>
      <c r="I1209" s="30">
        <v>0.83194444444444438</v>
      </c>
      <c r="J1209" s="231">
        <f t="shared" si="63"/>
        <v>4.9333333333333336</v>
      </c>
      <c r="K1209" s="13" t="s">
        <v>250</v>
      </c>
      <c r="L1209" s="13" t="s">
        <v>161</v>
      </c>
      <c r="M1209" s="13" t="s">
        <v>252</v>
      </c>
      <c r="O1209" s="16">
        <v>0</v>
      </c>
      <c r="P1209" s="13">
        <v>61</v>
      </c>
      <c r="Q1209" s="17">
        <v>25</v>
      </c>
      <c r="R1209" s="227">
        <f t="shared" si="64"/>
        <v>36</v>
      </c>
      <c r="V1209" s="17">
        <v>140</v>
      </c>
      <c r="X1209" s="13" t="s">
        <v>252</v>
      </c>
    </row>
    <row r="1210" spans="1:41" x14ac:dyDescent="0.25">
      <c r="A1210" s="12">
        <v>38924</v>
      </c>
      <c r="B1210" s="13" t="s">
        <v>249</v>
      </c>
      <c r="C1210" s="13">
        <v>2006</v>
      </c>
      <c r="D1210" s="13">
        <v>7</v>
      </c>
      <c r="E1210" s="13">
        <v>1</v>
      </c>
      <c r="F1210" s="13" t="s">
        <v>248</v>
      </c>
      <c r="G1210" s="30">
        <v>4.0972222222222222E-2</v>
      </c>
      <c r="I1210" s="30">
        <v>0.83194444444444438</v>
      </c>
      <c r="J1210" s="231">
        <f t="shared" si="63"/>
        <v>5.0166666666666657</v>
      </c>
      <c r="K1210" s="13" t="s">
        <v>250</v>
      </c>
      <c r="L1210" s="13" t="s">
        <v>162</v>
      </c>
      <c r="M1210" s="13" t="s">
        <v>252</v>
      </c>
      <c r="O1210" s="16">
        <v>4</v>
      </c>
      <c r="P1210" s="13">
        <v>66</v>
      </c>
      <c r="Q1210" s="17">
        <v>25</v>
      </c>
      <c r="R1210" s="227">
        <f t="shared" si="64"/>
        <v>41</v>
      </c>
      <c r="V1210" s="17">
        <v>146</v>
      </c>
      <c r="X1210" s="13" t="s">
        <v>252</v>
      </c>
      <c r="AO1210" s="13" t="s">
        <v>163</v>
      </c>
    </row>
    <row r="1211" spans="1:41" x14ac:dyDescent="0.25">
      <c r="A1211" s="12">
        <v>38924</v>
      </c>
      <c r="B1211" s="13" t="s">
        <v>249</v>
      </c>
      <c r="C1211" s="13">
        <v>2006</v>
      </c>
      <c r="D1211" s="13">
        <v>7</v>
      </c>
      <c r="E1211" s="13">
        <v>1</v>
      </c>
      <c r="F1211" s="13" t="s">
        <v>248</v>
      </c>
      <c r="G1211" s="30">
        <v>4.3055555555555562E-2</v>
      </c>
      <c r="I1211" s="30">
        <v>0.83194444444444438</v>
      </c>
      <c r="J1211" s="231">
        <f t="shared" si="63"/>
        <v>5.0666666666666664</v>
      </c>
      <c r="K1211" s="13" t="s">
        <v>250</v>
      </c>
      <c r="L1211" s="13" t="s">
        <v>164</v>
      </c>
      <c r="M1211" s="13" t="s">
        <v>252</v>
      </c>
      <c r="O1211" s="16">
        <v>4.5</v>
      </c>
      <c r="P1211" s="13">
        <v>60</v>
      </c>
      <c r="Q1211" s="17">
        <v>25</v>
      </c>
      <c r="R1211" s="227">
        <f t="shared" si="64"/>
        <v>35</v>
      </c>
      <c r="V1211" s="17">
        <v>140</v>
      </c>
      <c r="X1211" s="13" t="s">
        <v>252</v>
      </c>
      <c r="AO1211" s="13" t="s">
        <v>1472</v>
      </c>
    </row>
    <row r="1212" spans="1:41" x14ac:dyDescent="0.25">
      <c r="A1212" s="12">
        <v>38924</v>
      </c>
      <c r="B1212" s="13" t="s">
        <v>249</v>
      </c>
      <c r="C1212" s="13">
        <v>2006</v>
      </c>
      <c r="D1212" s="13">
        <v>7</v>
      </c>
      <c r="E1212" s="13">
        <v>1</v>
      </c>
      <c r="F1212" s="13" t="s">
        <v>248</v>
      </c>
      <c r="G1212" s="30">
        <v>4.6527777777777779E-2</v>
      </c>
      <c r="I1212" s="30">
        <v>0.83194444444444438</v>
      </c>
      <c r="J1212" s="231">
        <f t="shared" si="63"/>
        <v>5.1499999999999986</v>
      </c>
      <c r="K1212" s="13" t="s">
        <v>250</v>
      </c>
      <c r="L1212" s="13" t="s">
        <v>165</v>
      </c>
      <c r="M1212" s="13" t="s">
        <v>252</v>
      </c>
      <c r="O1212" s="16">
        <v>3</v>
      </c>
      <c r="P1212" s="13">
        <v>66</v>
      </c>
      <c r="Q1212" s="17">
        <v>25</v>
      </c>
      <c r="R1212" s="227">
        <f t="shared" si="64"/>
        <v>41</v>
      </c>
      <c r="V1212" s="17">
        <v>140</v>
      </c>
      <c r="X1212" s="13" t="s">
        <v>252</v>
      </c>
      <c r="AO1212" s="13" t="s">
        <v>166</v>
      </c>
    </row>
    <row r="1213" spans="1:41" x14ac:dyDescent="0.25">
      <c r="A1213" s="12">
        <v>38924</v>
      </c>
      <c r="B1213" s="13" t="s">
        <v>249</v>
      </c>
      <c r="C1213" s="13">
        <v>2006</v>
      </c>
      <c r="D1213" s="13">
        <v>7</v>
      </c>
      <c r="E1213" s="13">
        <v>1</v>
      </c>
      <c r="F1213" s="13" t="s">
        <v>248</v>
      </c>
      <c r="G1213" s="30">
        <v>5.2083333333333336E-2</v>
      </c>
      <c r="I1213" s="30">
        <v>0.83194444444444438</v>
      </c>
      <c r="J1213" s="231">
        <f t="shared" si="63"/>
        <v>5.283333333333335</v>
      </c>
      <c r="K1213" s="13" t="s">
        <v>250</v>
      </c>
      <c r="L1213" s="13" t="s">
        <v>167</v>
      </c>
      <c r="M1213" s="13" t="s">
        <v>252</v>
      </c>
      <c r="O1213" s="16">
        <v>1.5</v>
      </c>
      <c r="P1213" s="13">
        <v>58</v>
      </c>
      <c r="Q1213" s="17">
        <v>25</v>
      </c>
      <c r="R1213" s="227">
        <f t="shared" si="64"/>
        <v>33</v>
      </c>
      <c r="V1213" s="17">
        <v>137</v>
      </c>
      <c r="X1213" s="13" t="s">
        <v>252</v>
      </c>
    </row>
    <row r="1214" spans="1:41" x14ac:dyDescent="0.25">
      <c r="A1214" s="12">
        <v>38924</v>
      </c>
      <c r="B1214" s="13" t="s">
        <v>249</v>
      </c>
      <c r="C1214" s="13">
        <v>2006</v>
      </c>
      <c r="D1214" s="13">
        <v>7</v>
      </c>
      <c r="E1214" s="13">
        <v>1</v>
      </c>
      <c r="F1214" s="13" t="s">
        <v>248</v>
      </c>
      <c r="G1214" s="30">
        <v>6.1805555555555558E-2</v>
      </c>
      <c r="I1214" s="30">
        <v>0.83194444444444438</v>
      </c>
      <c r="J1214" s="231">
        <f t="shared" si="63"/>
        <v>5.5166666666666693</v>
      </c>
      <c r="K1214" s="13" t="s">
        <v>250</v>
      </c>
      <c r="L1214" s="13" t="s">
        <v>168</v>
      </c>
      <c r="M1214" s="13" t="s">
        <v>252</v>
      </c>
      <c r="O1214" s="16">
        <v>0</v>
      </c>
      <c r="P1214" s="13">
        <v>59</v>
      </c>
      <c r="Q1214" s="17">
        <v>25</v>
      </c>
      <c r="R1214" s="227">
        <f t="shared" si="64"/>
        <v>34</v>
      </c>
      <c r="V1214" s="17">
        <v>144</v>
      </c>
      <c r="X1214" s="13" t="s">
        <v>252</v>
      </c>
    </row>
    <row r="1215" spans="1:41" x14ac:dyDescent="0.25">
      <c r="A1215" s="12">
        <v>38924</v>
      </c>
      <c r="B1215" s="13" t="s">
        <v>249</v>
      </c>
      <c r="C1215" s="13">
        <v>2006</v>
      </c>
      <c r="D1215" s="13">
        <v>7</v>
      </c>
      <c r="E1215" s="13">
        <v>1</v>
      </c>
      <c r="F1215" s="13" t="s">
        <v>248</v>
      </c>
      <c r="G1215" s="30">
        <v>7.2916666666666671E-2</v>
      </c>
      <c r="I1215" s="30">
        <v>0.83194444444444438</v>
      </c>
      <c r="J1215" s="231">
        <f t="shared" si="63"/>
        <v>5.783333333333335</v>
      </c>
      <c r="K1215" s="13" t="s">
        <v>250</v>
      </c>
      <c r="L1215" s="13" t="s">
        <v>169</v>
      </c>
      <c r="M1215" s="13" t="s">
        <v>252</v>
      </c>
      <c r="O1215" s="16">
        <v>3</v>
      </c>
      <c r="P1215" s="13">
        <v>62</v>
      </c>
      <c r="Q1215" s="17">
        <v>25</v>
      </c>
      <c r="R1215" s="227">
        <f t="shared" si="64"/>
        <v>37</v>
      </c>
      <c r="S1215" s="18">
        <v>13.5</v>
      </c>
      <c r="T1215" s="18">
        <v>37.6</v>
      </c>
      <c r="U1215" s="18">
        <v>24.3</v>
      </c>
      <c r="V1215" s="17">
        <v>140</v>
      </c>
      <c r="X1215" s="29" t="s">
        <v>1712</v>
      </c>
      <c r="AO1215" s="13" t="s">
        <v>170</v>
      </c>
    </row>
    <row r="1216" spans="1:41" x14ac:dyDescent="0.25">
      <c r="A1216" s="12">
        <v>38924</v>
      </c>
      <c r="B1216" s="13" t="s">
        <v>249</v>
      </c>
      <c r="C1216" s="13">
        <v>2006</v>
      </c>
      <c r="D1216" s="13">
        <v>7</v>
      </c>
      <c r="E1216" s="13">
        <v>1</v>
      </c>
      <c r="F1216" s="13" t="s">
        <v>248</v>
      </c>
      <c r="G1216" s="30">
        <v>7.7777777777777779E-2</v>
      </c>
      <c r="I1216" s="30">
        <v>0.83194444444444438</v>
      </c>
      <c r="J1216" s="231">
        <f t="shared" si="63"/>
        <v>5.8999999999999986</v>
      </c>
      <c r="K1216" s="13" t="s">
        <v>250</v>
      </c>
      <c r="L1216" s="13" t="s">
        <v>171</v>
      </c>
      <c r="M1216" s="13" t="s">
        <v>252</v>
      </c>
      <c r="O1216" s="16">
        <v>0</v>
      </c>
      <c r="P1216" s="13">
        <v>58</v>
      </c>
      <c r="Q1216" s="17">
        <v>25</v>
      </c>
      <c r="R1216" s="227">
        <f t="shared" si="64"/>
        <v>33</v>
      </c>
      <c r="V1216" s="17">
        <v>141</v>
      </c>
      <c r="X1216" s="13" t="s">
        <v>252</v>
      </c>
    </row>
    <row r="1217" spans="1:41" x14ac:dyDescent="0.25">
      <c r="A1217" s="12">
        <v>38924</v>
      </c>
      <c r="B1217" s="13" t="s">
        <v>249</v>
      </c>
      <c r="C1217" s="13">
        <v>2006</v>
      </c>
      <c r="D1217" s="13">
        <v>7</v>
      </c>
      <c r="E1217" s="13">
        <v>1</v>
      </c>
      <c r="F1217" s="13" t="s">
        <v>248</v>
      </c>
      <c r="G1217" s="30">
        <v>8.1250000000000003E-2</v>
      </c>
      <c r="I1217" s="30">
        <v>0.83194444444444438</v>
      </c>
      <c r="J1217" s="231">
        <f t="shared" si="63"/>
        <v>5.9833333333333343</v>
      </c>
      <c r="K1217" s="13" t="s">
        <v>250</v>
      </c>
      <c r="L1217" s="13" t="s">
        <v>172</v>
      </c>
      <c r="M1217" s="13" t="s">
        <v>252</v>
      </c>
      <c r="O1217" s="16">
        <v>3</v>
      </c>
      <c r="P1217" s="13">
        <v>59</v>
      </c>
      <c r="Q1217" s="17">
        <v>25</v>
      </c>
      <c r="R1217" s="227">
        <f t="shared" si="64"/>
        <v>34</v>
      </c>
      <c r="S1217" s="18">
        <v>15.15</v>
      </c>
      <c r="T1217" s="18">
        <v>38.799999999999997</v>
      </c>
      <c r="U1217" s="18">
        <v>23.95</v>
      </c>
      <c r="V1217" s="17">
        <v>138</v>
      </c>
      <c r="X1217" s="13" t="s">
        <v>1712</v>
      </c>
    </row>
    <row r="1218" spans="1:41" x14ac:dyDescent="0.25">
      <c r="A1218" s="12">
        <v>38925</v>
      </c>
      <c r="B1218" s="13" t="s">
        <v>249</v>
      </c>
      <c r="C1218" s="13">
        <v>2006</v>
      </c>
      <c r="D1218" s="13">
        <v>7</v>
      </c>
      <c r="E1218" s="13">
        <v>1</v>
      </c>
      <c r="F1218" s="13" t="s">
        <v>248</v>
      </c>
      <c r="G1218" s="30">
        <v>6.9444444444444447E-4</v>
      </c>
      <c r="I1218" s="30">
        <v>0.83194444444444438</v>
      </c>
      <c r="J1218" s="231">
        <f t="shared" si="63"/>
        <v>4.0500000000000007</v>
      </c>
      <c r="K1218" s="13" t="s">
        <v>250</v>
      </c>
      <c r="L1218" s="13" t="s">
        <v>13</v>
      </c>
      <c r="M1218" s="13" t="s">
        <v>672</v>
      </c>
      <c r="O1218" s="16">
        <v>4.5</v>
      </c>
      <c r="P1218" s="13">
        <v>53</v>
      </c>
      <c r="Q1218" s="17">
        <v>20</v>
      </c>
      <c r="R1218" s="227">
        <f t="shared" si="64"/>
        <v>33</v>
      </c>
      <c r="V1218" s="17">
        <v>144</v>
      </c>
      <c r="X1218" s="13" t="s">
        <v>252</v>
      </c>
      <c r="AO1218" s="13" t="s">
        <v>1823</v>
      </c>
    </row>
    <row r="1219" spans="1:41" x14ac:dyDescent="0.25">
      <c r="A1219" s="12">
        <v>38925</v>
      </c>
      <c r="B1219" s="13" t="s">
        <v>249</v>
      </c>
      <c r="C1219" s="13">
        <v>2006</v>
      </c>
      <c r="D1219" s="13">
        <v>7</v>
      </c>
      <c r="E1219" s="13">
        <v>1</v>
      </c>
      <c r="F1219" s="13" t="s">
        <v>248</v>
      </c>
      <c r="G1219" s="30">
        <v>0.89583333333333337</v>
      </c>
      <c r="I1219" s="30">
        <v>0.83194444444444438</v>
      </c>
      <c r="J1219" s="231">
        <f t="shared" si="63"/>
        <v>1.5333333333333359</v>
      </c>
      <c r="K1219" s="13" t="s">
        <v>250</v>
      </c>
      <c r="L1219" s="13" t="s">
        <v>173</v>
      </c>
      <c r="M1219" s="13" t="s">
        <v>252</v>
      </c>
      <c r="O1219" s="16">
        <v>4</v>
      </c>
      <c r="P1219" s="13">
        <v>58</v>
      </c>
      <c r="Q1219" s="17">
        <v>20</v>
      </c>
      <c r="R1219" s="227">
        <f t="shared" si="64"/>
        <v>38</v>
      </c>
      <c r="S1219" s="18">
        <v>15.15</v>
      </c>
      <c r="T1219" s="18">
        <v>38.200000000000003</v>
      </c>
      <c r="U1219" s="18">
        <v>23.1</v>
      </c>
      <c r="V1219" s="17">
        <v>139</v>
      </c>
      <c r="X1219" s="13" t="s">
        <v>1713</v>
      </c>
      <c r="AO1219" s="13" t="s">
        <v>174</v>
      </c>
    </row>
    <row r="1220" spans="1:41" x14ac:dyDescent="0.25">
      <c r="A1220" s="12">
        <v>38925</v>
      </c>
      <c r="B1220" s="13" t="s">
        <v>249</v>
      </c>
      <c r="C1220" s="13">
        <v>2006</v>
      </c>
      <c r="D1220" s="13">
        <v>7</v>
      </c>
      <c r="E1220" s="13">
        <v>1</v>
      </c>
      <c r="F1220" s="13" t="s">
        <v>248</v>
      </c>
      <c r="G1220" s="30">
        <v>0.90138888888888891</v>
      </c>
      <c r="I1220" s="30">
        <v>0.83194444444444438</v>
      </c>
      <c r="J1220" s="231">
        <f t="shared" si="63"/>
        <v>1.6666666666666687</v>
      </c>
      <c r="K1220" s="13" t="s">
        <v>250</v>
      </c>
      <c r="L1220" s="13" t="s">
        <v>175</v>
      </c>
      <c r="M1220" s="13" t="s">
        <v>252</v>
      </c>
      <c r="O1220" s="16">
        <v>0</v>
      </c>
      <c r="P1220" s="13">
        <v>50</v>
      </c>
      <c r="Q1220" s="17">
        <v>15</v>
      </c>
      <c r="R1220" s="227">
        <f t="shared" si="64"/>
        <v>35</v>
      </c>
      <c r="S1220" s="18">
        <v>15</v>
      </c>
      <c r="T1220" s="18">
        <v>37.700000000000003</v>
      </c>
      <c r="U1220" s="18">
        <v>22.4</v>
      </c>
      <c r="V1220" s="17">
        <v>142</v>
      </c>
      <c r="X1220" s="13" t="s">
        <v>1713</v>
      </c>
      <c r="AO1220" s="13" t="s">
        <v>1511</v>
      </c>
    </row>
    <row r="1221" spans="1:41" x14ac:dyDescent="0.25">
      <c r="A1221" s="12">
        <v>38925</v>
      </c>
      <c r="B1221" s="13" t="s">
        <v>249</v>
      </c>
      <c r="C1221" s="13">
        <v>2006</v>
      </c>
      <c r="D1221" s="13">
        <v>7</v>
      </c>
      <c r="E1221" s="13">
        <v>1</v>
      </c>
      <c r="F1221" s="13" t="s">
        <v>248</v>
      </c>
      <c r="G1221" s="30">
        <v>0.90763888888888899</v>
      </c>
      <c r="I1221" s="30">
        <v>0.83194444444444438</v>
      </c>
      <c r="J1221" s="231">
        <f t="shared" si="63"/>
        <v>1.8166666666666709</v>
      </c>
      <c r="K1221" s="13" t="s">
        <v>250</v>
      </c>
      <c r="L1221" s="13" t="s">
        <v>176</v>
      </c>
      <c r="M1221" s="13" t="s">
        <v>252</v>
      </c>
      <c r="O1221" s="16">
        <v>2</v>
      </c>
      <c r="P1221" s="13">
        <v>51</v>
      </c>
      <c r="Q1221" s="17">
        <v>15</v>
      </c>
      <c r="R1221" s="227">
        <f t="shared" ref="R1221:R1225" si="65">P1221-Q1221</f>
        <v>36</v>
      </c>
      <c r="S1221" s="18">
        <v>14.9</v>
      </c>
      <c r="T1221" s="18">
        <v>39.049999999999997</v>
      </c>
      <c r="U1221" s="18">
        <v>23.2</v>
      </c>
      <c r="V1221" s="17">
        <v>144</v>
      </c>
      <c r="X1221" s="13" t="s">
        <v>1713</v>
      </c>
      <c r="AO1221" s="13" t="s">
        <v>677</v>
      </c>
    </row>
    <row r="1222" spans="1:41" x14ac:dyDescent="0.25">
      <c r="A1222" s="12">
        <v>38925</v>
      </c>
      <c r="B1222" s="13" t="s">
        <v>249</v>
      </c>
      <c r="C1222" s="13">
        <v>2006</v>
      </c>
      <c r="D1222" s="13">
        <v>7</v>
      </c>
      <c r="E1222" s="13">
        <v>1</v>
      </c>
      <c r="F1222" s="13" t="s">
        <v>248</v>
      </c>
      <c r="G1222" s="30">
        <v>0.91180555555555554</v>
      </c>
      <c r="I1222" s="30">
        <v>0.83194444444444438</v>
      </c>
      <c r="J1222" s="231">
        <f t="shared" si="63"/>
        <v>1.9166666666666679</v>
      </c>
      <c r="K1222" s="13" t="s">
        <v>250</v>
      </c>
      <c r="L1222" s="13" t="s">
        <v>177</v>
      </c>
      <c r="M1222" s="13" t="s">
        <v>252</v>
      </c>
      <c r="O1222" s="16">
        <v>0</v>
      </c>
      <c r="P1222" s="13">
        <v>52</v>
      </c>
      <c r="Q1222" s="17">
        <v>20</v>
      </c>
      <c r="R1222" s="227">
        <f t="shared" si="65"/>
        <v>32</v>
      </c>
      <c r="V1222" s="17">
        <v>138</v>
      </c>
      <c r="X1222" s="13" t="s">
        <v>252</v>
      </c>
    </row>
    <row r="1223" spans="1:41" x14ac:dyDescent="0.25">
      <c r="A1223" s="12">
        <v>38925</v>
      </c>
      <c r="B1223" s="13" t="s">
        <v>249</v>
      </c>
      <c r="C1223" s="13">
        <v>2006</v>
      </c>
      <c r="D1223" s="13">
        <v>7</v>
      </c>
      <c r="E1223" s="13">
        <v>1</v>
      </c>
      <c r="F1223" s="13" t="s">
        <v>248</v>
      </c>
      <c r="G1223" s="30">
        <v>0.91180555555555554</v>
      </c>
      <c r="I1223" s="30">
        <v>0.83194444444444438</v>
      </c>
      <c r="J1223" s="231">
        <f t="shared" si="63"/>
        <v>1.9166666666666679</v>
      </c>
      <c r="K1223" s="13" t="s">
        <v>250</v>
      </c>
      <c r="L1223" s="13" t="s">
        <v>178</v>
      </c>
      <c r="M1223" s="13" t="s">
        <v>252</v>
      </c>
      <c r="O1223" s="16">
        <v>0</v>
      </c>
      <c r="P1223" s="13">
        <v>58</v>
      </c>
      <c r="Q1223" s="17">
        <v>25</v>
      </c>
      <c r="R1223" s="227">
        <f t="shared" si="65"/>
        <v>33</v>
      </c>
      <c r="V1223" s="17">
        <v>140</v>
      </c>
      <c r="X1223" s="13" t="s">
        <v>252</v>
      </c>
    </row>
    <row r="1224" spans="1:41" x14ac:dyDescent="0.25">
      <c r="A1224" s="12">
        <v>38925</v>
      </c>
      <c r="B1224" s="13" t="s">
        <v>249</v>
      </c>
      <c r="C1224" s="13">
        <v>2006</v>
      </c>
      <c r="D1224" s="13">
        <v>7</v>
      </c>
      <c r="E1224" s="13">
        <v>1</v>
      </c>
      <c r="F1224" s="13" t="s">
        <v>248</v>
      </c>
      <c r="G1224" s="30">
        <v>0.91736111111111107</v>
      </c>
      <c r="I1224" s="30">
        <v>0.83194444444444438</v>
      </c>
      <c r="J1224" s="231">
        <f t="shared" si="63"/>
        <v>2.0500000000000007</v>
      </c>
      <c r="K1224" s="13" t="s">
        <v>250</v>
      </c>
      <c r="L1224" s="13" t="s">
        <v>179</v>
      </c>
      <c r="M1224" s="13" t="s">
        <v>252</v>
      </c>
      <c r="O1224" s="16">
        <v>4.5</v>
      </c>
      <c r="P1224" s="13">
        <v>62</v>
      </c>
      <c r="Q1224" s="17">
        <v>25</v>
      </c>
      <c r="R1224" s="227">
        <f t="shared" si="65"/>
        <v>37</v>
      </c>
      <c r="V1224" s="17">
        <v>140</v>
      </c>
      <c r="X1224" s="13" t="s">
        <v>252</v>
      </c>
      <c r="AO1224" s="13" t="s">
        <v>1260</v>
      </c>
    </row>
    <row r="1225" spans="1:41" x14ac:dyDescent="0.25">
      <c r="A1225" s="12">
        <v>38925</v>
      </c>
      <c r="B1225" s="13" t="s">
        <v>249</v>
      </c>
      <c r="C1225" s="13">
        <v>2006</v>
      </c>
      <c r="D1225" s="13">
        <v>7</v>
      </c>
      <c r="E1225" s="13">
        <v>1</v>
      </c>
      <c r="F1225" s="13" t="s">
        <v>248</v>
      </c>
      <c r="G1225" s="30">
        <v>0.9243055555555556</v>
      </c>
      <c r="I1225" s="30">
        <v>0.83194444444444438</v>
      </c>
      <c r="J1225" s="231">
        <f t="shared" si="63"/>
        <v>2.2166666666666694</v>
      </c>
      <c r="K1225" s="13" t="s">
        <v>250</v>
      </c>
      <c r="L1225" s="13" t="s">
        <v>180</v>
      </c>
      <c r="M1225" s="13" t="s">
        <v>252</v>
      </c>
      <c r="O1225" s="16">
        <v>0</v>
      </c>
      <c r="P1225" s="13">
        <v>58</v>
      </c>
      <c r="Q1225" s="17">
        <v>15</v>
      </c>
      <c r="R1225" s="227">
        <f t="shared" si="65"/>
        <v>43</v>
      </c>
      <c r="V1225" s="17">
        <v>144</v>
      </c>
      <c r="X1225" s="13" t="s">
        <v>252</v>
      </c>
    </row>
    <row r="1226" spans="1:41" x14ac:dyDescent="0.25">
      <c r="A1226" s="12">
        <v>38925</v>
      </c>
      <c r="B1226" s="13" t="s">
        <v>249</v>
      </c>
      <c r="C1226" s="13">
        <v>2006</v>
      </c>
      <c r="D1226" s="13">
        <v>7</v>
      </c>
      <c r="E1226" s="13">
        <v>1</v>
      </c>
      <c r="F1226" s="13" t="s">
        <v>248</v>
      </c>
      <c r="G1226" s="30">
        <v>6.2500000000000003E-3</v>
      </c>
      <c r="I1226" s="30">
        <v>0.83194444444444438</v>
      </c>
      <c r="J1226" s="231">
        <f t="shared" si="63"/>
        <v>4.1833333333333336</v>
      </c>
      <c r="K1226" s="13" t="s">
        <v>250</v>
      </c>
      <c r="L1226" s="13" t="s">
        <v>180</v>
      </c>
      <c r="M1226" s="13" t="s">
        <v>835</v>
      </c>
    </row>
    <row r="1227" spans="1:41" x14ac:dyDescent="0.25">
      <c r="A1227" s="12">
        <v>38925</v>
      </c>
      <c r="B1227" s="13" t="s">
        <v>249</v>
      </c>
      <c r="C1227" s="13">
        <v>2006</v>
      </c>
      <c r="D1227" s="13">
        <v>7</v>
      </c>
      <c r="E1227" s="13">
        <v>1</v>
      </c>
      <c r="F1227" s="13" t="s">
        <v>248</v>
      </c>
      <c r="G1227" s="30">
        <v>0.9277777777777777</v>
      </c>
      <c r="I1227" s="30">
        <v>0.83194444444444438</v>
      </c>
      <c r="J1227" s="231">
        <f t="shared" si="63"/>
        <v>2.2999999999999998</v>
      </c>
      <c r="K1227" s="13" t="s">
        <v>250</v>
      </c>
      <c r="L1227" s="13" t="s">
        <v>181</v>
      </c>
      <c r="M1227" s="13" t="s">
        <v>252</v>
      </c>
      <c r="O1227" s="16">
        <v>1</v>
      </c>
      <c r="P1227" s="13">
        <v>51</v>
      </c>
      <c r="Q1227" s="17">
        <v>15</v>
      </c>
      <c r="R1227" s="227">
        <f t="shared" ref="R1227:R1258" si="66">P1227-Q1227</f>
        <v>36</v>
      </c>
      <c r="V1227" s="17">
        <v>137</v>
      </c>
      <c r="X1227" s="13" t="s">
        <v>252</v>
      </c>
      <c r="AO1227" s="13" t="s">
        <v>1260</v>
      </c>
    </row>
    <row r="1228" spans="1:41" x14ac:dyDescent="0.25">
      <c r="A1228" s="12">
        <v>38925</v>
      </c>
      <c r="B1228" s="13" t="s">
        <v>249</v>
      </c>
      <c r="C1228" s="13">
        <v>2006</v>
      </c>
      <c r="D1228" s="13">
        <v>7</v>
      </c>
      <c r="E1228" s="13">
        <v>1</v>
      </c>
      <c r="F1228" s="13" t="s">
        <v>248</v>
      </c>
      <c r="G1228" s="30">
        <v>0.92986111111111114</v>
      </c>
      <c r="I1228" s="30">
        <v>0.83194444444444438</v>
      </c>
      <c r="J1228" s="231">
        <f t="shared" si="63"/>
        <v>2.3500000000000023</v>
      </c>
      <c r="K1228" s="13" t="s">
        <v>250</v>
      </c>
      <c r="L1228" s="13" t="s">
        <v>182</v>
      </c>
      <c r="M1228" s="13" t="s">
        <v>252</v>
      </c>
      <c r="O1228" s="16">
        <v>3</v>
      </c>
      <c r="P1228" s="13">
        <v>51</v>
      </c>
      <c r="Q1228" s="17">
        <v>15</v>
      </c>
      <c r="R1228" s="227">
        <f t="shared" si="66"/>
        <v>36</v>
      </c>
      <c r="V1228" s="17">
        <v>146</v>
      </c>
      <c r="X1228" s="13" t="s">
        <v>252</v>
      </c>
    </row>
    <row r="1229" spans="1:41" x14ac:dyDescent="0.25">
      <c r="A1229" s="12">
        <v>38925</v>
      </c>
      <c r="B1229" s="13" t="s">
        <v>249</v>
      </c>
      <c r="C1229" s="13">
        <v>2006</v>
      </c>
      <c r="D1229" s="13">
        <v>7</v>
      </c>
      <c r="E1229" s="13">
        <v>1</v>
      </c>
      <c r="F1229" s="13" t="s">
        <v>248</v>
      </c>
      <c r="G1229" s="30">
        <v>0.94166666666666676</v>
      </c>
      <c r="I1229" s="30">
        <v>0.83194444444444438</v>
      </c>
      <c r="J1229" s="231">
        <f t="shared" si="63"/>
        <v>2.6333333333333373</v>
      </c>
      <c r="K1229" s="13" t="s">
        <v>250</v>
      </c>
      <c r="L1229" s="13" t="s">
        <v>183</v>
      </c>
      <c r="M1229" s="13" t="s">
        <v>252</v>
      </c>
      <c r="O1229" s="16">
        <v>4</v>
      </c>
      <c r="P1229" s="13">
        <v>50</v>
      </c>
      <c r="Q1229" s="17">
        <v>15</v>
      </c>
      <c r="R1229" s="227">
        <f t="shared" si="66"/>
        <v>35</v>
      </c>
      <c r="V1229" s="17">
        <v>139</v>
      </c>
      <c r="X1229" s="13" t="s">
        <v>252</v>
      </c>
      <c r="AO1229" s="13" t="s">
        <v>21</v>
      </c>
    </row>
    <row r="1230" spans="1:41" x14ac:dyDescent="0.25">
      <c r="A1230" s="12">
        <v>38925</v>
      </c>
      <c r="B1230" s="13" t="s">
        <v>249</v>
      </c>
      <c r="C1230" s="13">
        <v>2006</v>
      </c>
      <c r="D1230" s="13">
        <v>7</v>
      </c>
      <c r="E1230" s="13">
        <v>1</v>
      </c>
      <c r="F1230" s="13" t="s">
        <v>248</v>
      </c>
      <c r="G1230" s="30">
        <v>0.94861111111111107</v>
      </c>
      <c r="I1230" s="30">
        <v>0.83194444444444438</v>
      </c>
      <c r="J1230" s="231">
        <f t="shared" si="63"/>
        <v>2.8000000000000007</v>
      </c>
      <c r="K1230" s="13" t="s">
        <v>250</v>
      </c>
      <c r="L1230" s="13" t="s">
        <v>184</v>
      </c>
      <c r="M1230" s="13" t="s">
        <v>252</v>
      </c>
      <c r="O1230" s="16">
        <v>4</v>
      </c>
      <c r="P1230" s="13">
        <v>50</v>
      </c>
      <c r="Q1230" s="17">
        <v>15</v>
      </c>
      <c r="R1230" s="227">
        <f t="shared" si="66"/>
        <v>35</v>
      </c>
      <c r="V1230" s="17">
        <v>144</v>
      </c>
      <c r="X1230" s="13" t="s">
        <v>252</v>
      </c>
      <c r="AO1230" s="13" t="s">
        <v>21</v>
      </c>
    </row>
    <row r="1231" spans="1:41" x14ac:dyDescent="0.25">
      <c r="A1231" s="12">
        <v>38925</v>
      </c>
      <c r="B1231" s="13" t="s">
        <v>249</v>
      </c>
      <c r="C1231" s="13">
        <v>2006</v>
      </c>
      <c r="D1231" s="13">
        <v>7</v>
      </c>
      <c r="E1231" s="13">
        <v>1</v>
      </c>
      <c r="F1231" s="13" t="s">
        <v>248</v>
      </c>
      <c r="G1231" s="30">
        <v>0.96527777777777779</v>
      </c>
      <c r="I1231" s="30">
        <v>0.83194444444444438</v>
      </c>
      <c r="J1231" s="231">
        <f t="shared" si="63"/>
        <v>3.200000000000002</v>
      </c>
      <c r="K1231" s="13" t="s">
        <v>250</v>
      </c>
      <c r="L1231" s="13" t="s">
        <v>185</v>
      </c>
      <c r="M1231" s="13" t="s">
        <v>252</v>
      </c>
      <c r="O1231" s="16">
        <v>4</v>
      </c>
      <c r="P1231" s="13">
        <v>55</v>
      </c>
      <c r="Q1231" s="17">
        <v>20</v>
      </c>
      <c r="R1231" s="227">
        <f t="shared" si="66"/>
        <v>35</v>
      </c>
      <c r="V1231" s="17">
        <v>143</v>
      </c>
      <c r="X1231" s="13" t="s">
        <v>252</v>
      </c>
      <c r="AO1231" s="13" t="s">
        <v>1260</v>
      </c>
    </row>
    <row r="1232" spans="1:41" x14ac:dyDescent="0.25">
      <c r="A1232" s="12">
        <v>38925</v>
      </c>
      <c r="B1232" s="13" t="s">
        <v>249</v>
      </c>
      <c r="C1232" s="13">
        <v>2006</v>
      </c>
      <c r="D1232" s="13">
        <v>7</v>
      </c>
      <c r="E1232" s="13">
        <v>1</v>
      </c>
      <c r="F1232" s="13" t="s">
        <v>248</v>
      </c>
      <c r="G1232" s="30">
        <v>0.96805555555555556</v>
      </c>
      <c r="I1232" s="30">
        <v>0.83194444444444438</v>
      </c>
      <c r="J1232" s="231">
        <f t="shared" ref="J1232:J1295" si="67">($G1232-$I1232)*24+IF($G1232&lt;TIME(12,0,0),24,0)</f>
        <v>3.2666666666666684</v>
      </c>
      <c r="K1232" s="13" t="s">
        <v>250</v>
      </c>
      <c r="L1232" s="13" t="s">
        <v>186</v>
      </c>
      <c r="M1232" s="13" t="s">
        <v>252</v>
      </c>
      <c r="O1232" s="16">
        <v>0</v>
      </c>
      <c r="P1232" s="13">
        <v>47</v>
      </c>
      <c r="Q1232" s="17">
        <v>15</v>
      </c>
      <c r="R1232" s="227">
        <f t="shared" si="66"/>
        <v>32</v>
      </c>
      <c r="V1232" s="17">
        <v>138</v>
      </c>
      <c r="X1232" s="13" t="s">
        <v>252</v>
      </c>
    </row>
    <row r="1233" spans="1:47" x14ac:dyDescent="0.25">
      <c r="A1233" s="12">
        <v>38925</v>
      </c>
      <c r="B1233" s="13" t="s">
        <v>249</v>
      </c>
      <c r="C1233" s="13">
        <v>2006</v>
      </c>
      <c r="D1233" s="13">
        <v>7</v>
      </c>
      <c r="E1233" s="13">
        <v>1</v>
      </c>
      <c r="F1233" s="13" t="s">
        <v>248</v>
      </c>
      <c r="G1233" s="30">
        <v>0.96875</v>
      </c>
      <c r="I1233" s="30">
        <v>0.83194444444444438</v>
      </c>
      <c r="J1233" s="231">
        <f t="shared" si="67"/>
        <v>3.283333333333335</v>
      </c>
      <c r="K1233" s="13" t="s">
        <v>250</v>
      </c>
      <c r="L1233" s="13" t="s">
        <v>187</v>
      </c>
      <c r="M1233" s="13" t="s">
        <v>252</v>
      </c>
      <c r="O1233" s="16">
        <v>0</v>
      </c>
      <c r="P1233" s="13">
        <v>56</v>
      </c>
      <c r="Q1233" s="17">
        <v>20</v>
      </c>
      <c r="R1233" s="227">
        <f t="shared" si="66"/>
        <v>36</v>
      </c>
      <c r="V1233" s="17">
        <v>140</v>
      </c>
      <c r="X1233" s="13" t="s">
        <v>252</v>
      </c>
    </row>
    <row r="1234" spans="1:47" x14ac:dyDescent="0.25">
      <c r="A1234" s="12">
        <v>38925</v>
      </c>
      <c r="B1234" s="13" t="s">
        <v>249</v>
      </c>
      <c r="C1234" s="13">
        <v>2006</v>
      </c>
      <c r="D1234" s="13">
        <v>7</v>
      </c>
      <c r="E1234" s="13">
        <v>1</v>
      </c>
      <c r="F1234" s="13" t="s">
        <v>248</v>
      </c>
      <c r="G1234" s="30">
        <v>0.98611111111111116</v>
      </c>
      <c r="I1234" s="30">
        <v>0.83194444444444438</v>
      </c>
      <c r="J1234" s="231">
        <f t="shared" si="67"/>
        <v>3.7000000000000028</v>
      </c>
      <c r="K1234" s="13" t="s">
        <v>250</v>
      </c>
      <c r="L1234" s="13" t="s">
        <v>188</v>
      </c>
      <c r="M1234" s="13" t="s">
        <v>252</v>
      </c>
      <c r="O1234" s="16">
        <v>4</v>
      </c>
      <c r="P1234" s="13">
        <v>55</v>
      </c>
      <c r="Q1234" s="17">
        <v>20</v>
      </c>
      <c r="R1234" s="227">
        <f t="shared" si="66"/>
        <v>35</v>
      </c>
      <c r="V1234" s="17">
        <v>138</v>
      </c>
      <c r="X1234" s="13" t="s">
        <v>252</v>
      </c>
      <c r="AO1234" s="13" t="s">
        <v>189</v>
      </c>
      <c r="AP1234" s="29"/>
      <c r="AQ1234" s="29"/>
      <c r="AR1234" s="29"/>
      <c r="AS1234" s="29"/>
      <c r="AT1234" s="29"/>
      <c r="AU1234" s="29"/>
    </row>
    <row r="1235" spans="1:47" x14ac:dyDescent="0.25">
      <c r="A1235" s="12">
        <v>38925</v>
      </c>
      <c r="B1235" s="13" t="s">
        <v>249</v>
      </c>
      <c r="C1235" s="13">
        <v>2006</v>
      </c>
      <c r="D1235" s="13">
        <v>7</v>
      </c>
      <c r="E1235" s="13">
        <v>1</v>
      </c>
      <c r="F1235" s="13" t="s">
        <v>248</v>
      </c>
      <c r="G1235" s="30">
        <v>0.98888888888888893</v>
      </c>
      <c r="I1235" s="30">
        <v>0.83194444444444438</v>
      </c>
      <c r="J1235" s="231">
        <f t="shared" si="67"/>
        <v>3.7666666666666693</v>
      </c>
      <c r="K1235" s="13" t="s">
        <v>250</v>
      </c>
      <c r="L1235" s="13" t="s">
        <v>190</v>
      </c>
      <c r="M1235" s="13" t="s">
        <v>252</v>
      </c>
      <c r="O1235" s="16">
        <v>0</v>
      </c>
      <c r="P1235" s="13">
        <v>50</v>
      </c>
      <c r="Q1235" s="17">
        <v>20</v>
      </c>
      <c r="R1235" s="227">
        <f t="shared" si="66"/>
        <v>30</v>
      </c>
      <c r="V1235" s="17">
        <v>133</v>
      </c>
      <c r="X1235" s="13" t="s">
        <v>252</v>
      </c>
    </row>
    <row r="1236" spans="1:47" x14ac:dyDescent="0.25">
      <c r="A1236" s="12">
        <v>38925</v>
      </c>
      <c r="B1236" s="13" t="s">
        <v>249</v>
      </c>
      <c r="C1236" s="13">
        <v>2006</v>
      </c>
      <c r="D1236" s="13">
        <v>7</v>
      </c>
      <c r="E1236" s="13">
        <v>1</v>
      </c>
      <c r="F1236" s="13" t="s">
        <v>248</v>
      </c>
      <c r="G1236" s="30">
        <v>7.6388888888888886E-3</v>
      </c>
      <c r="I1236" s="30">
        <v>0.83194444444444438</v>
      </c>
      <c r="J1236" s="231">
        <f t="shared" si="67"/>
        <v>4.2166666666666686</v>
      </c>
      <c r="K1236" s="13" t="s">
        <v>250</v>
      </c>
      <c r="L1236" s="13" t="s">
        <v>191</v>
      </c>
      <c r="M1236" s="13" t="s">
        <v>252</v>
      </c>
      <c r="O1236" s="16">
        <v>4</v>
      </c>
      <c r="P1236" s="13">
        <v>57</v>
      </c>
      <c r="Q1236" s="17">
        <v>20</v>
      </c>
      <c r="R1236" s="227">
        <f t="shared" si="66"/>
        <v>37</v>
      </c>
      <c r="V1236" s="17">
        <v>146</v>
      </c>
      <c r="X1236" s="13" t="s">
        <v>252</v>
      </c>
      <c r="AO1236" s="13" t="s">
        <v>21</v>
      </c>
    </row>
    <row r="1237" spans="1:47" x14ac:dyDescent="0.25">
      <c r="A1237" s="12">
        <v>38925</v>
      </c>
      <c r="B1237" s="13" t="s">
        <v>249</v>
      </c>
      <c r="C1237" s="13">
        <v>2006</v>
      </c>
      <c r="D1237" s="13">
        <v>7</v>
      </c>
      <c r="E1237" s="13">
        <v>1</v>
      </c>
      <c r="F1237" s="13" t="s">
        <v>248</v>
      </c>
      <c r="G1237" s="30">
        <v>1.8055555555555557E-2</v>
      </c>
      <c r="I1237" s="30">
        <v>0.83194444444444438</v>
      </c>
      <c r="J1237" s="231">
        <f t="shared" si="67"/>
        <v>4.4666666666666686</v>
      </c>
      <c r="K1237" s="13" t="s">
        <v>250</v>
      </c>
      <c r="L1237" s="13" t="s">
        <v>192</v>
      </c>
      <c r="M1237" s="13" t="s">
        <v>252</v>
      </c>
      <c r="O1237" s="16">
        <v>4.5</v>
      </c>
      <c r="P1237" s="13">
        <v>47</v>
      </c>
      <c r="Q1237" s="17">
        <v>15</v>
      </c>
      <c r="R1237" s="227">
        <f t="shared" si="66"/>
        <v>32</v>
      </c>
      <c r="V1237" s="17">
        <v>141</v>
      </c>
      <c r="X1237" s="13" t="s">
        <v>252</v>
      </c>
      <c r="AO1237" s="13" t="s">
        <v>1472</v>
      </c>
    </row>
    <row r="1238" spans="1:47" x14ac:dyDescent="0.25">
      <c r="A1238" s="12">
        <v>38925</v>
      </c>
      <c r="B1238" s="13" t="s">
        <v>249</v>
      </c>
      <c r="C1238" s="13">
        <v>2006</v>
      </c>
      <c r="D1238" s="13">
        <v>7</v>
      </c>
      <c r="E1238" s="13">
        <v>1</v>
      </c>
      <c r="F1238" s="13" t="s">
        <v>248</v>
      </c>
      <c r="G1238" s="30">
        <v>2.0833333333333332E-2</v>
      </c>
      <c r="I1238" s="30">
        <v>0.83194444444444438</v>
      </c>
      <c r="J1238" s="231">
        <f t="shared" si="67"/>
        <v>4.533333333333335</v>
      </c>
      <c r="K1238" s="13" t="s">
        <v>250</v>
      </c>
      <c r="L1238" s="13" t="s">
        <v>193</v>
      </c>
      <c r="M1238" s="13" t="s">
        <v>252</v>
      </c>
      <c r="O1238" s="16">
        <v>4.5</v>
      </c>
      <c r="P1238" s="13">
        <v>47</v>
      </c>
      <c r="Q1238" s="17">
        <v>15</v>
      </c>
      <c r="R1238" s="227">
        <f t="shared" si="66"/>
        <v>32</v>
      </c>
      <c r="V1238" s="17">
        <v>136</v>
      </c>
      <c r="X1238" s="13" t="s">
        <v>252</v>
      </c>
      <c r="AO1238" s="13" t="s">
        <v>1472</v>
      </c>
    </row>
    <row r="1239" spans="1:47" x14ac:dyDescent="0.25">
      <c r="A1239" s="12">
        <v>38925</v>
      </c>
      <c r="B1239" s="13" t="s">
        <v>249</v>
      </c>
      <c r="C1239" s="13">
        <v>2006</v>
      </c>
      <c r="D1239" s="13">
        <v>7</v>
      </c>
      <c r="E1239" s="13">
        <v>1</v>
      </c>
      <c r="F1239" s="13" t="s">
        <v>248</v>
      </c>
      <c r="G1239" s="30">
        <v>2.361111111111111E-2</v>
      </c>
      <c r="I1239" s="30">
        <v>0.83194444444444438</v>
      </c>
      <c r="J1239" s="231">
        <f t="shared" si="67"/>
        <v>4.6000000000000014</v>
      </c>
      <c r="K1239" s="13" t="s">
        <v>250</v>
      </c>
      <c r="L1239" s="13" t="s">
        <v>194</v>
      </c>
      <c r="M1239" s="13" t="s">
        <v>252</v>
      </c>
      <c r="O1239" s="16">
        <v>4</v>
      </c>
      <c r="P1239" s="13">
        <v>54</v>
      </c>
      <c r="Q1239" s="17">
        <v>20</v>
      </c>
      <c r="R1239" s="227">
        <f t="shared" si="66"/>
        <v>34</v>
      </c>
      <c r="V1239" s="17">
        <v>142</v>
      </c>
      <c r="X1239" s="13" t="s">
        <v>252</v>
      </c>
      <c r="AO1239" s="13" t="s">
        <v>21</v>
      </c>
    </row>
    <row r="1240" spans="1:47" x14ac:dyDescent="0.25">
      <c r="A1240" s="12">
        <v>38925</v>
      </c>
      <c r="B1240" s="13" t="s">
        <v>249</v>
      </c>
      <c r="C1240" s="13">
        <v>2006</v>
      </c>
      <c r="D1240" s="13">
        <v>7</v>
      </c>
      <c r="E1240" s="13">
        <v>1</v>
      </c>
      <c r="F1240" s="13" t="s">
        <v>248</v>
      </c>
      <c r="G1240" s="30">
        <v>5.1388888888888894E-2</v>
      </c>
      <c r="I1240" s="30">
        <v>0.83194444444444438</v>
      </c>
      <c r="J1240" s="231">
        <f t="shared" si="67"/>
        <v>5.2666666666666693</v>
      </c>
      <c r="K1240" s="13" t="s">
        <v>250</v>
      </c>
      <c r="L1240" s="13" t="s">
        <v>195</v>
      </c>
      <c r="M1240" s="13" t="s">
        <v>252</v>
      </c>
      <c r="O1240" s="16">
        <v>3</v>
      </c>
      <c r="P1240" s="13">
        <v>50</v>
      </c>
      <c r="Q1240" s="17">
        <v>20</v>
      </c>
      <c r="R1240" s="227">
        <f t="shared" si="66"/>
        <v>30</v>
      </c>
      <c r="V1240" s="17">
        <v>140</v>
      </c>
      <c r="X1240" s="13" t="s">
        <v>252</v>
      </c>
    </row>
    <row r="1241" spans="1:47" x14ac:dyDescent="0.25">
      <c r="A1241" s="12">
        <v>38925</v>
      </c>
      <c r="B1241" s="13" t="s">
        <v>249</v>
      </c>
      <c r="C1241" s="13">
        <v>2006</v>
      </c>
      <c r="D1241" s="13">
        <v>7</v>
      </c>
      <c r="E1241" s="13">
        <v>1</v>
      </c>
      <c r="F1241" s="13" t="s">
        <v>248</v>
      </c>
      <c r="G1241" s="30">
        <v>5.4166666666666669E-2</v>
      </c>
      <c r="I1241" s="30">
        <v>0.83194444444444438</v>
      </c>
      <c r="J1241" s="231">
        <f t="shared" si="67"/>
        <v>5.3333333333333357</v>
      </c>
      <c r="K1241" s="13" t="s">
        <v>250</v>
      </c>
      <c r="L1241" s="13" t="s">
        <v>196</v>
      </c>
      <c r="M1241" s="13" t="s">
        <v>252</v>
      </c>
      <c r="O1241" s="16">
        <v>3</v>
      </c>
      <c r="P1241" s="13">
        <v>54</v>
      </c>
      <c r="Q1241" s="17">
        <v>20</v>
      </c>
      <c r="R1241" s="227">
        <f t="shared" si="66"/>
        <v>34</v>
      </c>
      <c r="V1241" s="17">
        <v>141</v>
      </c>
      <c r="X1241" s="13" t="s">
        <v>252</v>
      </c>
    </row>
    <row r="1242" spans="1:47" x14ac:dyDescent="0.25">
      <c r="A1242" s="12">
        <v>38925</v>
      </c>
      <c r="B1242" s="13" t="s">
        <v>249</v>
      </c>
      <c r="C1242" s="13">
        <v>2006</v>
      </c>
      <c r="D1242" s="13">
        <v>7</v>
      </c>
      <c r="E1242" s="13">
        <v>1</v>
      </c>
      <c r="F1242" s="13" t="s">
        <v>248</v>
      </c>
      <c r="G1242" s="30">
        <v>5.5555555555555552E-2</v>
      </c>
      <c r="I1242" s="30">
        <v>0.83194444444444438</v>
      </c>
      <c r="J1242" s="231">
        <f t="shared" si="67"/>
        <v>5.3666666666666671</v>
      </c>
      <c r="K1242" s="13" t="s">
        <v>250</v>
      </c>
      <c r="L1242" s="13" t="s">
        <v>197</v>
      </c>
      <c r="M1242" s="13" t="s">
        <v>252</v>
      </c>
      <c r="O1242" s="16">
        <v>0</v>
      </c>
      <c r="P1242" s="13">
        <v>53</v>
      </c>
      <c r="Q1242" s="17">
        <v>20</v>
      </c>
      <c r="R1242" s="227">
        <f t="shared" si="66"/>
        <v>33</v>
      </c>
      <c r="V1242" s="17">
        <v>140</v>
      </c>
      <c r="X1242" s="13" t="s">
        <v>252</v>
      </c>
    </row>
    <row r="1243" spans="1:47" x14ac:dyDescent="0.25">
      <c r="A1243" s="12">
        <v>38925</v>
      </c>
      <c r="B1243" s="13" t="s">
        <v>249</v>
      </c>
      <c r="C1243" s="13">
        <v>2006</v>
      </c>
      <c r="D1243" s="13">
        <v>7</v>
      </c>
      <c r="E1243" s="13">
        <v>1</v>
      </c>
      <c r="F1243" s="13" t="s">
        <v>248</v>
      </c>
      <c r="G1243" s="30">
        <v>5.9722222222222225E-2</v>
      </c>
      <c r="I1243" s="30">
        <v>0.83194444444444438</v>
      </c>
      <c r="J1243" s="231">
        <f t="shared" si="67"/>
        <v>5.4666666666666686</v>
      </c>
      <c r="K1243" s="13" t="s">
        <v>250</v>
      </c>
      <c r="L1243" s="13" t="s">
        <v>198</v>
      </c>
      <c r="M1243" s="13" t="s">
        <v>252</v>
      </c>
      <c r="O1243" s="16">
        <v>0</v>
      </c>
      <c r="P1243" s="13">
        <v>52</v>
      </c>
      <c r="Q1243" s="17">
        <v>15</v>
      </c>
      <c r="R1243" s="227">
        <f t="shared" si="66"/>
        <v>37</v>
      </c>
      <c r="V1243" s="17">
        <v>145</v>
      </c>
      <c r="X1243" s="13" t="s">
        <v>252</v>
      </c>
    </row>
    <row r="1244" spans="1:47" x14ac:dyDescent="0.25">
      <c r="A1244" s="12">
        <v>38925</v>
      </c>
      <c r="B1244" s="13" t="s">
        <v>249</v>
      </c>
      <c r="C1244" s="13">
        <v>2006</v>
      </c>
      <c r="D1244" s="13">
        <v>7</v>
      </c>
      <c r="E1244" s="13">
        <v>1</v>
      </c>
      <c r="F1244" s="13" t="s">
        <v>248</v>
      </c>
      <c r="G1244" s="30">
        <v>6.0416666666666667E-2</v>
      </c>
      <c r="I1244" s="30">
        <v>0.83194444444444438</v>
      </c>
      <c r="J1244" s="231">
        <f t="shared" si="67"/>
        <v>5.4833333333333343</v>
      </c>
      <c r="K1244" s="13" t="s">
        <v>250</v>
      </c>
      <c r="L1244" s="13" t="s">
        <v>199</v>
      </c>
      <c r="M1244" s="13" t="s">
        <v>252</v>
      </c>
      <c r="O1244" s="16">
        <v>4</v>
      </c>
      <c r="P1244" s="13">
        <v>61</v>
      </c>
      <c r="Q1244" s="17">
        <v>25</v>
      </c>
      <c r="R1244" s="227">
        <f t="shared" si="66"/>
        <v>36</v>
      </c>
      <c r="V1244" s="17">
        <v>145</v>
      </c>
      <c r="X1244" s="13" t="s">
        <v>252</v>
      </c>
      <c r="AO1244" s="13" t="s">
        <v>256</v>
      </c>
    </row>
    <row r="1245" spans="1:47" x14ac:dyDescent="0.25">
      <c r="A1245" s="12">
        <v>38925</v>
      </c>
      <c r="B1245" s="13" t="s">
        <v>249</v>
      </c>
      <c r="C1245" s="13">
        <v>2006</v>
      </c>
      <c r="D1245" s="13">
        <v>7</v>
      </c>
      <c r="E1245" s="13">
        <v>1</v>
      </c>
      <c r="F1245" s="13" t="s">
        <v>248</v>
      </c>
      <c r="G1245" s="30">
        <v>6.3888888888888884E-2</v>
      </c>
      <c r="I1245" s="30">
        <v>0.83194444444444438</v>
      </c>
      <c r="J1245" s="231">
        <f t="shared" si="67"/>
        <v>5.56666666666667</v>
      </c>
      <c r="K1245" s="13" t="s">
        <v>250</v>
      </c>
      <c r="L1245" s="13" t="s">
        <v>200</v>
      </c>
      <c r="M1245" s="13" t="s">
        <v>252</v>
      </c>
      <c r="O1245" s="16">
        <v>4.5</v>
      </c>
      <c r="P1245" s="13">
        <v>56</v>
      </c>
      <c r="Q1245" s="17">
        <v>20</v>
      </c>
      <c r="R1245" s="227">
        <f t="shared" si="66"/>
        <v>36</v>
      </c>
      <c r="V1245" s="17">
        <v>140</v>
      </c>
      <c r="X1245" s="13" t="s">
        <v>252</v>
      </c>
      <c r="AO1245" s="13" t="s">
        <v>21</v>
      </c>
    </row>
    <row r="1246" spans="1:47" x14ac:dyDescent="0.25">
      <c r="A1246" s="12">
        <v>38925</v>
      </c>
      <c r="B1246" s="13" t="s">
        <v>249</v>
      </c>
      <c r="C1246" s="13">
        <v>2006</v>
      </c>
      <c r="D1246" s="13">
        <v>7</v>
      </c>
      <c r="E1246" s="13">
        <v>1</v>
      </c>
      <c r="F1246" s="13" t="s">
        <v>248</v>
      </c>
      <c r="G1246" s="30">
        <v>7.3611111111111113E-2</v>
      </c>
      <c r="I1246" s="30">
        <v>0.83194444444444438</v>
      </c>
      <c r="J1246" s="231">
        <f t="shared" si="67"/>
        <v>5.8000000000000007</v>
      </c>
      <c r="K1246" s="13" t="s">
        <v>250</v>
      </c>
      <c r="L1246" s="13" t="s">
        <v>201</v>
      </c>
      <c r="M1246" s="13" t="s">
        <v>252</v>
      </c>
      <c r="O1246" s="16">
        <v>0</v>
      </c>
      <c r="P1246" s="13">
        <v>61</v>
      </c>
      <c r="Q1246" s="17">
        <v>25</v>
      </c>
      <c r="R1246" s="227">
        <f t="shared" si="66"/>
        <v>36</v>
      </c>
      <c r="V1246" s="17">
        <v>141</v>
      </c>
      <c r="X1246" s="13" t="s">
        <v>252</v>
      </c>
      <c r="AO1246" s="13" t="s">
        <v>202</v>
      </c>
    </row>
    <row r="1247" spans="1:47" x14ac:dyDescent="0.25">
      <c r="A1247" s="12">
        <v>38925</v>
      </c>
      <c r="B1247" s="13" t="s">
        <v>249</v>
      </c>
      <c r="C1247" s="13">
        <v>2006</v>
      </c>
      <c r="D1247" s="13">
        <v>7</v>
      </c>
      <c r="E1247" s="13">
        <v>1</v>
      </c>
      <c r="F1247" s="13" t="s">
        <v>248</v>
      </c>
      <c r="G1247" s="30">
        <v>8.1250000000000003E-2</v>
      </c>
      <c r="I1247" s="30">
        <v>0.83194444444444438</v>
      </c>
      <c r="J1247" s="231">
        <f t="shared" si="67"/>
        <v>5.9833333333333343</v>
      </c>
      <c r="K1247" s="13" t="s">
        <v>250</v>
      </c>
      <c r="L1247" s="13" t="s">
        <v>203</v>
      </c>
      <c r="M1247" s="13" t="s">
        <v>252</v>
      </c>
      <c r="O1247" s="16">
        <v>3</v>
      </c>
      <c r="P1247" s="13">
        <v>61</v>
      </c>
      <c r="Q1247" s="17">
        <v>25</v>
      </c>
      <c r="R1247" s="227">
        <f t="shared" si="66"/>
        <v>36</v>
      </c>
      <c r="V1247" s="17">
        <v>143</v>
      </c>
      <c r="X1247" s="13" t="s">
        <v>252</v>
      </c>
      <c r="AO1247" s="13" t="s">
        <v>204</v>
      </c>
    </row>
    <row r="1248" spans="1:47" x14ac:dyDescent="0.25">
      <c r="A1248" s="12">
        <v>39251</v>
      </c>
      <c r="B1248" s="13" t="s">
        <v>860</v>
      </c>
      <c r="C1248" s="13">
        <v>2007</v>
      </c>
      <c r="D1248" s="13">
        <v>6</v>
      </c>
      <c r="E1248" s="13">
        <v>1</v>
      </c>
      <c r="F1248" s="13" t="s">
        <v>248</v>
      </c>
      <c r="G1248" s="30">
        <v>7.6388888888888886E-3</v>
      </c>
      <c r="I1248" s="30">
        <v>0.83819444444444446</v>
      </c>
      <c r="J1248" s="231">
        <f t="shared" si="67"/>
        <v>4.0666666666666664</v>
      </c>
      <c r="K1248" s="13" t="s">
        <v>1123</v>
      </c>
      <c r="L1248" s="13" t="s">
        <v>147</v>
      </c>
      <c r="M1248" s="13" t="s">
        <v>252</v>
      </c>
      <c r="O1248" s="16">
        <v>3</v>
      </c>
      <c r="P1248" s="13">
        <v>60</v>
      </c>
      <c r="Q1248" s="17">
        <v>25</v>
      </c>
      <c r="R1248" s="227">
        <f t="shared" si="66"/>
        <v>35</v>
      </c>
      <c r="V1248" s="17">
        <v>147</v>
      </c>
      <c r="AO1248" s="13" t="s">
        <v>1815</v>
      </c>
    </row>
    <row r="1249" spans="1:41" x14ac:dyDescent="0.25">
      <c r="A1249" s="12">
        <v>39251</v>
      </c>
      <c r="B1249" s="13" t="s">
        <v>860</v>
      </c>
      <c r="C1249" s="13">
        <v>2007</v>
      </c>
      <c r="D1249" s="13">
        <v>6</v>
      </c>
      <c r="E1249" s="13">
        <v>1</v>
      </c>
      <c r="F1249" s="13" t="s">
        <v>248</v>
      </c>
      <c r="G1249" s="30">
        <v>4.027777777777778E-2</v>
      </c>
      <c r="I1249" s="30">
        <v>0.83819444444444446</v>
      </c>
      <c r="J1249" s="231">
        <f t="shared" si="67"/>
        <v>4.8499999999999979</v>
      </c>
      <c r="K1249" s="13" t="s">
        <v>1123</v>
      </c>
      <c r="M1249" s="13" t="s">
        <v>252</v>
      </c>
      <c r="O1249" s="16">
        <v>4</v>
      </c>
      <c r="P1249" s="13">
        <v>73</v>
      </c>
      <c r="Q1249" s="17">
        <v>29</v>
      </c>
      <c r="R1249" s="227">
        <f t="shared" si="66"/>
        <v>44</v>
      </c>
      <c r="V1249" s="17">
        <v>157</v>
      </c>
      <c r="AO1249" s="13" t="s">
        <v>1816</v>
      </c>
    </row>
    <row r="1250" spans="1:41" x14ac:dyDescent="0.25">
      <c r="A1250" s="12">
        <v>39251</v>
      </c>
      <c r="B1250" s="13" t="s">
        <v>860</v>
      </c>
      <c r="C1250" s="13">
        <v>2007</v>
      </c>
      <c r="D1250" s="13">
        <v>6</v>
      </c>
      <c r="E1250" s="13">
        <v>1</v>
      </c>
      <c r="F1250" s="13" t="s">
        <v>248</v>
      </c>
      <c r="G1250" s="30">
        <v>0.90347222222222223</v>
      </c>
      <c r="I1250" s="30">
        <v>0.83819444444444446</v>
      </c>
      <c r="J1250" s="231">
        <f t="shared" si="67"/>
        <v>1.5666666666666664</v>
      </c>
      <c r="K1250" s="13" t="s">
        <v>250</v>
      </c>
      <c r="L1250" s="13" t="s">
        <v>118</v>
      </c>
      <c r="M1250" s="13" t="s">
        <v>252</v>
      </c>
      <c r="O1250" s="16">
        <v>1.5</v>
      </c>
      <c r="P1250" s="13">
        <v>60</v>
      </c>
      <c r="Q1250" s="17">
        <v>25</v>
      </c>
      <c r="R1250" s="227">
        <f t="shared" si="66"/>
        <v>35</v>
      </c>
      <c r="V1250" s="17">
        <v>140</v>
      </c>
    </row>
    <row r="1251" spans="1:41" x14ac:dyDescent="0.25">
      <c r="A1251" s="12">
        <v>39251</v>
      </c>
      <c r="B1251" s="13" t="s">
        <v>860</v>
      </c>
      <c r="C1251" s="13">
        <v>2007</v>
      </c>
      <c r="D1251" s="13">
        <v>6</v>
      </c>
      <c r="E1251" s="13">
        <v>1</v>
      </c>
      <c r="F1251" s="13" t="s">
        <v>248</v>
      </c>
      <c r="G1251" s="30">
        <v>0.90555555555555556</v>
      </c>
      <c r="I1251" s="30">
        <v>0.83819444444444446</v>
      </c>
      <c r="J1251" s="231">
        <f t="shared" si="67"/>
        <v>1.6166666666666663</v>
      </c>
      <c r="K1251" s="13" t="s">
        <v>250</v>
      </c>
      <c r="L1251" s="13" t="s">
        <v>119</v>
      </c>
      <c r="M1251" s="13" t="s">
        <v>252</v>
      </c>
      <c r="O1251" s="16">
        <v>1</v>
      </c>
      <c r="P1251" s="13">
        <v>63</v>
      </c>
      <c r="Q1251" s="17">
        <v>25</v>
      </c>
      <c r="R1251" s="227">
        <f t="shared" si="66"/>
        <v>38</v>
      </c>
      <c r="V1251" s="17">
        <v>140</v>
      </c>
    </row>
    <row r="1252" spans="1:41" x14ac:dyDescent="0.25">
      <c r="A1252" s="12">
        <v>39251</v>
      </c>
      <c r="B1252" s="13" t="s">
        <v>860</v>
      </c>
      <c r="C1252" s="13">
        <v>2007</v>
      </c>
      <c r="D1252" s="13">
        <v>6</v>
      </c>
      <c r="E1252" s="13">
        <v>1</v>
      </c>
      <c r="F1252" s="13" t="s">
        <v>248</v>
      </c>
      <c r="G1252" s="30">
        <v>0.90555555555555556</v>
      </c>
      <c r="I1252" s="30">
        <v>0.83819444444444446</v>
      </c>
      <c r="J1252" s="231">
        <f t="shared" si="67"/>
        <v>1.6166666666666663</v>
      </c>
      <c r="K1252" s="13" t="s">
        <v>250</v>
      </c>
      <c r="L1252" s="13" t="s">
        <v>120</v>
      </c>
      <c r="M1252" s="13" t="s">
        <v>252</v>
      </c>
      <c r="O1252" s="16">
        <v>0</v>
      </c>
      <c r="P1252" s="13">
        <v>66</v>
      </c>
      <c r="Q1252" s="17">
        <v>29</v>
      </c>
      <c r="R1252" s="227">
        <f t="shared" si="66"/>
        <v>37</v>
      </c>
      <c r="V1252" s="17">
        <v>138</v>
      </c>
    </row>
    <row r="1253" spans="1:41" x14ac:dyDescent="0.25">
      <c r="A1253" s="12">
        <v>39251</v>
      </c>
      <c r="B1253" s="13" t="s">
        <v>860</v>
      </c>
      <c r="C1253" s="13">
        <v>2007</v>
      </c>
      <c r="D1253" s="13">
        <v>6</v>
      </c>
      <c r="E1253" s="13">
        <v>1</v>
      </c>
      <c r="F1253" s="13" t="s">
        <v>248</v>
      </c>
      <c r="G1253" s="30">
        <v>0.91527777777777775</v>
      </c>
      <c r="I1253" s="30">
        <v>0.83819444444444446</v>
      </c>
      <c r="J1253" s="231">
        <f t="shared" si="67"/>
        <v>1.8499999999999988</v>
      </c>
      <c r="K1253" s="13" t="s">
        <v>250</v>
      </c>
      <c r="L1253" s="13" t="s">
        <v>121</v>
      </c>
      <c r="M1253" s="13" t="s">
        <v>252</v>
      </c>
      <c r="O1253" s="16">
        <v>0</v>
      </c>
      <c r="P1253" s="13">
        <v>65</v>
      </c>
      <c r="Q1253" s="17">
        <v>29</v>
      </c>
      <c r="R1253" s="227">
        <f t="shared" si="66"/>
        <v>36</v>
      </c>
      <c r="V1253" s="17">
        <v>140</v>
      </c>
    </row>
    <row r="1254" spans="1:41" x14ac:dyDescent="0.25">
      <c r="A1254" s="12">
        <v>39251</v>
      </c>
      <c r="B1254" s="13" t="s">
        <v>860</v>
      </c>
      <c r="C1254" s="13">
        <v>2007</v>
      </c>
      <c r="D1254" s="13">
        <v>6</v>
      </c>
      <c r="E1254" s="13">
        <v>1</v>
      </c>
      <c r="F1254" s="13" t="s">
        <v>248</v>
      </c>
      <c r="G1254" s="30">
        <v>0.92152777777777783</v>
      </c>
      <c r="I1254" s="30">
        <v>0.83819444444444446</v>
      </c>
      <c r="J1254" s="231">
        <f t="shared" si="67"/>
        <v>2.0000000000000009</v>
      </c>
      <c r="K1254" s="13" t="s">
        <v>250</v>
      </c>
      <c r="L1254" s="13" t="s">
        <v>122</v>
      </c>
      <c r="M1254" s="13" t="s">
        <v>252</v>
      </c>
      <c r="O1254" s="16">
        <v>0</v>
      </c>
      <c r="P1254" s="13">
        <v>65</v>
      </c>
      <c r="Q1254" s="17">
        <v>29</v>
      </c>
      <c r="R1254" s="227">
        <f t="shared" si="66"/>
        <v>36</v>
      </c>
      <c r="V1254" s="17">
        <v>143</v>
      </c>
      <c r="AO1254" s="13" t="s">
        <v>256</v>
      </c>
    </row>
    <row r="1255" spans="1:41" x14ac:dyDescent="0.25">
      <c r="A1255" s="12">
        <v>39251</v>
      </c>
      <c r="B1255" s="13" t="s">
        <v>860</v>
      </c>
      <c r="C1255" s="13">
        <v>2007</v>
      </c>
      <c r="D1255" s="13">
        <v>6</v>
      </c>
      <c r="E1255" s="13">
        <v>1</v>
      </c>
      <c r="F1255" s="13" t="s">
        <v>248</v>
      </c>
      <c r="G1255" s="30">
        <v>0.92500000000000004</v>
      </c>
      <c r="I1255" s="30">
        <v>0.83819444444444446</v>
      </c>
      <c r="J1255" s="231">
        <f t="shared" si="67"/>
        <v>2.0833333333333339</v>
      </c>
      <c r="K1255" s="13" t="s">
        <v>250</v>
      </c>
      <c r="L1255" s="13" t="s">
        <v>124</v>
      </c>
      <c r="M1255" s="13" t="s">
        <v>252</v>
      </c>
      <c r="O1255" s="16">
        <v>0</v>
      </c>
      <c r="P1255" s="13">
        <v>66</v>
      </c>
      <c r="Q1255" s="17">
        <v>29</v>
      </c>
      <c r="R1255" s="227">
        <f t="shared" si="66"/>
        <v>37</v>
      </c>
      <c r="V1255" s="17">
        <v>141</v>
      </c>
    </row>
    <row r="1256" spans="1:41" x14ac:dyDescent="0.25">
      <c r="A1256" s="12">
        <v>39251</v>
      </c>
      <c r="B1256" s="13" t="s">
        <v>860</v>
      </c>
      <c r="C1256" s="13">
        <v>2007</v>
      </c>
      <c r="D1256" s="13">
        <v>6</v>
      </c>
      <c r="E1256" s="13">
        <v>1</v>
      </c>
      <c r="F1256" s="13" t="s">
        <v>248</v>
      </c>
      <c r="G1256" s="30">
        <v>0.92986111111111114</v>
      </c>
      <c r="I1256" s="30">
        <v>0.83819444444444446</v>
      </c>
      <c r="J1256" s="231">
        <f t="shared" si="67"/>
        <v>2.2000000000000002</v>
      </c>
      <c r="K1256" s="13" t="s">
        <v>250</v>
      </c>
      <c r="L1256" s="13" t="s">
        <v>125</v>
      </c>
      <c r="M1256" s="13" t="s">
        <v>252</v>
      </c>
      <c r="O1256" s="16">
        <v>0</v>
      </c>
      <c r="P1256" s="13">
        <v>68</v>
      </c>
      <c r="Q1256" s="17">
        <v>29</v>
      </c>
      <c r="R1256" s="227">
        <f t="shared" si="66"/>
        <v>39</v>
      </c>
      <c r="V1256" s="17">
        <v>142</v>
      </c>
    </row>
    <row r="1257" spans="1:41" x14ac:dyDescent="0.25">
      <c r="A1257" s="12">
        <v>39251</v>
      </c>
      <c r="B1257" s="13" t="s">
        <v>860</v>
      </c>
      <c r="C1257" s="13">
        <v>2007</v>
      </c>
      <c r="D1257" s="13">
        <v>6</v>
      </c>
      <c r="E1257" s="13">
        <v>1</v>
      </c>
      <c r="F1257" s="13" t="s">
        <v>248</v>
      </c>
      <c r="G1257" s="30">
        <v>0.92500000000000004</v>
      </c>
      <c r="I1257" s="30">
        <v>0.83819444444444446</v>
      </c>
      <c r="J1257" s="231">
        <f t="shared" si="67"/>
        <v>2.0833333333333339</v>
      </c>
      <c r="K1257" s="13" t="s">
        <v>250</v>
      </c>
      <c r="L1257" s="13" t="s">
        <v>123</v>
      </c>
      <c r="M1257" s="13" t="s">
        <v>252</v>
      </c>
      <c r="O1257" s="16">
        <v>0</v>
      </c>
      <c r="P1257" s="13">
        <v>61</v>
      </c>
      <c r="Q1257" s="17">
        <v>25</v>
      </c>
      <c r="R1257" s="227">
        <f t="shared" si="66"/>
        <v>36</v>
      </c>
      <c r="V1257" s="17">
        <v>144</v>
      </c>
    </row>
    <row r="1258" spans="1:41" x14ac:dyDescent="0.25">
      <c r="A1258" s="12">
        <v>39251</v>
      </c>
      <c r="B1258" s="13" t="s">
        <v>860</v>
      </c>
      <c r="C1258" s="13">
        <v>2007</v>
      </c>
      <c r="D1258" s="13">
        <v>6</v>
      </c>
      <c r="E1258" s="13">
        <v>1</v>
      </c>
      <c r="F1258" s="13" t="s">
        <v>248</v>
      </c>
      <c r="G1258" s="30">
        <v>0.93125000000000002</v>
      </c>
      <c r="I1258" s="30">
        <v>0.83819444444444446</v>
      </c>
      <c r="J1258" s="231">
        <f t="shared" si="67"/>
        <v>2.2333333333333334</v>
      </c>
      <c r="K1258" s="13" t="s">
        <v>250</v>
      </c>
      <c r="L1258" s="13" t="s">
        <v>126</v>
      </c>
      <c r="M1258" s="13" t="s">
        <v>252</v>
      </c>
      <c r="O1258" s="16">
        <v>0</v>
      </c>
      <c r="P1258" s="13">
        <v>63</v>
      </c>
      <c r="Q1258" s="17">
        <v>29</v>
      </c>
      <c r="R1258" s="227">
        <f t="shared" si="66"/>
        <v>34</v>
      </c>
      <c r="V1258" s="17">
        <v>144</v>
      </c>
    </row>
    <row r="1259" spans="1:41" x14ac:dyDescent="0.25">
      <c r="A1259" s="12">
        <v>39251</v>
      </c>
      <c r="B1259" s="13" t="s">
        <v>860</v>
      </c>
      <c r="C1259" s="13">
        <v>2007</v>
      </c>
      <c r="D1259" s="13">
        <v>6</v>
      </c>
      <c r="E1259" s="13">
        <v>1</v>
      </c>
      <c r="F1259" s="13" t="s">
        <v>248</v>
      </c>
      <c r="G1259" s="30">
        <v>0.93125000000000002</v>
      </c>
      <c r="I1259" s="30">
        <v>0.83819444444444446</v>
      </c>
      <c r="J1259" s="231">
        <f t="shared" si="67"/>
        <v>2.2333333333333334</v>
      </c>
      <c r="K1259" s="13" t="s">
        <v>250</v>
      </c>
      <c r="L1259" s="13" t="s">
        <v>127</v>
      </c>
      <c r="M1259" s="13" t="s">
        <v>252</v>
      </c>
      <c r="O1259" s="16">
        <v>0</v>
      </c>
      <c r="P1259" s="13">
        <v>60</v>
      </c>
      <c r="Q1259" s="17">
        <v>25</v>
      </c>
      <c r="R1259" s="227">
        <f t="shared" ref="R1259:R1276" si="68">P1259-Q1259</f>
        <v>35</v>
      </c>
      <c r="V1259" s="17">
        <v>138</v>
      </c>
    </row>
    <row r="1260" spans="1:41" x14ac:dyDescent="0.25">
      <c r="A1260" s="12">
        <v>39251</v>
      </c>
      <c r="B1260" s="13" t="s">
        <v>860</v>
      </c>
      <c r="C1260" s="13">
        <v>2007</v>
      </c>
      <c r="D1260" s="13">
        <v>6</v>
      </c>
      <c r="E1260" s="13">
        <v>1</v>
      </c>
      <c r="F1260" s="13" t="s">
        <v>248</v>
      </c>
      <c r="G1260" s="30">
        <v>0.93541666666666667</v>
      </c>
      <c r="I1260" s="30">
        <v>0.83819444444444446</v>
      </c>
      <c r="J1260" s="231">
        <f t="shared" si="67"/>
        <v>2.333333333333333</v>
      </c>
      <c r="K1260" s="13" t="s">
        <v>250</v>
      </c>
      <c r="L1260" s="13" t="s">
        <v>129</v>
      </c>
      <c r="M1260" s="13" t="s">
        <v>252</v>
      </c>
      <c r="O1260" s="16">
        <v>2</v>
      </c>
      <c r="P1260" s="13">
        <v>60</v>
      </c>
      <c r="Q1260" s="17">
        <v>25</v>
      </c>
      <c r="R1260" s="227">
        <f t="shared" si="68"/>
        <v>35</v>
      </c>
      <c r="V1260" s="17">
        <v>143</v>
      </c>
    </row>
    <row r="1261" spans="1:41" x14ac:dyDescent="0.25">
      <c r="A1261" s="12">
        <v>39251</v>
      </c>
      <c r="B1261" s="13" t="s">
        <v>860</v>
      </c>
      <c r="C1261" s="13">
        <v>2007</v>
      </c>
      <c r="D1261" s="13">
        <v>6</v>
      </c>
      <c r="E1261" s="13">
        <v>1</v>
      </c>
      <c r="F1261" s="13" t="s">
        <v>248</v>
      </c>
      <c r="G1261" s="30">
        <v>0.9375</v>
      </c>
      <c r="I1261" s="30">
        <v>0.83819444444444446</v>
      </c>
      <c r="J1261" s="231">
        <f t="shared" si="67"/>
        <v>2.3833333333333329</v>
      </c>
      <c r="K1261" s="13" t="s">
        <v>250</v>
      </c>
      <c r="L1261" s="13" t="s">
        <v>130</v>
      </c>
      <c r="M1261" s="13" t="s">
        <v>252</v>
      </c>
      <c r="O1261" s="16">
        <v>0</v>
      </c>
      <c r="P1261" s="13">
        <v>67</v>
      </c>
      <c r="Q1261" s="17">
        <v>29</v>
      </c>
      <c r="R1261" s="227">
        <f t="shared" si="68"/>
        <v>38</v>
      </c>
      <c r="V1261" s="17">
        <v>146</v>
      </c>
    </row>
    <row r="1262" spans="1:41" x14ac:dyDescent="0.25">
      <c r="A1262" s="12">
        <v>39251</v>
      </c>
      <c r="B1262" s="13" t="s">
        <v>860</v>
      </c>
      <c r="C1262" s="13">
        <v>2007</v>
      </c>
      <c r="D1262" s="13">
        <v>6</v>
      </c>
      <c r="E1262" s="13">
        <v>1</v>
      </c>
      <c r="F1262" s="13" t="s">
        <v>248</v>
      </c>
      <c r="G1262" s="30">
        <v>0.94166666666666676</v>
      </c>
      <c r="I1262" s="30">
        <v>0.83819444444444446</v>
      </c>
      <c r="J1262" s="231">
        <f t="shared" si="67"/>
        <v>2.4833333333333352</v>
      </c>
      <c r="K1262" s="13" t="s">
        <v>250</v>
      </c>
      <c r="L1262" s="13" t="s">
        <v>131</v>
      </c>
      <c r="M1262" s="13" t="s">
        <v>252</v>
      </c>
      <c r="O1262" s="16">
        <v>0</v>
      </c>
      <c r="P1262" s="13">
        <v>63</v>
      </c>
      <c r="Q1262" s="17">
        <v>29</v>
      </c>
      <c r="R1262" s="227">
        <f t="shared" si="68"/>
        <v>34</v>
      </c>
      <c r="V1262" s="17">
        <v>138</v>
      </c>
    </row>
    <row r="1263" spans="1:41" x14ac:dyDescent="0.25">
      <c r="A1263" s="12">
        <v>39251</v>
      </c>
      <c r="B1263" s="13" t="s">
        <v>860</v>
      </c>
      <c r="C1263" s="13">
        <v>2007</v>
      </c>
      <c r="D1263" s="13">
        <v>6</v>
      </c>
      <c r="E1263" s="13">
        <v>1</v>
      </c>
      <c r="F1263" s="13" t="s">
        <v>248</v>
      </c>
      <c r="G1263" s="30">
        <v>0.94444444444444453</v>
      </c>
      <c r="I1263" s="30">
        <v>0.83819444444444446</v>
      </c>
      <c r="J1263" s="231">
        <f t="shared" si="67"/>
        <v>2.5500000000000016</v>
      </c>
      <c r="K1263" s="13" t="s">
        <v>250</v>
      </c>
      <c r="L1263" s="13" t="s">
        <v>132</v>
      </c>
      <c r="M1263" s="13" t="s">
        <v>252</v>
      </c>
      <c r="O1263" s="16">
        <v>0</v>
      </c>
      <c r="P1263" s="13">
        <v>59</v>
      </c>
      <c r="Q1263" s="17">
        <v>25</v>
      </c>
      <c r="R1263" s="227">
        <f t="shared" si="68"/>
        <v>34</v>
      </c>
      <c r="V1263" s="17">
        <v>141</v>
      </c>
    </row>
    <row r="1264" spans="1:41" x14ac:dyDescent="0.25">
      <c r="A1264" s="12">
        <v>39251</v>
      </c>
      <c r="B1264" s="13" t="s">
        <v>860</v>
      </c>
      <c r="C1264" s="13">
        <v>2007</v>
      </c>
      <c r="D1264" s="13">
        <v>6</v>
      </c>
      <c r="E1264" s="13">
        <v>1</v>
      </c>
      <c r="F1264" s="13" t="s">
        <v>248</v>
      </c>
      <c r="G1264" s="30">
        <v>0.9472222222222223</v>
      </c>
      <c r="I1264" s="30">
        <v>0.83819444444444446</v>
      </c>
      <c r="J1264" s="231">
        <f t="shared" si="67"/>
        <v>2.616666666666668</v>
      </c>
      <c r="K1264" s="13" t="s">
        <v>250</v>
      </c>
      <c r="L1264" s="13" t="s">
        <v>133</v>
      </c>
      <c r="M1264" s="13" t="s">
        <v>252</v>
      </c>
      <c r="O1264" s="16">
        <v>0</v>
      </c>
      <c r="P1264" s="13">
        <v>64</v>
      </c>
      <c r="Q1264" s="17">
        <v>29</v>
      </c>
      <c r="R1264" s="227">
        <f t="shared" si="68"/>
        <v>35</v>
      </c>
      <c r="V1264" s="17">
        <v>139</v>
      </c>
    </row>
    <row r="1265" spans="1:41" x14ac:dyDescent="0.25">
      <c r="A1265" s="12">
        <v>39251</v>
      </c>
      <c r="B1265" s="13" t="s">
        <v>860</v>
      </c>
      <c r="C1265" s="13">
        <v>2007</v>
      </c>
      <c r="D1265" s="13">
        <v>6</v>
      </c>
      <c r="E1265" s="13">
        <v>1</v>
      </c>
      <c r="F1265" s="13" t="s">
        <v>248</v>
      </c>
      <c r="G1265" s="30">
        <v>0.95</v>
      </c>
      <c r="I1265" s="30">
        <v>0.83819444444444446</v>
      </c>
      <c r="J1265" s="231">
        <f t="shared" si="67"/>
        <v>2.6833333333333318</v>
      </c>
      <c r="K1265" s="13" t="s">
        <v>250</v>
      </c>
      <c r="L1265" s="13" t="s">
        <v>134</v>
      </c>
      <c r="M1265" s="13" t="s">
        <v>252</v>
      </c>
      <c r="O1265" s="16">
        <v>0</v>
      </c>
      <c r="P1265" s="13">
        <v>65</v>
      </c>
      <c r="Q1265" s="17">
        <v>29</v>
      </c>
      <c r="R1265" s="227">
        <f t="shared" si="68"/>
        <v>36</v>
      </c>
      <c r="V1265" s="17">
        <v>137</v>
      </c>
    </row>
    <row r="1266" spans="1:41" x14ac:dyDescent="0.25">
      <c r="A1266" s="12">
        <v>39251</v>
      </c>
      <c r="B1266" s="13" t="s">
        <v>860</v>
      </c>
      <c r="C1266" s="13">
        <v>2007</v>
      </c>
      <c r="D1266" s="13">
        <v>6</v>
      </c>
      <c r="E1266" s="13">
        <v>1</v>
      </c>
      <c r="F1266" s="13" t="s">
        <v>248</v>
      </c>
      <c r="G1266" s="30">
        <v>0.95</v>
      </c>
      <c r="I1266" s="30">
        <v>0.83819444444444446</v>
      </c>
      <c r="J1266" s="231">
        <f t="shared" si="67"/>
        <v>2.6833333333333318</v>
      </c>
      <c r="K1266" s="13" t="s">
        <v>250</v>
      </c>
      <c r="L1266" s="13" t="s">
        <v>135</v>
      </c>
      <c r="M1266" s="13" t="s">
        <v>252</v>
      </c>
      <c r="O1266" s="16">
        <v>0</v>
      </c>
      <c r="P1266" s="13">
        <v>60</v>
      </c>
      <c r="Q1266" s="17">
        <v>25</v>
      </c>
      <c r="R1266" s="227">
        <f t="shared" si="68"/>
        <v>35</v>
      </c>
      <c r="V1266" s="17">
        <v>141</v>
      </c>
    </row>
    <row r="1267" spans="1:41" x14ac:dyDescent="0.25">
      <c r="A1267" s="12">
        <v>39251</v>
      </c>
      <c r="B1267" s="13" t="s">
        <v>860</v>
      </c>
      <c r="C1267" s="13">
        <v>2007</v>
      </c>
      <c r="D1267" s="13">
        <v>6</v>
      </c>
      <c r="E1267" s="13">
        <v>1</v>
      </c>
      <c r="F1267" s="13" t="s">
        <v>248</v>
      </c>
      <c r="G1267" s="30">
        <v>0.95625000000000004</v>
      </c>
      <c r="I1267" s="30">
        <v>0.83819444444444446</v>
      </c>
      <c r="J1267" s="231">
        <f t="shared" si="67"/>
        <v>2.8333333333333339</v>
      </c>
      <c r="K1267" s="13" t="s">
        <v>250</v>
      </c>
      <c r="L1267" s="13" t="s">
        <v>136</v>
      </c>
      <c r="M1267" s="13" t="s">
        <v>252</v>
      </c>
      <c r="O1267" s="16">
        <v>0</v>
      </c>
      <c r="P1267" s="13">
        <v>61</v>
      </c>
      <c r="Q1267" s="17">
        <v>25</v>
      </c>
      <c r="R1267" s="227">
        <f t="shared" si="68"/>
        <v>36</v>
      </c>
      <c r="V1267" s="17">
        <v>140</v>
      </c>
    </row>
    <row r="1268" spans="1:41" x14ac:dyDescent="0.25">
      <c r="A1268" s="12">
        <v>39251</v>
      </c>
      <c r="B1268" s="13" t="s">
        <v>860</v>
      </c>
      <c r="C1268" s="13">
        <v>2007</v>
      </c>
      <c r="D1268" s="13">
        <v>6</v>
      </c>
      <c r="E1268" s="13">
        <v>1</v>
      </c>
      <c r="F1268" s="13" t="s">
        <v>248</v>
      </c>
      <c r="G1268" s="30">
        <v>0.97013888888888899</v>
      </c>
      <c r="I1268" s="30">
        <v>0.83819444444444446</v>
      </c>
      <c r="J1268" s="231">
        <f t="shared" si="67"/>
        <v>3.1666666666666687</v>
      </c>
      <c r="K1268" s="13" t="s">
        <v>250</v>
      </c>
      <c r="L1268" s="13" t="s">
        <v>137</v>
      </c>
      <c r="M1268" s="13" t="s">
        <v>252</v>
      </c>
      <c r="O1268" s="16">
        <v>0</v>
      </c>
      <c r="P1268" s="13">
        <v>61</v>
      </c>
      <c r="Q1268" s="17">
        <v>25</v>
      </c>
      <c r="R1268" s="227">
        <f t="shared" si="68"/>
        <v>36</v>
      </c>
      <c r="V1268" s="17">
        <v>141</v>
      </c>
    </row>
    <row r="1269" spans="1:41" x14ac:dyDescent="0.25">
      <c r="A1269" s="12">
        <v>39251</v>
      </c>
      <c r="B1269" s="13" t="s">
        <v>860</v>
      </c>
      <c r="C1269" s="13">
        <v>2007</v>
      </c>
      <c r="D1269" s="13">
        <v>6</v>
      </c>
      <c r="E1269" s="13">
        <v>1</v>
      </c>
      <c r="F1269" s="13" t="s">
        <v>248</v>
      </c>
      <c r="G1269" s="30">
        <v>0.97361111111111109</v>
      </c>
      <c r="I1269" s="30">
        <v>0.83819444444444446</v>
      </c>
      <c r="J1269" s="231">
        <f t="shared" si="67"/>
        <v>3.2499999999999991</v>
      </c>
      <c r="K1269" s="13" t="s">
        <v>250</v>
      </c>
      <c r="L1269" s="13" t="s">
        <v>138</v>
      </c>
      <c r="M1269" s="13" t="s">
        <v>252</v>
      </c>
      <c r="O1269" s="16">
        <v>0</v>
      </c>
      <c r="P1269" s="13">
        <v>60</v>
      </c>
      <c r="Q1269" s="17">
        <v>25</v>
      </c>
      <c r="R1269" s="227">
        <f t="shared" si="68"/>
        <v>35</v>
      </c>
      <c r="V1269" s="17">
        <v>140</v>
      </c>
      <c r="AO1269" s="13" t="s">
        <v>256</v>
      </c>
    </row>
    <row r="1270" spans="1:41" x14ac:dyDescent="0.25">
      <c r="A1270" s="12">
        <v>39251</v>
      </c>
      <c r="B1270" s="13" t="s">
        <v>860</v>
      </c>
      <c r="C1270" s="13">
        <v>2007</v>
      </c>
      <c r="D1270" s="13">
        <v>6</v>
      </c>
      <c r="E1270" s="13">
        <v>1</v>
      </c>
      <c r="F1270" s="13" t="s">
        <v>248</v>
      </c>
      <c r="G1270" s="30">
        <v>0.97916666666666663</v>
      </c>
      <c r="I1270" s="30">
        <v>0.83819444444444446</v>
      </c>
      <c r="J1270" s="231">
        <f t="shared" si="67"/>
        <v>3.383333333333332</v>
      </c>
      <c r="K1270" s="13" t="s">
        <v>250</v>
      </c>
      <c r="L1270" s="13" t="s">
        <v>139</v>
      </c>
      <c r="M1270" s="13" t="s">
        <v>252</v>
      </c>
      <c r="O1270" s="16">
        <v>0</v>
      </c>
      <c r="P1270" s="13">
        <v>62</v>
      </c>
      <c r="Q1270" s="17">
        <v>29</v>
      </c>
      <c r="R1270" s="227">
        <f t="shared" si="68"/>
        <v>33</v>
      </c>
      <c r="V1270" s="17">
        <v>133</v>
      </c>
    </row>
    <row r="1271" spans="1:41" x14ac:dyDescent="0.25">
      <c r="A1271" s="12">
        <v>39251</v>
      </c>
      <c r="B1271" s="13" t="s">
        <v>860</v>
      </c>
      <c r="C1271" s="13">
        <v>2007</v>
      </c>
      <c r="D1271" s="13">
        <v>6</v>
      </c>
      <c r="E1271" s="13">
        <v>1</v>
      </c>
      <c r="F1271" s="13" t="s">
        <v>248</v>
      </c>
      <c r="G1271" s="30">
        <v>0.98124999999999996</v>
      </c>
      <c r="I1271" s="30">
        <v>0.83819444444444446</v>
      </c>
      <c r="J1271" s="231">
        <f t="shared" si="67"/>
        <v>3.4333333333333318</v>
      </c>
      <c r="K1271" s="13" t="s">
        <v>250</v>
      </c>
      <c r="L1271" s="13" t="s">
        <v>140</v>
      </c>
      <c r="M1271" s="13" t="s">
        <v>252</v>
      </c>
      <c r="O1271" s="16">
        <v>1</v>
      </c>
      <c r="P1271" s="13">
        <v>63</v>
      </c>
      <c r="Q1271" s="17">
        <v>29</v>
      </c>
      <c r="R1271" s="227">
        <f t="shared" si="68"/>
        <v>34</v>
      </c>
      <c r="V1271" s="17">
        <v>145</v>
      </c>
    </row>
    <row r="1272" spans="1:41" x14ac:dyDescent="0.25">
      <c r="A1272" s="12">
        <v>39251</v>
      </c>
      <c r="B1272" s="13" t="s">
        <v>860</v>
      </c>
      <c r="C1272" s="13">
        <v>2007</v>
      </c>
      <c r="D1272" s="13">
        <v>6</v>
      </c>
      <c r="E1272" s="13">
        <v>1</v>
      </c>
      <c r="F1272" s="13" t="s">
        <v>248</v>
      </c>
      <c r="G1272" s="30">
        <v>0.99097222222222225</v>
      </c>
      <c r="I1272" s="30">
        <v>0.83819444444444446</v>
      </c>
      <c r="J1272" s="231">
        <f t="shared" si="67"/>
        <v>3.666666666666667</v>
      </c>
      <c r="K1272" s="13" t="s">
        <v>250</v>
      </c>
      <c r="L1272" s="13" t="s">
        <v>141</v>
      </c>
      <c r="M1272" s="13" t="s">
        <v>252</v>
      </c>
      <c r="O1272" s="16">
        <v>2</v>
      </c>
      <c r="P1272" s="13">
        <v>64</v>
      </c>
      <c r="Q1272" s="17">
        <v>25</v>
      </c>
      <c r="R1272" s="227">
        <f t="shared" si="68"/>
        <v>39</v>
      </c>
      <c r="V1272" s="17">
        <v>140</v>
      </c>
      <c r="AO1272" s="13" t="s">
        <v>677</v>
      </c>
    </row>
    <row r="1273" spans="1:41" x14ac:dyDescent="0.25">
      <c r="A1273" s="12">
        <v>39251</v>
      </c>
      <c r="B1273" s="13" t="s">
        <v>860</v>
      </c>
      <c r="C1273" s="13">
        <v>2007</v>
      </c>
      <c r="D1273" s="13">
        <v>6</v>
      </c>
      <c r="E1273" s="13">
        <v>1</v>
      </c>
      <c r="F1273" s="13" t="s">
        <v>248</v>
      </c>
      <c r="G1273" s="30">
        <v>0.99097222222222225</v>
      </c>
      <c r="I1273" s="30">
        <v>0.83819444444444446</v>
      </c>
      <c r="J1273" s="231">
        <f t="shared" si="67"/>
        <v>3.666666666666667</v>
      </c>
      <c r="K1273" s="13" t="s">
        <v>250</v>
      </c>
      <c r="L1273" s="13" t="s">
        <v>142</v>
      </c>
      <c r="M1273" s="13" t="s">
        <v>252</v>
      </c>
      <c r="O1273" s="16">
        <v>0</v>
      </c>
      <c r="P1273" s="13">
        <v>65</v>
      </c>
      <c r="Q1273" s="17">
        <v>29</v>
      </c>
      <c r="R1273" s="227">
        <f t="shared" si="68"/>
        <v>36</v>
      </c>
      <c r="V1273" s="17">
        <v>144</v>
      </c>
    </row>
    <row r="1274" spans="1:41" x14ac:dyDescent="0.25">
      <c r="A1274" s="12">
        <v>39251</v>
      </c>
      <c r="B1274" s="13" t="s">
        <v>860</v>
      </c>
      <c r="C1274" s="13">
        <v>2007</v>
      </c>
      <c r="D1274" s="13">
        <v>6</v>
      </c>
      <c r="E1274" s="13">
        <v>1</v>
      </c>
      <c r="F1274" s="13" t="s">
        <v>248</v>
      </c>
      <c r="G1274" s="30">
        <v>0.99513888888888891</v>
      </c>
      <c r="I1274" s="30">
        <v>0.83819444444444446</v>
      </c>
      <c r="J1274" s="231">
        <f t="shared" si="67"/>
        <v>3.7666666666666666</v>
      </c>
      <c r="K1274" s="13" t="s">
        <v>250</v>
      </c>
      <c r="L1274" s="13" t="s">
        <v>143</v>
      </c>
      <c r="M1274" s="13" t="s">
        <v>252</v>
      </c>
      <c r="O1274" s="16">
        <v>3</v>
      </c>
      <c r="P1274" s="13">
        <v>65</v>
      </c>
      <c r="Q1274" s="17">
        <v>25</v>
      </c>
      <c r="R1274" s="227">
        <f t="shared" si="68"/>
        <v>40</v>
      </c>
      <c r="V1274" s="17">
        <v>144</v>
      </c>
    </row>
    <row r="1275" spans="1:41" x14ac:dyDescent="0.25">
      <c r="A1275" s="12">
        <v>39251</v>
      </c>
      <c r="B1275" s="13" t="s">
        <v>860</v>
      </c>
      <c r="C1275" s="13">
        <v>2007</v>
      </c>
      <c r="D1275" s="13">
        <v>6</v>
      </c>
      <c r="E1275" s="13">
        <v>1</v>
      </c>
      <c r="F1275" s="13" t="s">
        <v>248</v>
      </c>
      <c r="G1275" s="30">
        <v>0.99722222222222223</v>
      </c>
      <c r="I1275" s="30">
        <v>0.83819444444444446</v>
      </c>
      <c r="J1275" s="231">
        <f t="shared" si="67"/>
        <v>3.8166666666666664</v>
      </c>
      <c r="K1275" s="13" t="s">
        <v>250</v>
      </c>
      <c r="L1275" s="13" t="s">
        <v>144</v>
      </c>
      <c r="M1275" s="13" t="s">
        <v>252</v>
      </c>
      <c r="O1275" s="16">
        <v>1</v>
      </c>
      <c r="P1275" s="13">
        <v>61</v>
      </c>
      <c r="Q1275" s="17">
        <v>25</v>
      </c>
      <c r="R1275" s="227">
        <f t="shared" si="68"/>
        <v>36</v>
      </c>
    </row>
    <row r="1276" spans="1:41" x14ac:dyDescent="0.25">
      <c r="A1276" s="12">
        <v>39251</v>
      </c>
      <c r="B1276" s="13" t="s">
        <v>860</v>
      </c>
      <c r="C1276" s="13">
        <v>2007</v>
      </c>
      <c r="D1276" s="13">
        <v>6</v>
      </c>
      <c r="E1276" s="13">
        <v>1</v>
      </c>
      <c r="F1276" s="13" t="s">
        <v>248</v>
      </c>
      <c r="G1276" s="30">
        <v>0.99930555555555556</v>
      </c>
      <c r="I1276" s="30">
        <v>0.83819444444444446</v>
      </c>
      <c r="J1276" s="231">
        <f t="shared" si="67"/>
        <v>3.8666666666666663</v>
      </c>
      <c r="K1276" s="13" t="s">
        <v>250</v>
      </c>
      <c r="L1276" s="13" t="s">
        <v>145</v>
      </c>
      <c r="M1276" s="13" t="s">
        <v>252</v>
      </c>
      <c r="O1276" s="16">
        <v>4</v>
      </c>
      <c r="P1276" s="13">
        <v>61</v>
      </c>
      <c r="Q1276" s="17">
        <v>25</v>
      </c>
      <c r="R1276" s="227">
        <f t="shared" si="68"/>
        <v>36</v>
      </c>
      <c r="V1276" s="17">
        <v>142</v>
      </c>
    </row>
    <row r="1277" spans="1:41" x14ac:dyDescent="0.25">
      <c r="A1277" s="12">
        <v>39251</v>
      </c>
      <c r="B1277" s="13" t="s">
        <v>860</v>
      </c>
      <c r="C1277" s="13">
        <v>2007</v>
      </c>
      <c r="D1277" s="13">
        <v>6</v>
      </c>
      <c r="E1277" s="13">
        <v>1</v>
      </c>
      <c r="F1277" s="13" t="s">
        <v>248</v>
      </c>
      <c r="G1277" s="30">
        <v>2.7777777777777779E-3</v>
      </c>
      <c r="I1277" s="30">
        <v>0.83819444444444446</v>
      </c>
      <c r="J1277" s="231">
        <f t="shared" si="67"/>
        <v>3.9499999999999993</v>
      </c>
      <c r="K1277" s="13" t="s">
        <v>250</v>
      </c>
      <c r="L1277" s="13" t="s">
        <v>146</v>
      </c>
      <c r="M1277" s="13" t="s">
        <v>252</v>
      </c>
      <c r="O1277" s="16">
        <v>0</v>
      </c>
    </row>
    <row r="1278" spans="1:41" x14ac:dyDescent="0.25">
      <c r="A1278" s="12">
        <v>39251</v>
      </c>
      <c r="B1278" s="13" t="s">
        <v>860</v>
      </c>
      <c r="C1278" s="13">
        <v>2007</v>
      </c>
      <c r="D1278" s="13">
        <v>6</v>
      </c>
      <c r="E1278" s="13">
        <v>1</v>
      </c>
      <c r="F1278" s="13" t="s">
        <v>248</v>
      </c>
      <c r="G1278" s="30">
        <v>1.3888888888888888E-2</v>
      </c>
      <c r="I1278" s="30">
        <v>0.83819444444444446</v>
      </c>
      <c r="J1278" s="231">
        <f t="shared" si="67"/>
        <v>4.216666666666665</v>
      </c>
      <c r="K1278" s="13" t="s">
        <v>250</v>
      </c>
      <c r="L1278" s="13" t="s">
        <v>148</v>
      </c>
      <c r="M1278" s="13" t="s">
        <v>252</v>
      </c>
      <c r="O1278" s="16">
        <v>0</v>
      </c>
      <c r="AO1278" s="13" t="s">
        <v>256</v>
      </c>
    </row>
    <row r="1279" spans="1:41" x14ac:dyDescent="0.25">
      <c r="A1279" s="12">
        <v>39251</v>
      </c>
      <c r="B1279" s="13" t="s">
        <v>860</v>
      </c>
      <c r="C1279" s="13">
        <v>2007</v>
      </c>
      <c r="D1279" s="13">
        <v>6</v>
      </c>
      <c r="E1279" s="13">
        <v>1</v>
      </c>
      <c r="F1279" s="13" t="s">
        <v>248</v>
      </c>
      <c r="G1279" s="30">
        <v>1.4583333333333332E-2</v>
      </c>
      <c r="I1279" s="30">
        <v>0.83819444444444446</v>
      </c>
      <c r="J1279" s="231">
        <f t="shared" si="67"/>
        <v>4.2333333333333307</v>
      </c>
      <c r="K1279" s="13" t="s">
        <v>250</v>
      </c>
      <c r="L1279" s="13" t="s">
        <v>149</v>
      </c>
      <c r="M1279" s="13" t="s">
        <v>252</v>
      </c>
      <c r="O1279" s="16">
        <v>0</v>
      </c>
      <c r="AO1279" s="13" t="s">
        <v>256</v>
      </c>
    </row>
    <row r="1280" spans="1:41" x14ac:dyDescent="0.25">
      <c r="A1280" s="12">
        <v>39251</v>
      </c>
      <c r="B1280" s="13" t="s">
        <v>860</v>
      </c>
      <c r="C1280" s="13">
        <v>2007</v>
      </c>
      <c r="D1280" s="13">
        <v>6</v>
      </c>
      <c r="E1280" s="13">
        <v>1</v>
      </c>
      <c r="F1280" s="13" t="s">
        <v>248</v>
      </c>
      <c r="G1280" s="30">
        <v>1.6666666666666666E-2</v>
      </c>
      <c r="I1280" s="30">
        <v>0.83819444444444446</v>
      </c>
      <c r="J1280" s="231">
        <f t="shared" si="67"/>
        <v>4.283333333333335</v>
      </c>
      <c r="K1280" s="13" t="s">
        <v>250</v>
      </c>
      <c r="L1280" s="13" t="s">
        <v>150</v>
      </c>
      <c r="M1280" s="13" t="s">
        <v>252</v>
      </c>
      <c r="O1280" s="16">
        <v>1</v>
      </c>
    </row>
    <row r="1281" spans="1:41" x14ac:dyDescent="0.25">
      <c r="A1281" s="12">
        <v>39251</v>
      </c>
      <c r="B1281" s="13" t="s">
        <v>860</v>
      </c>
      <c r="C1281" s="13">
        <v>2007</v>
      </c>
      <c r="D1281" s="13">
        <v>6</v>
      </c>
      <c r="E1281" s="13">
        <v>1</v>
      </c>
      <c r="F1281" s="13" t="s">
        <v>248</v>
      </c>
      <c r="G1281" s="30">
        <v>2.013888888888889E-2</v>
      </c>
      <c r="I1281" s="30">
        <v>0.83819444444444446</v>
      </c>
      <c r="J1281" s="231">
        <f t="shared" si="67"/>
        <v>4.3666666666666671</v>
      </c>
      <c r="K1281" s="13" t="s">
        <v>250</v>
      </c>
      <c r="L1281" s="13" t="s">
        <v>151</v>
      </c>
      <c r="M1281" s="13" t="s">
        <v>252</v>
      </c>
    </row>
    <row r="1282" spans="1:41" x14ac:dyDescent="0.25">
      <c r="A1282" s="12">
        <v>39251</v>
      </c>
      <c r="B1282" s="13" t="s">
        <v>860</v>
      </c>
      <c r="C1282" s="13">
        <v>2007</v>
      </c>
      <c r="D1282" s="13">
        <v>6</v>
      </c>
      <c r="E1282" s="13">
        <v>1</v>
      </c>
      <c r="F1282" s="13" t="s">
        <v>248</v>
      </c>
      <c r="G1282" s="30">
        <v>2.9166666666666664E-2</v>
      </c>
      <c r="I1282" s="30">
        <v>0.83819444444444446</v>
      </c>
      <c r="J1282" s="231">
        <f t="shared" si="67"/>
        <v>4.5833333333333321</v>
      </c>
      <c r="K1282" s="13" t="s">
        <v>250</v>
      </c>
      <c r="L1282" s="13" t="s">
        <v>152</v>
      </c>
      <c r="M1282" s="13" t="s">
        <v>252</v>
      </c>
      <c r="O1282" s="16">
        <v>0</v>
      </c>
    </row>
    <row r="1283" spans="1:41" x14ac:dyDescent="0.25">
      <c r="A1283" s="12">
        <v>39251</v>
      </c>
      <c r="B1283" s="13" t="s">
        <v>860</v>
      </c>
      <c r="C1283" s="13">
        <v>2007</v>
      </c>
      <c r="D1283" s="13">
        <v>6</v>
      </c>
      <c r="E1283" s="13">
        <v>1</v>
      </c>
      <c r="F1283" s="13" t="s">
        <v>248</v>
      </c>
      <c r="G1283" s="30">
        <v>3.4027777777777775E-2</v>
      </c>
      <c r="I1283" s="30">
        <v>0.83819444444444446</v>
      </c>
      <c r="J1283" s="231">
        <f t="shared" si="67"/>
        <v>4.6999999999999993</v>
      </c>
      <c r="K1283" s="13" t="s">
        <v>250</v>
      </c>
      <c r="L1283" s="13" t="s">
        <v>153</v>
      </c>
      <c r="M1283" s="13" t="s">
        <v>252</v>
      </c>
      <c r="O1283" s="16">
        <v>2</v>
      </c>
    </row>
    <row r="1284" spans="1:41" x14ac:dyDescent="0.25">
      <c r="A1284" s="12">
        <v>39251</v>
      </c>
      <c r="B1284" s="13" t="s">
        <v>860</v>
      </c>
      <c r="C1284" s="13">
        <v>2007</v>
      </c>
      <c r="D1284" s="13">
        <v>6</v>
      </c>
      <c r="E1284" s="13">
        <v>1</v>
      </c>
      <c r="F1284" s="13" t="s">
        <v>248</v>
      </c>
      <c r="G1284" s="30">
        <v>3.9583333333333331E-2</v>
      </c>
      <c r="I1284" s="30">
        <v>0.83819444444444446</v>
      </c>
      <c r="J1284" s="231">
        <f t="shared" si="67"/>
        <v>4.8333333333333321</v>
      </c>
      <c r="K1284" s="13" t="s">
        <v>250</v>
      </c>
      <c r="L1284" s="13" t="s">
        <v>154</v>
      </c>
      <c r="M1284" s="13" t="s">
        <v>252</v>
      </c>
      <c r="O1284" s="16">
        <v>0</v>
      </c>
    </row>
    <row r="1285" spans="1:41" x14ac:dyDescent="0.25">
      <c r="A1285" s="12">
        <v>39251</v>
      </c>
      <c r="B1285" s="13" t="s">
        <v>860</v>
      </c>
      <c r="C1285" s="13">
        <v>2007</v>
      </c>
      <c r="D1285" s="13">
        <v>6</v>
      </c>
      <c r="E1285" s="13">
        <v>1</v>
      </c>
      <c r="F1285" s="13" t="s">
        <v>248</v>
      </c>
      <c r="G1285" s="30">
        <v>4.3749999999999997E-2</v>
      </c>
      <c r="I1285" s="30">
        <v>0.83819444444444446</v>
      </c>
      <c r="J1285" s="231">
        <f t="shared" si="67"/>
        <v>4.93333333333333</v>
      </c>
      <c r="K1285" s="13" t="s">
        <v>250</v>
      </c>
      <c r="L1285" s="13" t="s">
        <v>155</v>
      </c>
      <c r="M1285" s="13" t="s">
        <v>252</v>
      </c>
      <c r="O1285" s="16">
        <v>3</v>
      </c>
    </row>
    <row r="1286" spans="1:41" x14ac:dyDescent="0.25">
      <c r="A1286" s="12">
        <v>39251</v>
      </c>
      <c r="B1286" s="13" t="s">
        <v>860</v>
      </c>
      <c r="C1286" s="13">
        <v>2007</v>
      </c>
      <c r="D1286" s="13">
        <v>6</v>
      </c>
      <c r="E1286" s="13">
        <v>1</v>
      </c>
      <c r="F1286" s="13" t="s">
        <v>248</v>
      </c>
      <c r="G1286" s="30">
        <v>4.5138888888888888E-2</v>
      </c>
      <c r="I1286" s="30">
        <v>0.83819444444444446</v>
      </c>
      <c r="J1286" s="231">
        <f t="shared" si="67"/>
        <v>4.966666666666665</v>
      </c>
      <c r="K1286" s="13" t="s">
        <v>250</v>
      </c>
      <c r="L1286" s="13" t="s">
        <v>156</v>
      </c>
      <c r="M1286" s="13" t="s">
        <v>252</v>
      </c>
      <c r="O1286" s="16">
        <v>0</v>
      </c>
    </row>
    <row r="1287" spans="1:41" x14ac:dyDescent="0.25">
      <c r="A1287" s="12">
        <v>39251</v>
      </c>
      <c r="B1287" s="13" t="s">
        <v>860</v>
      </c>
      <c r="C1287" s="13">
        <v>2007</v>
      </c>
      <c r="D1287" s="13">
        <v>6</v>
      </c>
      <c r="E1287" s="13">
        <v>1</v>
      </c>
      <c r="F1287" s="13" t="s">
        <v>248</v>
      </c>
      <c r="G1287" s="30">
        <v>0.05</v>
      </c>
      <c r="I1287" s="30">
        <v>0.83819444444444446</v>
      </c>
      <c r="J1287" s="231">
        <f t="shared" si="67"/>
        <v>5.0833333333333357</v>
      </c>
      <c r="K1287" s="13" t="s">
        <v>250</v>
      </c>
      <c r="L1287" s="13" t="s">
        <v>157</v>
      </c>
      <c r="M1287" s="13" t="s">
        <v>252</v>
      </c>
      <c r="O1287" s="16">
        <v>0</v>
      </c>
    </row>
    <row r="1288" spans="1:41" x14ac:dyDescent="0.25">
      <c r="A1288" s="12">
        <v>39251</v>
      </c>
      <c r="B1288" s="13" t="s">
        <v>860</v>
      </c>
      <c r="C1288" s="13">
        <v>2007</v>
      </c>
      <c r="D1288" s="13">
        <v>6</v>
      </c>
      <c r="E1288" s="13">
        <v>1</v>
      </c>
      <c r="F1288" s="13" t="s">
        <v>248</v>
      </c>
      <c r="G1288" s="30">
        <v>5.6944444444444443E-2</v>
      </c>
      <c r="I1288" s="30">
        <v>0.83819444444444446</v>
      </c>
      <c r="J1288" s="231">
        <f t="shared" si="67"/>
        <v>5.25</v>
      </c>
      <c r="K1288" s="13" t="s">
        <v>250</v>
      </c>
      <c r="L1288" s="13" t="s">
        <v>158</v>
      </c>
      <c r="M1288" s="13" t="s">
        <v>252</v>
      </c>
      <c r="O1288" s="16">
        <v>0</v>
      </c>
    </row>
    <row r="1289" spans="1:41" x14ac:dyDescent="0.25">
      <c r="A1289" s="12">
        <v>42172</v>
      </c>
      <c r="B1289" s="13" t="s">
        <v>860</v>
      </c>
      <c r="C1289" s="13">
        <v>2015</v>
      </c>
      <c r="D1289" s="13">
        <v>6</v>
      </c>
      <c r="E1289" s="13">
        <v>1</v>
      </c>
      <c r="F1289" s="13" t="s">
        <v>248</v>
      </c>
      <c r="G1289" s="30">
        <v>0.96736111111111101</v>
      </c>
      <c r="I1289" s="30">
        <v>0.84236111111111101</v>
      </c>
      <c r="J1289" s="231">
        <f t="shared" si="67"/>
        <v>3</v>
      </c>
      <c r="K1289" s="13" t="s">
        <v>1123</v>
      </c>
      <c r="L1289" s="13" t="s">
        <v>1876</v>
      </c>
      <c r="M1289" s="13" t="s">
        <v>252</v>
      </c>
      <c r="O1289" s="16">
        <v>2</v>
      </c>
      <c r="P1289" s="13">
        <v>54</v>
      </c>
      <c r="Q1289" s="17">
        <v>20</v>
      </c>
      <c r="R1289" s="227">
        <f t="shared" ref="R1289:R1320" si="69">P1289-Q1289</f>
        <v>34</v>
      </c>
      <c r="S1289" s="18">
        <v>14.1</v>
      </c>
      <c r="T1289" s="18">
        <v>36.700000000000003</v>
      </c>
      <c r="U1289" s="18">
        <v>21.45</v>
      </c>
      <c r="V1289" s="17">
        <v>151</v>
      </c>
      <c r="AO1289" s="13" t="s">
        <v>1877</v>
      </c>
    </row>
    <row r="1290" spans="1:41" x14ac:dyDescent="0.25">
      <c r="A1290" s="12">
        <v>42172</v>
      </c>
      <c r="B1290" s="13" t="s">
        <v>860</v>
      </c>
      <c r="C1290" s="13">
        <v>2015</v>
      </c>
      <c r="D1290" s="13">
        <v>6</v>
      </c>
      <c r="E1290" s="13">
        <v>1</v>
      </c>
      <c r="F1290" s="13" t="s">
        <v>1867</v>
      </c>
      <c r="G1290" s="30">
        <v>2.7777777777777779E-3</v>
      </c>
      <c r="I1290" s="30">
        <v>0.84236111111111101</v>
      </c>
      <c r="J1290" s="231">
        <f t="shared" si="67"/>
        <v>3.8500000000000014</v>
      </c>
      <c r="K1290" s="13" t="s">
        <v>250</v>
      </c>
      <c r="L1290" s="13" t="s">
        <v>1883</v>
      </c>
      <c r="M1290" s="13" t="s">
        <v>672</v>
      </c>
      <c r="O1290" s="16">
        <v>3</v>
      </c>
      <c r="P1290" s="13">
        <v>62</v>
      </c>
      <c r="Q1290" s="17">
        <v>20</v>
      </c>
      <c r="R1290" s="227">
        <f t="shared" si="69"/>
        <v>42</v>
      </c>
      <c r="S1290" s="18">
        <v>14.7</v>
      </c>
      <c r="T1290" s="18">
        <v>39.450000000000003</v>
      </c>
      <c r="U1290" s="18">
        <v>23.8</v>
      </c>
      <c r="V1290" s="17">
        <v>147</v>
      </c>
    </row>
    <row r="1291" spans="1:41" x14ac:dyDescent="0.25">
      <c r="A1291" s="12">
        <v>42172</v>
      </c>
      <c r="B1291" s="13" t="s">
        <v>860</v>
      </c>
      <c r="C1291" s="13">
        <v>2015</v>
      </c>
      <c r="D1291" s="13">
        <v>6</v>
      </c>
      <c r="E1291" s="13">
        <v>1</v>
      </c>
      <c r="G1291" s="30">
        <v>0.89236111111111116</v>
      </c>
      <c r="I1291" s="30">
        <v>0.84236111111111101</v>
      </c>
      <c r="J1291" s="231">
        <f t="shared" si="67"/>
        <v>1.2000000000000037</v>
      </c>
      <c r="K1291" s="13" t="s">
        <v>250</v>
      </c>
      <c r="L1291" s="13" t="s">
        <v>1859</v>
      </c>
      <c r="M1291" s="13" t="s">
        <v>252</v>
      </c>
      <c r="O1291" s="16">
        <v>5</v>
      </c>
      <c r="P1291" s="13">
        <v>56</v>
      </c>
      <c r="Q1291" s="17">
        <v>20</v>
      </c>
      <c r="R1291" s="227">
        <f t="shared" si="69"/>
        <v>36</v>
      </c>
      <c r="S1291" s="18">
        <v>14.95</v>
      </c>
      <c r="T1291" s="18">
        <v>41.25</v>
      </c>
      <c r="U1291" s="18">
        <v>23.2</v>
      </c>
      <c r="V1291" s="17">
        <v>134</v>
      </c>
      <c r="AO1291" s="13" t="s">
        <v>1861</v>
      </c>
    </row>
    <row r="1292" spans="1:41" x14ac:dyDescent="0.25">
      <c r="A1292" s="12">
        <v>42172</v>
      </c>
      <c r="B1292" s="13" t="s">
        <v>860</v>
      </c>
      <c r="C1292" s="13">
        <v>2015</v>
      </c>
      <c r="D1292" s="13">
        <v>6</v>
      </c>
      <c r="E1292" s="13">
        <v>1</v>
      </c>
      <c r="G1292" s="30">
        <v>0.90347222222222223</v>
      </c>
      <c r="I1292" s="30">
        <v>0.84236111111111101</v>
      </c>
      <c r="J1292" s="231">
        <f t="shared" si="67"/>
        <v>1.4666666666666694</v>
      </c>
      <c r="K1292" s="13" t="s">
        <v>250</v>
      </c>
      <c r="L1292" s="13" t="s">
        <v>1860</v>
      </c>
      <c r="M1292" s="13" t="s">
        <v>252</v>
      </c>
      <c r="O1292" s="16">
        <v>3</v>
      </c>
      <c r="P1292" s="13">
        <v>62.5</v>
      </c>
      <c r="Q1292" s="17">
        <v>20.5</v>
      </c>
      <c r="R1292" s="227">
        <f t="shared" si="69"/>
        <v>42</v>
      </c>
      <c r="S1292" s="18">
        <v>14.7</v>
      </c>
      <c r="T1292" s="18">
        <v>37.4</v>
      </c>
      <c r="U1292" s="18">
        <v>23.2</v>
      </c>
      <c r="V1292" s="17">
        <v>142.5</v>
      </c>
      <c r="AO1292" s="13" t="s">
        <v>1862</v>
      </c>
    </row>
    <row r="1293" spans="1:41" x14ac:dyDescent="0.25">
      <c r="A1293" s="12">
        <v>42172</v>
      </c>
      <c r="B1293" s="13" t="s">
        <v>860</v>
      </c>
      <c r="C1293" s="13">
        <v>2015</v>
      </c>
      <c r="D1293" s="13">
        <v>6</v>
      </c>
      <c r="E1293" s="13">
        <v>1</v>
      </c>
      <c r="G1293" s="30">
        <v>0.91805555555555562</v>
      </c>
      <c r="I1293" s="30">
        <v>0.84236111111111101</v>
      </c>
      <c r="J1293" s="231">
        <f t="shared" si="67"/>
        <v>1.8166666666666709</v>
      </c>
      <c r="K1293" s="13" t="s">
        <v>250</v>
      </c>
      <c r="L1293" s="13" t="s">
        <v>1863</v>
      </c>
      <c r="M1293" s="13" t="s">
        <v>252</v>
      </c>
      <c r="O1293" s="16">
        <v>3</v>
      </c>
      <c r="P1293" s="13">
        <v>63</v>
      </c>
      <c r="Q1293" s="17">
        <v>19.5</v>
      </c>
      <c r="R1293" s="227">
        <f t="shared" si="69"/>
        <v>43.5</v>
      </c>
      <c r="S1293" s="18">
        <v>15.3</v>
      </c>
      <c r="T1293" s="18">
        <v>39.35</v>
      </c>
      <c r="U1293" s="18">
        <v>22.15</v>
      </c>
      <c r="V1293" s="17">
        <v>143</v>
      </c>
      <c r="AO1293" s="13" t="s">
        <v>204</v>
      </c>
    </row>
    <row r="1294" spans="1:41" x14ac:dyDescent="0.25">
      <c r="A1294" s="12">
        <v>42172</v>
      </c>
      <c r="B1294" s="13" t="s">
        <v>860</v>
      </c>
      <c r="C1294" s="13">
        <v>2015</v>
      </c>
      <c r="D1294" s="13">
        <v>6</v>
      </c>
      <c r="E1294" s="13">
        <v>1</v>
      </c>
      <c r="G1294" s="30">
        <v>0.91805555555555562</v>
      </c>
      <c r="I1294" s="30">
        <v>0.84236111111111101</v>
      </c>
      <c r="J1294" s="231">
        <f t="shared" si="67"/>
        <v>1.8166666666666709</v>
      </c>
      <c r="K1294" s="13" t="s">
        <v>250</v>
      </c>
      <c r="L1294" s="13" t="s">
        <v>1864</v>
      </c>
      <c r="M1294" s="13" t="s">
        <v>252</v>
      </c>
      <c r="O1294" s="16">
        <v>1.5</v>
      </c>
      <c r="P1294" s="13">
        <v>61.5</v>
      </c>
      <c r="Q1294" s="17">
        <v>26</v>
      </c>
      <c r="R1294" s="227">
        <f t="shared" si="69"/>
        <v>35.5</v>
      </c>
      <c r="S1294" s="18">
        <v>14.65</v>
      </c>
      <c r="T1294" s="18">
        <v>37.200000000000003</v>
      </c>
      <c r="U1294" s="18">
        <v>23.3</v>
      </c>
      <c r="V1294" s="17">
        <v>141</v>
      </c>
    </row>
    <row r="1295" spans="1:41" x14ac:dyDescent="0.25">
      <c r="A1295" s="12">
        <v>42172</v>
      </c>
      <c r="B1295" s="13" t="s">
        <v>860</v>
      </c>
      <c r="C1295" s="13">
        <v>2015</v>
      </c>
      <c r="D1295" s="13">
        <v>6</v>
      </c>
      <c r="E1295" s="13">
        <v>1</v>
      </c>
      <c r="F1295" s="13" t="s">
        <v>1867</v>
      </c>
      <c r="G1295" s="30">
        <v>0.92638888888888893</v>
      </c>
      <c r="I1295" s="30">
        <v>0.84236111111111101</v>
      </c>
      <c r="J1295" s="231">
        <f t="shared" si="67"/>
        <v>2.0166666666666702</v>
      </c>
      <c r="K1295" s="13" t="s">
        <v>250</v>
      </c>
      <c r="L1295" s="13" t="s">
        <v>1865</v>
      </c>
      <c r="M1295" s="13" t="s">
        <v>252</v>
      </c>
      <c r="O1295" s="16">
        <v>5</v>
      </c>
      <c r="P1295" s="13">
        <v>62.5</v>
      </c>
      <c r="Q1295" s="17">
        <v>26</v>
      </c>
      <c r="R1295" s="227">
        <f t="shared" si="69"/>
        <v>36.5</v>
      </c>
      <c r="S1295" s="18">
        <v>15.4</v>
      </c>
      <c r="T1295" s="18">
        <v>38.85</v>
      </c>
      <c r="U1295" s="18">
        <v>24</v>
      </c>
      <c r="V1295" s="17">
        <v>139</v>
      </c>
      <c r="AO1295" s="13" t="s">
        <v>1866</v>
      </c>
    </row>
    <row r="1296" spans="1:41" x14ac:dyDescent="0.25">
      <c r="A1296" s="12">
        <v>42172</v>
      </c>
      <c r="B1296" s="13" t="s">
        <v>860</v>
      </c>
      <c r="C1296" s="13">
        <v>2015</v>
      </c>
      <c r="D1296" s="13">
        <v>6</v>
      </c>
      <c r="E1296" s="13">
        <v>1</v>
      </c>
      <c r="F1296" s="13" t="s">
        <v>1868</v>
      </c>
      <c r="G1296" s="30">
        <v>0.93055555555555547</v>
      </c>
      <c r="I1296" s="30">
        <v>0.84236111111111101</v>
      </c>
      <c r="J1296" s="231">
        <f t="shared" ref="J1296:J1338" si="70">($G1296-$I1296)*24+IF($G1296&lt;TIME(12,0,0),24,0)</f>
        <v>2.1166666666666671</v>
      </c>
      <c r="K1296" s="13" t="s">
        <v>250</v>
      </c>
      <c r="L1296" s="13" t="s">
        <v>1869</v>
      </c>
      <c r="M1296" s="13" t="s">
        <v>252</v>
      </c>
      <c r="O1296" s="16">
        <v>5</v>
      </c>
      <c r="P1296" s="13">
        <v>54.5</v>
      </c>
      <c r="Q1296" s="17">
        <v>20</v>
      </c>
      <c r="R1296" s="227">
        <f t="shared" si="69"/>
        <v>34.5</v>
      </c>
      <c r="S1296" s="18">
        <v>14.5</v>
      </c>
      <c r="T1296" s="18">
        <v>38.75</v>
      </c>
      <c r="U1296" s="18">
        <v>23.65</v>
      </c>
      <c r="V1296" s="17">
        <v>140</v>
      </c>
      <c r="AO1296" s="13" t="s">
        <v>1866</v>
      </c>
    </row>
    <row r="1297" spans="1:41" x14ac:dyDescent="0.25">
      <c r="A1297" s="12">
        <v>42172</v>
      </c>
      <c r="B1297" s="13" t="s">
        <v>860</v>
      </c>
      <c r="C1297" s="13">
        <v>2015</v>
      </c>
      <c r="D1297" s="13">
        <v>6</v>
      </c>
      <c r="E1297" s="13">
        <v>1</v>
      </c>
      <c r="F1297" s="13" t="s">
        <v>1867</v>
      </c>
      <c r="G1297" s="30">
        <v>0.93680555555555556</v>
      </c>
      <c r="I1297" s="30">
        <v>0.84236111111111101</v>
      </c>
      <c r="J1297" s="231">
        <f t="shared" si="70"/>
        <v>2.2666666666666693</v>
      </c>
      <c r="K1297" s="13" t="s">
        <v>250</v>
      </c>
      <c r="L1297" s="13" t="s">
        <v>1870</v>
      </c>
      <c r="M1297" s="13" t="s">
        <v>252</v>
      </c>
      <c r="O1297" s="16">
        <v>5</v>
      </c>
      <c r="P1297" s="13">
        <v>58</v>
      </c>
      <c r="Q1297" s="17">
        <v>20</v>
      </c>
      <c r="R1297" s="227">
        <f t="shared" si="69"/>
        <v>38</v>
      </c>
      <c r="S1297" s="18">
        <v>15</v>
      </c>
      <c r="T1297" s="18">
        <v>39.4</v>
      </c>
      <c r="U1297" s="18">
        <v>24.55</v>
      </c>
      <c r="V1297" s="17">
        <v>144</v>
      </c>
    </row>
    <row r="1298" spans="1:41" x14ac:dyDescent="0.25">
      <c r="A1298" s="12">
        <v>42172</v>
      </c>
      <c r="B1298" s="13" t="s">
        <v>860</v>
      </c>
      <c r="C1298" s="13">
        <v>2015</v>
      </c>
      <c r="D1298" s="13">
        <v>6</v>
      </c>
      <c r="E1298" s="13">
        <v>1</v>
      </c>
      <c r="F1298" s="13" t="s">
        <v>248</v>
      </c>
      <c r="G1298" s="30">
        <v>0.94097222222222221</v>
      </c>
      <c r="I1298" s="30">
        <v>0.84236111111111101</v>
      </c>
      <c r="J1298" s="231">
        <f t="shared" si="70"/>
        <v>2.3666666666666689</v>
      </c>
      <c r="K1298" s="13" t="s">
        <v>250</v>
      </c>
      <c r="L1298" s="13" t="s">
        <v>1873</v>
      </c>
      <c r="M1298" s="13" t="s">
        <v>252</v>
      </c>
      <c r="O1298" s="16">
        <v>2</v>
      </c>
      <c r="P1298" s="13">
        <v>64</v>
      </c>
      <c r="Q1298" s="17">
        <v>26</v>
      </c>
      <c r="R1298" s="227">
        <f t="shared" si="69"/>
        <v>38</v>
      </c>
      <c r="S1298" s="18">
        <v>14.7</v>
      </c>
      <c r="T1298" s="18">
        <v>38.950000000000003</v>
      </c>
      <c r="U1298" s="18">
        <v>24.05</v>
      </c>
      <c r="V1298" s="17">
        <v>141</v>
      </c>
      <c r="AO1298" s="13" t="s">
        <v>1871</v>
      </c>
    </row>
    <row r="1299" spans="1:41" x14ac:dyDescent="0.25">
      <c r="A1299" s="12">
        <v>42172</v>
      </c>
      <c r="B1299" s="13" t="s">
        <v>860</v>
      </c>
      <c r="C1299" s="13">
        <v>2015</v>
      </c>
      <c r="D1299" s="13">
        <v>6</v>
      </c>
      <c r="E1299" s="13">
        <v>1</v>
      </c>
      <c r="F1299" s="13" t="s">
        <v>1868</v>
      </c>
      <c r="G1299" s="30">
        <v>0.95138888888888884</v>
      </c>
      <c r="I1299" s="30">
        <v>0.84236111111111101</v>
      </c>
      <c r="J1299" s="231">
        <f t="shared" si="70"/>
        <v>2.616666666666668</v>
      </c>
      <c r="K1299" s="13" t="s">
        <v>250</v>
      </c>
      <c r="L1299" s="13" t="s">
        <v>1874</v>
      </c>
      <c r="M1299" s="13" t="s">
        <v>252</v>
      </c>
      <c r="O1299" s="16">
        <v>2</v>
      </c>
      <c r="P1299" s="13">
        <v>65</v>
      </c>
      <c r="Q1299" s="17">
        <v>26</v>
      </c>
      <c r="R1299" s="227">
        <f t="shared" si="69"/>
        <v>39</v>
      </c>
      <c r="S1299" s="18">
        <v>15</v>
      </c>
      <c r="T1299" s="18">
        <v>39.35</v>
      </c>
      <c r="U1299" s="18">
        <v>22</v>
      </c>
      <c r="V1299" s="17">
        <v>141.5</v>
      </c>
    </row>
    <row r="1300" spans="1:41" x14ac:dyDescent="0.25">
      <c r="A1300" s="12">
        <v>42172</v>
      </c>
      <c r="B1300" s="13" t="s">
        <v>860</v>
      </c>
      <c r="C1300" s="13">
        <v>2015</v>
      </c>
      <c r="D1300" s="13">
        <v>6</v>
      </c>
      <c r="E1300" s="13">
        <v>1</v>
      </c>
      <c r="F1300" s="13" t="s">
        <v>1867</v>
      </c>
      <c r="G1300" s="30">
        <v>0.9555555555555556</v>
      </c>
      <c r="I1300" s="30">
        <v>0.84236111111111101</v>
      </c>
      <c r="J1300" s="231">
        <f t="shared" si="70"/>
        <v>2.7166666666666703</v>
      </c>
      <c r="K1300" s="13" t="s">
        <v>250</v>
      </c>
      <c r="L1300" s="13" t="s">
        <v>1872</v>
      </c>
      <c r="M1300" s="13" t="s">
        <v>252</v>
      </c>
      <c r="O1300" s="16">
        <v>1.5</v>
      </c>
      <c r="P1300" s="13">
        <v>56</v>
      </c>
      <c r="Q1300" s="17">
        <v>20</v>
      </c>
      <c r="R1300" s="227">
        <f t="shared" si="69"/>
        <v>36</v>
      </c>
      <c r="S1300" s="18">
        <v>14.95</v>
      </c>
      <c r="T1300" s="18">
        <v>39.6</v>
      </c>
      <c r="U1300" s="18">
        <v>24.55</v>
      </c>
      <c r="V1300" s="17">
        <v>139</v>
      </c>
    </row>
    <row r="1301" spans="1:41" x14ac:dyDescent="0.25">
      <c r="A1301" s="12">
        <v>42172</v>
      </c>
      <c r="B1301" s="13" t="s">
        <v>860</v>
      </c>
      <c r="C1301" s="13">
        <v>2015</v>
      </c>
      <c r="D1301" s="13">
        <v>6</v>
      </c>
      <c r="E1301" s="13">
        <v>1</v>
      </c>
      <c r="F1301" s="13" t="s">
        <v>1868</v>
      </c>
      <c r="G1301" s="30">
        <v>0.96736111111111101</v>
      </c>
      <c r="I1301" s="30">
        <v>0.84236111111111101</v>
      </c>
      <c r="J1301" s="231">
        <f t="shared" si="70"/>
        <v>3</v>
      </c>
      <c r="K1301" s="13" t="s">
        <v>250</v>
      </c>
      <c r="L1301" s="13" t="s">
        <v>1875</v>
      </c>
      <c r="M1301" s="13" t="s">
        <v>252</v>
      </c>
      <c r="O1301" s="16">
        <v>2</v>
      </c>
      <c r="P1301" s="13">
        <v>63</v>
      </c>
      <c r="Q1301" s="17">
        <v>26</v>
      </c>
      <c r="R1301" s="227">
        <f t="shared" si="69"/>
        <v>37</v>
      </c>
      <c r="S1301" s="18">
        <v>14.65</v>
      </c>
      <c r="T1301" s="18">
        <v>38.25</v>
      </c>
      <c r="U1301" s="18">
        <v>23.75</v>
      </c>
      <c r="V1301" s="17">
        <v>139</v>
      </c>
      <c r="AO1301" s="13" t="s">
        <v>204</v>
      </c>
    </row>
    <row r="1302" spans="1:41" x14ac:dyDescent="0.25">
      <c r="A1302" s="12">
        <v>42172</v>
      </c>
      <c r="B1302" s="13" t="s">
        <v>860</v>
      </c>
      <c r="C1302" s="13">
        <v>2015</v>
      </c>
      <c r="D1302" s="13">
        <v>6</v>
      </c>
      <c r="E1302" s="13">
        <v>1</v>
      </c>
      <c r="F1302" s="13" t="s">
        <v>1867</v>
      </c>
      <c r="G1302" s="30">
        <v>0.97013888888888899</v>
      </c>
      <c r="I1302" s="30">
        <v>0.84236111111111101</v>
      </c>
      <c r="J1302" s="231">
        <f t="shared" si="70"/>
        <v>3.0666666666666718</v>
      </c>
      <c r="K1302" s="13" t="s">
        <v>250</v>
      </c>
      <c r="L1302" s="13" t="s">
        <v>1878</v>
      </c>
      <c r="M1302" s="13" t="s">
        <v>252</v>
      </c>
      <c r="O1302" s="16">
        <v>5</v>
      </c>
      <c r="P1302" s="13">
        <v>61.5</v>
      </c>
      <c r="Q1302" s="17">
        <v>26</v>
      </c>
      <c r="R1302" s="227">
        <f t="shared" si="69"/>
        <v>35.5</v>
      </c>
      <c r="S1302" s="18">
        <v>14.8</v>
      </c>
      <c r="T1302" s="18">
        <v>39</v>
      </c>
      <c r="U1302" s="18">
        <v>24</v>
      </c>
      <c r="V1302" s="17">
        <v>142</v>
      </c>
    </row>
    <row r="1303" spans="1:41" x14ac:dyDescent="0.25">
      <c r="A1303" s="12">
        <v>42172</v>
      </c>
      <c r="B1303" s="13" t="s">
        <v>860</v>
      </c>
      <c r="C1303" s="13">
        <v>2015</v>
      </c>
      <c r="D1303" s="13">
        <v>6</v>
      </c>
      <c r="E1303" s="13">
        <v>1</v>
      </c>
      <c r="F1303" s="13" t="s">
        <v>1868</v>
      </c>
      <c r="G1303" s="30">
        <v>0.97569444444444453</v>
      </c>
      <c r="I1303" s="30">
        <v>0.84236111111111101</v>
      </c>
      <c r="J1303" s="231">
        <f t="shared" si="70"/>
        <v>3.2000000000000046</v>
      </c>
      <c r="K1303" s="13" t="s">
        <v>250</v>
      </c>
      <c r="L1303" s="13" t="s">
        <v>1879</v>
      </c>
      <c r="M1303" s="13" t="s">
        <v>252</v>
      </c>
      <c r="O1303" s="16">
        <v>5</v>
      </c>
      <c r="P1303" s="13">
        <v>57.5</v>
      </c>
      <c r="Q1303" s="17">
        <v>20</v>
      </c>
      <c r="R1303" s="227">
        <f t="shared" si="69"/>
        <v>37.5</v>
      </c>
      <c r="S1303" s="18">
        <v>15.65</v>
      </c>
      <c r="T1303" s="18">
        <v>39.9</v>
      </c>
      <c r="U1303" s="18">
        <v>24.9</v>
      </c>
      <c r="V1303" s="17">
        <v>142</v>
      </c>
    </row>
    <row r="1304" spans="1:41" x14ac:dyDescent="0.25">
      <c r="A1304" s="12">
        <v>42172</v>
      </c>
      <c r="B1304" s="13" t="s">
        <v>860</v>
      </c>
      <c r="C1304" s="13">
        <v>2015</v>
      </c>
      <c r="D1304" s="13">
        <v>6</v>
      </c>
      <c r="E1304" s="13">
        <v>1</v>
      </c>
      <c r="F1304" s="13" t="s">
        <v>248</v>
      </c>
      <c r="G1304" s="30">
        <v>0.97916666666666663</v>
      </c>
      <c r="I1304" s="30">
        <v>0.84236111111111101</v>
      </c>
      <c r="J1304" s="231">
        <f t="shared" si="70"/>
        <v>3.283333333333335</v>
      </c>
      <c r="K1304" s="13" t="s">
        <v>250</v>
      </c>
      <c r="L1304" s="13" t="s">
        <v>1880</v>
      </c>
      <c r="M1304" s="13" t="s">
        <v>252</v>
      </c>
      <c r="O1304" s="16">
        <v>1.5</v>
      </c>
      <c r="P1304" s="13">
        <v>63</v>
      </c>
      <c r="Q1304" s="17">
        <v>20</v>
      </c>
      <c r="R1304" s="227">
        <f t="shared" si="69"/>
        <v>43</v>
      </c>
      <c r="S1304" s="18">
        <v>15.9</v>
      </c>
      <c r="T1304" s="18">
        <v>40.15</v>
      </c>
      <c r="U1304" s="18">
        <v>24.55</v>
      </c>
      <c r="V1304" s="17">
        <v>141</v>
      </c>
      <c r="AO1304" s="13" t="s">
        <v>204</v>
      </c>
    </row>
    <row r="1305" spans="1:41" x14ac:dyDescent="0.25">
      <c r="A1305" s="12">
        <v>42172</v>
      </c>
      <c r="B1305" s="13" t="s">
        <v>860</v>
      </c>
      <c r="C1305" s="13">
        <v>2015</v>
      </c>
      <c r="D1305" s="13">
        <v>6</v>
      </c>
      <c r="E1305" s="13">
        <v>1</v>
      </c>
      <c r="G1305" s="30">
        <v>0.98611111111111116</v>
      </c>
      <c r="I1305" s="30">
        <v>0.84236111111111101</v>
      </c>
      <c r="J1305" s="231">
        <f t="shared" si="70"/>
        <v>3.4500000000000037</v>
      </c>
      <c r="K1305" s="13" t="s">
        <v>250</v>
      </c>
      <c r="L1305" s="13" t="s">
        <v>1881</v>
      </c>
      <c r="M1305" s="13" t="s">
        <v>252</v>
      </c>
      <c r="O1305" s="16">
        <v>1.5</v>
      </c>
      <c r="P1305" s="13">
        <v>56.5</v>
      </c>
      <c r="Q1305" s="17">
        <v>20</v>
      </c>
      <c r="R1305" s="227">
        <f t="shared" si="69"/>
        <v>36.5</v>
      </c>
      <c r="S1305" s="18">
        <v>16</v>
      </c>
      <c r="T1305" s="18">
        <v>39.049999999999997</v>
      </c>
      <c r="U1305" s="18">
        <v>24.75</v>
      </c>
      <c r="V1305" s="17">
        <v>146</v>
      </c>
      <c r="AO1305" s="13" t="s">
        <v>921</v>
      </c>
    </row>
    <row r="1306" spans="1:41" x14ac:dyDescent="0.25">
      <c r="A1306" s="12">
        <v>42172</v>
      </c>
      <c r="B1306" s="13" t="s">
        <v>860</v>
      </c>
      <c r="C1306" s="13">
        <v>2015</v>
      </c>
      <c r="D1306" s="13">
        <v>6</v>
      </c>
      <c r="E1306" s="13">
        <v>1</v>
      </c>
      <c r="F1306" s="13" t="s">
        <v>1868</v>
      </c>
      <c r="G1306" s="30">
        <v>0.99097222222222225</v>
      </c>
      <c r="I1306" s="30">
        <v>0.84236111111111101</v>
      </c>
      <c r="J1306" s="231">
        <f t="shared" si="70"/>
        <v>3.56666666666667</v>
      </c>
      <c r="K1306" s="13" t="s">
        <v>250</v>
      </c>
      <c r="L1306" s="13" t="s">
        <v>1882</v>
      </c>
      <c r="M1306" s="13" t="s">
        <v>252</v>
      </c>
      <c r="O1306" s="16">
        <v>5</v>
      </c>
      <c r="P1306" s="13">
        <v>57.5</v>
      </c>
      <c r="Q1306" s="17">
        <v>20</v>
      </c>
      <c r="R1306" s="227">
        <f t="shared" si="69"/>
        <v>37.5</v>
      </c>
      <c r="S1306" s="18">
        <v>15.25</v>
      </c>
      <c r="T1306" s="18">
        <v>39.65</v>
      </c>
      <c r="U1306" s="18">
        <v>24.7</v>
      </c>
      <c r="V1306" s="17">
        <v>138</v>
      </c>
    </row>
    <row r="1307" spans="1:41" x14ac:dyDescent="0.25">
      <c r="A1307" s="12">
        <v>42172</v>
      </c>
      <c r="B1307" s="13" t="s">
        <v>860</v>
      </c>
      <c r="C1307" s="13">
        <v>2015</v>
      </c>
      <c r="D1307" s="13">
        <v>6</v>
      </c>
      <c r="E1307" s="13">
        <v>1</v>
      </c>
      <c r="F1307" s="13" t="s">
        <v>1868</v>
      </c>
      <c r="G1307" s="30">
        <v>4.1666666666666666E-3</v>
      </c>
      <c r="I1307" s="30">
        <v>0.84236111111111101</v>
      </c>
      <c r="J1307" s="231">
        <f t="shared" si="70"/>
        <v>3.8833333333333364</v>
      </c>
      <c r="K1307" s="13" t="s">
        <v>250</v>
      </c>
      <c r="L1307" s="13" t="s">
        <v>1884</v>
      </c>
      <c r="M1307" s="13" t="s">
        <v>252</v>
      </c>
      <c r="O1307" s="16">
        <v>2</v>
      </c>
      <c r="P1307" s="13">
        <v>64</v>
      </c>
      <c r="Q1307" s="17">
        <v>26</v>
      </c>
      <c r="R1307" s="227">
        <f t="shared" si="69"/>
        <v>38</v>
      </c>
      <c r="S1307" s="18">
        <v>15.4</v>
      </c>
      <c r="T1307" s="18">
        <v>38.85</v>
      </c>
      <c r="U1307" s="18">
        <v>22.9</v>
      </c>
      <c r="V1307" s="17">
        <v>151</v>
      </c>
    </row>
    <row r="1308" spans="1:41" x14ac:dyDescent="0.25">
      <c r="A1308" s="12">
        <v>42172</v>
      </c>
      <c r="B1308" s="13" t="s">
        <v>860</v>
      </c>
      <c r="C1308" s="13">
        <v>2015</v>
      </c>
      <c r="D1308" s="13">
        <v>6</v>
      </c>
      <c r="E1308" s="13">
        <v>1</v>
      </c>
      <c r="G1308" s="30">
        <v>1.5972222222222224E-2</v>
      </c>
      <c r="I1308" s="30">
        <v>0.84236111111111101</v>
      </c>
      <c r="J1308" s="231">
        <f t="shared" si="70"/>
        <v>4.1666666666666714</v>
      </c>
      <c r="K1308" s="13" t="s">
        <v>250</v>
      </c>
      <c r="L1308" s="13" t="s">
        <v>1885</v>
      </c>
      <c r="M1308" s="13" t="s">
        <v>252</v>
      </c>
      <c r="O1308" s="16">
        <v>3</v>
      </c>
      <c r="P1308" s="13">
        <v>64</v>
      </c>
      <c r="Q1308" s="17">
        <v>26</v>
      </c>
      <c r="R1308" s="227">
        <f t="shared" si="69"/>
        <v>38</v>
      </c>
      <c r="S1308" s="18">
        <v>15.75</v>
      </c>
      <c r="T1308" s="18">
        <v>39.1</v>
      </c>
      <c r="U1308" s="18">
        <v>23.55</v>
      </c>
      <c r="V1308" s="17">
        <v>141</v>
      </c>
    </row>
    <row r="1309" spans="1:41" x14ac:dyDescent="0.25">
      <c r="A1309" s="12">
        <v>42172</v>
      </c>
      <c r="B1309" s="13" t="s">
        <v>860</v>
      </c>
      <c r="C1309" s="13">
        <v>2015</v>
      </c>
      <c r="D1309" s="13">
        <v>6</v>
      </c>
      <c r="E1309" s="13">
        <v>1</v>
      </c>
      <c r="G1309" s="30">
        <v>3.0555555555555555E-2</v>
      </c>
      <c r="I1309" s="30">
        <v>0.84236111111111101</v>
      </c>
      <c r="J1309" s="231">
        <f t="shared" si="70"/>
        <v>4.5166666666666693</v>
      </c>
      <c r="K1309" s="13" t="s">
        <v>250</v>
      </c>
      <c r="L1309" s="13" t="s">
        <v>1886</v>
      </c>
      <c r="M1309" s="13" t="s">
        <v>252</v>
      </c>
      <c r="O1309" s="16">
        <v>2</v>
      </c>
      <c r="P1309" s="13">
        <v>61</v>
      </c>
      <c r="Q1309" s="17">
        <v>26</v>
      </c>
      <c r="R1309" s="227">
        <f t="shared" si="69"/>
        <v>35</v>
      </c>
      <c r="S1309" s="18">
        <v>14.05</v>
      </c>
      <c r="T1309" s="18">
        <v>38.6</v>
      </c>
      <c r="U1309" s="18">
        <v>24.1</v>
      </c>
      <c r="V1309" s="17">
        <v>144</v>
      </c>
      <c r="AO1309" s="13" t="s">
        <v>1871</v>
      </c>
    </row>
    <row r="1310" spans="1:41" x14ac:dyDescent="0.25">
      <c r="A1310" s="12">
        <v>42172</v>
      </c>
      <c r="B1310" s="13" t="s">
        <v>860</v>
      </c>
      <c r="C1310" s="13">
        <v>2015</v>
      </c>
      <c r="D1310" s="13">
        <v>6</v>
      </c>
      <c r="E1310" s="13">
        <v>1</v>
      </c>
      <c r="G1310" s="30">
        <v>3.6111111111111115E-2</v>
      </c>
      <c r="I1310" s="30">
        <v>0.84236111111111101</v>
      </c>
      <c r="J1310" s="231">
        <f t="shared" si="70"/>
        <v>4.6500000000000021</v>
      </c>
      <c r="K1310" s="13" t="s">
        <v>250</v>
      </c>
      <c r="L1310" s="13" t="s">
        <v>1887</v>
      </c>
      <c r="M1310" s="13" t="s">
        <v>252</v>
      </c>
      <c r="O1310" s="16">
        <v>3</v>
      </c>
      <c r="P1310" s="13">
        <v>65</v>
      </c>
      <c r="Q1310" s="17">
        <v>26</v>
      </c>
      <c r="R1310" s="227">
        <f t="shared" si="69"/>
        <v>39</v>
      </c>
      <c r="S1310" s="18">
        <v>15.6</v>
      </c>
      <c r="T1310" s="18">
        <v>39.4</v>
      </c>
      <c r="U1310" s="18">
        <v>24.65</v>
      </c>
      <c r="V1310" s="17">
        <v>143</v>
      </c>
    </row>
    <row r="1311" spans="1:41" x14ac:dyDescent="0.25">
      <c r="A1311" s="12">
        <v>42172</v>
      </c>
      <c r="B1311" s="13" t="s">
        <v>860</v>
      </c>
      <c r="C1311" s="13">
        <v>2015</v>
      </c>
      <c r="D1311" s="13">
        <v>6</v>
      </c>
      <c r="E1311" s="13">
        <v>1</v>
      </c>
      <c r="G1311" s="30">
        <v>4.3055555555555562E-2</v>
      </c>
      <c r="I1311" s="30">
        <v>0.84236111111111101</v>
      </c>
      <c r="J1311" s="231">
        <f t="shared" si="70"/>
        <v>4.81666666666667</v>
      </c>
      <c r="K1311" s="13" t="s">
        <v>250</v>
      </c>
      <c r="L1311" s="13" t="s">
        <v>1888</v>
      </c>
      <c r="M1311" s="13" t="s">
        <v>252</v>
      </c>
      <c r="O1311" s="16">
        <v>2</v>
      </c>
      <c r="P1311" s="13">
        <v>64</v>
      </c>
      <c r="Q1311" s="17">
        <v>26</v>
      </c>
      <c r="R1311" s="227">
        <f t="shared" si="69"/>
        <v>38</v>
      </c>
      <c r="S1311" s="18">
        <v>14.45</v>
      </c>
      <c r="T1311" s="18">
        <v>38.049999999999997</v>
      </c>
      <c r="U1311" s="18">
        <v>22.8</v>
      </c>
      <c r="V1311" s="17">
        <v>141</v>
      </c>
    </row>
    <row r="1312" spans="1:41" x14ac:dyDescent="0.25">
      <c r="A1312" s="12">
        <v>42172</v>
      </c>
      <c r="B1312" s="13" t="s">
        <v>860</v>
      </c>
      <c r="C1312" s="13">
        <v>2015</v>
      </c>
      <c r="D1312" s="13">
        <v>6</v>
      </c>
      <c r="E1312" s="13">
        <v>1</v>
      </c>
      <c r="F1312" s="13" t="s">
        <v>1867</v>
      </c>
      <c r="G1312" s="30">
        <v>5.347222222222222E-2</v>
      </c>
      <c r="I1312" s="30">
        <v>0.84236111111111101</v>
      </c>
      <c r="J1312" s="231">
        <f t="shared" si="70"/>
        <v>5.06666666666667</v>
      </c>
      <c r="K1312" s="13" t="s">
        <v>250</v>
      </c>
      <c r="L1312" s="13" t="s">
        <v>1889</v>
      </c>
      <c r="M1312" s="13" t="s">
        <v>252</v>
      </c>
      <c r="O1312" s="16">
        <v>3</v>
      </c>
      <c r="P1312" s="13">
        <v>61</v>
      </c>
      <c r="Q1312" s="17">
        <v>21</v>
      </c>
      <c r="R1312" s="227">
        <f t="shared" si="69"/>
        <v>40</v>
      </c>
      <c r="S1312" s="18">
        <v>15.25</v>
      </c>
      <c r="T1312" s="18">
        <v>39.65</v>
      </c>
      <c r="U1312" s="18">
        <v>24.8</v>
      </c>
      <c r="V1312" s="17">
        <v>142</v>
      </c>
    </row>
    <row r="1313" spans="1:41" x14ac:dyDescent="0.25">
      <c r="A1313" s="12">
        <v>42172</v>
      </c>
      <c r="B1313" s="13" t="s">
        <v>860</v>
      </c>
      <c r="C1313" s="13">
        <v>2015</v>
      </c>
      <c r="D1313" s="13">
        <v>6</v>
      </c>
      <c r="E1313" s="13">
        <v>1</v>
      </c>
      <c r="F1313" s="13" t="s">
        <v>248</v>
      </c>
      <c r="G1313" s="30">
        <v>5.347222222222222E-2</v>
      </c>
      <c r="I1313" s="30">
        <v>0.84236111111111101</v>
      </c>
      <c r="J1313" s="231">
        <f t="shared" si="70"/>
        <v>5.06666666666667</v>
      </c>
      <c r="K1313" s="13" t="s">
        <v>250</v>
      </c>
      <c r="L1313" s="13" t="s">
        <v>1890</v>
      </c>
      <c r="M1313" s="13" t="s">
        <v>252</v>
      </c>
      <c r="O1313" s="16">
        <v>3</v>
      </c>
      <c r="P1313" s="13">
        <v>64</v>
      </c>
      <c r="Q1313" s="17">
        <v>25</v>
      </c>
      <c r="R1313" s="227">
        <f t="shared" si="69"/>
        <v>39</v>
      </c>
      <c r="S1313" s="18">
        <v>15.2</v>
      </c>
      <c r="T1313" s="18">
        <v>37.299999999999997</v>
      </c>
      <c r="U1313" s="18">
        <v>24.9</v>
      </c>
      <c r="V1313" s="17">
        <v>141</v>
      </c>
    </row>
    <row r="1314" spans="1:41" x14ac:dyDescent="0.25">
      <c r="A1314" s="12">
        <v>42172</v>
      </c>
      <c r="B1314" s="13" t="s">
        <v>860</v>
      </c>
      <c r="C1314" s="13">
        <v>2015</v>
      </c>
      <c r="D1314" s="13">
        <v>6</v>
      </c>
      <c r="E1314" s="13">
        <v>1</v>
      </c>
      <c r="F1314" s="13" t="s">
        <v>1868</v>
      </c>
      <c r="G1314" s="30">
        <v>5.347222222222222E-2</v>
      </c>
      <c r="I1314" s="30">
        <v>0.84236111111111101</v>
      </c>
      <c r="J1314" s="231">
        <f t="shared" si="70"/>
        <v>5.06666666666667</v>
      </c>
      <c r="K1314" s="13" t="s">
        <v>250</v>
      </c>
      <c r="L1314" s="13" t="s">
        <v>1891</v>
      </c>
      <c r="M1314" s="13" t="s">
        <v>252</v>
      </c>
      <c r="O1314" s="16">
        <v>3</v>
      </c>
      <c r="P1314" s="13">
        <v>65</v>
      </c>
      <c r="Q1314" s="17">
        <v>26</v>
      </c>
      <c r="R1314" s="227">
        <f t="shared" si="69"/>
        <v>39</v>
      </c>
      <c r="S1314" s="18">
        <v>14.7</v>
      </c>
      <c r="T1314" s="18">
        <v>37</v>
      </c>
      <c r="U1314" s="18">
        <v>24.05</v>
      </c>
      <c r="V1314" s="17">
        <v>145</v>
      </c>
    </row>
    <row r="1315" spans="1:41" x14ac:dyDescent="0.25">
      <c r="A1315" s="12">
        <v>42172</v>
      </c>
      <c r="B1315" s="13" t="s">
        <v>860</v>
      </c>
      <c r="C1315" s="13">
        <v>2015</v>
      </c>
      <c r="D1315" s="13">
        <v>6</v>
      </c>
      <c r="E1315" s="13">
        <v>1</v>
      </c>
      <c r="F1315" s="13" t="s">
        <v>248</v>
      </c>
      <c r="G1315" s="30">
        <v>5.347222222222222E-2</v>
      </c>
      <c r="I1315" s="30">
        <v>0.84236111111111101</v>
      </c>
      <c r="J1315" s="231">
        <f t="shared" si="70"/>
        <v>5.06666666666667</v>
      </c>
      <c r="K1315" s="13" t="s">
        <v>250</v>
      </c>
      <c r="L1315" s="13" t="s">
        <v>1892</v>
      </c>
      <c r="M1315" s="13" t="s">
        <v>252</v>
      </c>
      <c r="O1315" s="16">
        <v>5</v>
      </c>
      <c r="P1315" s="13">
        <v>56</v>
      </c>
      <c r="Q1315" s="17">
        <v>20</v>
      </c>
      <c r="R1315" s="227">
        <f t="shared" si="69"/>
        <v>36</v>
      </c>
      <c r="S1315" s="18">
        <v>15.1</v>
      </c>
      <c r="T1315" s="18">
        <v>38.700000000000003</v>
      </c>
      <c r="U1315" s="18">
        <v>24.8</v>
      </c>
      <c r="V1315" s="17">
        <v>140</v>
      </c>
    </row>
    <row r="1316" spans="1:41" x14ac:dyDescent="0.25">
      <c r="A1316" s="12">
        <v>42172</v>
      </c>
      <c r="B1316" s="13" t="s">
        <v>860</v>
      </c>
      <c r="C1316" s="13">
        <v>2015</v>
      </c>
      <c r="D1316" s="13">
        <v>6</v>
      </c>
      <c r="E1316" s="13">
        <v>1</v>
      </c>
      <c r="G1316" s="30">
        <v>7.2916666666666671E-2</v>
      </c>
      <c r="I1316" s="30">
        <v>0.84236111111111101</v>
      </c>
      <c r="J1316" s="231">
        <f t="shared" si="70"/>
        <v>5.533333333333335</v>
      </c>
      <c r="K1316" s="13" t="s">
        <v>250</v>
      </c>
      <c r="L1316" s="13" t="s">
        <v>1893</v>
      </c>
      <c r="M1316" s="13" t="s">
        <v>252</v>
      </c>
      <c r="O1316" s="16">
        <v>2</v>
      </c>
      <c r="P1316" s="13">
        <v>65</v>
      </c>
      <c r="Q1316" s="17">
        <v>26</v>
      </c>
      <c r="R1316" s="227">
        <f t="shared" si="69"/>
        <v>39</v>
      </c>
      <c r="S1316" s="18">
        <v>14.9</v>
      </c>
      <c r="T1316" s="18">
        <v>37.799999999999997</v>
      </c>
      <c r="U1316" s="18">
        <v>22.5</v>
      </c>
      <c r="V1316" s="17">
        <v>142</v>
      </c>
      <c r="AO1316" s="13" t="s">
        <v>1894</v>
      </c>
    </row>
    <row r="1317" spans="1:41" x14ac:dyDescent="0.25">
      <c r="A1317" s="12">
        <v>42172</v>
      </c>
      <c r="B1317" s="13" t="s">
        <v>860</v>
      </c>
      <c r="C1317" s="13">
        <v>2015</v>
      </c>
      <c r="D1317" s="13">
        <v>6</v>
      </c>
      <c r="E1317" s="13">
        <v>1</v>
      </c>
      <c r="G1317" s="30">
        <v>8.1944444444444445E-2</v>
      </c>
      <c r="I1317" s="30">
        <v>0.84236111111111101</v>
      </c>
      <c r="J1317" s="231">
        <f t="shared" si="70"/>
        <v>5.7500000000000036</v>
      </c>
      <c r="K1317" s="13" t="s">
        <v>250</v>
      </c>
      <c r="L1317" s="13" t="s">
        <v>1895</v>
      </c>
      <c r="M1317" s="13" t="s">
        <v>252</v>
      </c>
      <c r="O1317" s="16">
        <v>3</v>
      </c>
      <c r="P1317" s="13">
        <v>64</v>
      </c>
      <c r="Q1317" s="17">
        <v>25</v>
      </c>
      <c r="R1317" s="227">
        <f t="shared" si="69"/>
        <v>39</v>
      </c>
      <c r="S1317" s="18">
        <v>14.65</v>
      </c>
      <c r="T1317" s="18">
        <v>38.549999999999997</v>
      </c>
      <c r="U1317" s="18">
        <v>24.7</v>
      </c>
      <c r="V1317" s="17">
        <v>139</v>
      </c>
    </row>
    <row r="1318" spans="1:41" x14ac:dyDescent="0.25">
      <c r="A1318" s="12">
        <v>42172</v>
      </c>
      <c r="B1318" s="13" t="s">
        <v>860</v>
      </c>
      <c r="C1318" s="13">
        <v>2015</v>
      </c>
      <c r="D1318" s="13">
        <v>6</v>
      </c>
      <c r="E1318" s="13">
        <v>1</v>
      </c>
      <c r="G1318" s="30">
        <v>8.4027777777777771E-2</v>
      </c>
      <c r="I1318" s="30">
        <v>0.84236111111111101</v>
      </c>
      <c r="J1318" s="231">
        <f t="shared" si="70"/>
        <v>5.8000000000000043</v>
      </c>
      <c r="K1318" s="13" t="s">
        <v>250</v>
      </c>
      <c r="L1318" s="13" t="s">
        <v>1896</v>
      </c>
      <c r="M1318" s="13" t="s">
        <v>252</v>
      </c>
      <c r="O1318" s="16">
        <v>3</v>
      </c>
      <c r="P1318" s="13">
        <v>63</v>
      </c>
      <c r="Q1318" s="17">
        <v>25</v>
      </c>
      <c r="R1318" s="227">
        <f t="shared" si="69"/>
        <v>38</v>
      </c>
      <c r="S1318" s="18">
        <v>15.25</v>
      </c>
      <c r="T1318" s="18">
        <v>38.299999999999997</v>
      </c>
      <c r="U1318" s="18">
        <v>23.3</v>
      </c>
      <c r="V1318" s="17">
        <v>144</v>
      </c>
    </row>
    <row r="1319" spans="1:41" x14ac:dyDescent="0.25">
      <c r="A1319" s="12">
        <v>42172</v>
      </c>
      <c r="B1319" s="13" t="s">
        <v>860</v>
      </c>
      <c r="C1319" s="13">
        <v>2015</v>
      </c>
      <c r="D1319" s="13">
        <v>6</v>
      </c>
      <c r="E1319" s="13">
        <v>1</v>
      </c>
      <c r="G1319" s="30">
        <v>8.4027777777777771E-2</v>
      </c>
      <c r="I1319" s="30">
        <v>0.84236111111111101</v>
      </c>
      <c r="J1319" s="231">
        <f t="shared" si="70"/>
        <v>5.8000000000000043</v>
      </c>
      <c r="K1319" s="13" t="s">
        <v>250</v>
      </c>
      <c r="L1319" s="13" t="s">
        <v>1897</v>
      </c>
      <c r="M1319" s="13" t="s">
        <v>252</v>
      </c>
      <c r="O1319" s="16">
        <v>3</v>
      </c>
      <c r="P1319" s="13">
        <v>63</v>
      </c>
      <c r="Q1319" s="17">
        <v>26</v>
      </c>
      <c r="R1319" s="227">
        <f t="shared" si="69"/>
        <v>37</v>
      </c>
      <c r="S1319" s="18">
        <v>14</v>
      </c>
      <c r="T1319" s="18">
        <v>37.950000000000003</v>
      </c>
      <c r="U1319" s="18">
        <v>23.75</v>
      </c>
      <c r="V1319" s="17">
        <v>148</v>
      </c>
    </row>
    <row r="1320" spans="1:41" x14ac:dyDescent="0.25">
      <c r="A1320" s="12">
        <v>42173</v>
      </c>
      <c r="B1320" s="13" t="s">
        <v>860</v>
      </c>
      <c r="C1320" s="13">
        <v>2015</v>
      </c>
      <c r="D1320" s="13">
        <v>6</v>
      </c>
      <c r="E1320" s="13">
        <v>1</v>
      </c>
      <c r="F1320" s="13" t="s">
        <v>1867</v>
      </c>
      <c r="G1320" s="30">
        <v>0.97222222222222221</v>
      </c>
      <c r="I1320" s="30">
        <v>0.84305555555555556</v>
      </c>
      <c r="J1320" s="231">
        <f t="shared" si="70"/>
        <v>3.0999999999999996</v>
      </c>
      <c r="K1320" s="13" t="s">
        <v>250</v>
      </c>
      <c r="L1320" s="13" t="s">
        <v>1885</v>
      </c>
      <c r="M1320" s="13" t="s">
        <v>672</v>
      </c>
      <c r="R1320" s="227">
        <f t="shared" si="69"/>
        <v>0</v>
      </c>
      <c r="AO1320" s="13" t="s">
        <v>1907</v>
      </c>
    </row>
    <row r="1321" spans="1:41" x14ac:dyDescent="0.25">
      <c r="A1321" s="12">
        <v>42173</v>
      </c>
      <c r="B1321" s="13" t="s">
        <v>860</v>
      </c>
      <c r="C1321" s="13">
        <v>2015</v>
      </c>
      <c r="D1321" s="13">
        <v>6</v>
      </c>
      <c r="E1321" s="13">
        <v>1</v>
      </c>
      <c r="F1321" s="13" t="s">
        <v>1868</v>
      </c>
      <c r="G1321" s="30">
        <v>0.89513888888888893</v>
      </c>
      <c r="I1321" s="30">
        <v>0.84305555555555556</v>
      </c>
      <c r="J1321" s="231">
        <f t="shared" si="70"/>
        <v>1.2500000000000009</v>
      </c>
      <c r="K1321" s="13" t="s">
        <v>250</v>
      </c>
      <c r="L1321" s="13" t="s">
        <v>1899</v>
      </c>
      <c r="M1321" s="13" t="s">
        <v>252</v>
      </c>
      <c r="O1321" s="16">
        <v>5</v>
      </c>
      <c r="P1321" s="13">
        <v>57</v>
      </c>
      <c r="Q1321" s="17">
        <v>20</v>
      </c>
      <c r="R1321" s="227">
        <f t="shared" ref="R1321:R1352" si="71">P1321-Q1321</f>
        <v>37</v>
      </c>
      <c r="S1321" s="18">
        <v>15</v>
      </c>
      <c r="T1321" s="18">
        <v>39.85</v>
      </c>
      <c r="U1321" s="18">
        <v>23.75</v>
      </c>
      <c r="V1321" s="17">
        <v>140</v>
      </c>
    </row>
    <row r="1322" spans="1:41" x14ac:dyDescent="0.25">
      <c r="A1322" s="12">
        <v>42173</v>
      </c>
      <c r="B1322" s="13" t="s">
        <v>860</v>
      </c>
      <c r="C1322" s="13">
        <v>2015</v>
      </c>
      <c r="D1322" s="13">
        <v>6</v>
      </c>
      <c r="E1322" s="13">
        <v>1</v>
      </c>
      <c r="F1322" s="13" t="s">
        <v>1867</v>
      </c>
      <c r="G1322" s="30">
        <v>0.91111111111111109</v>
      </c>
      <c r="I1322" s="30">
        <v>0.84305555555555556</v>
      </c>
      <c r="J1322" s="231">
        <f t="shared" si="70"/>
        <v>1.6333333333333329</v>
      </c>
      <c r="K1322" s="13" t="s">
        <v>250</v>
      </c>
      <c r="L1322" s="13" t="s">
        <v>1900</v>
      </c>
      <c r="M1322" s="13" t="s">
        <v>252</v>
      </c>
      <c r="O1322" s="16">
        <v>1.5</v>
      </c>
      <c r="P1322" s="13">
        <v>60</v>
      </c>
      <c r="Q1322" s="17">
        <v>20</v>
      </c>
      <c r="R1322" s="227">
        <f t="shared" si="71"/>
        <v>40</v>
      </c>
      <c r="S1322" s="18">
        <v>14.75</v>
      </c>
      <c r="T1322" s="18">
        <v>39</v>
      </c>
      <c r="U1322" s="18">
        <v>23.15</v>
      </c>
      <c r="V1322" s="17">
        <v>141</v>
      </c>
    </row>
    <row r="1323" spans="1:41" x14ac:dyDescent="0.25">
      <c r="A1323" s="12">
        <v>42173</v>
      </c>
      <c r="B1323" s="13" t="s">
        <v>860</v>
      </c>
      <c r="C1323" s="13">
        <v>2015</v>
      </c>
      <c r="D1323" s="13">
        <v>6</v>
      </c>
      <c r="E1323" s="13">
        <v>1</v>
      </c>
      <c r="F1323" s="13" t="s">
        <v>1868</v>
      </c>
      <c r="G1323" s="30">
        <v>0.93402777777777779</v>
      </c>
      <c r="I1323" s="30">
        <v>0.84305555555555556</v>
      </c>
      <c r="J1323" s="231">
        <f t="shared" si="70"/>
        <v>2.1833333333333336</v>
      </c>
      <c r="K1323" s="13" t="s">
        <v>250</v>
      </c>
      <c r="L1323" s="13" t="s">
        <v>1901</v>
      </c>
      <c r="M1323" s="13" t="s">
        <v>252</v>
      </c>
      <c r="O1323" s="16">
        <v>3</v>
      </c>
      <c r="P1323" s="13">
        <v>54</v>
      </c>
      <c r="Q1323" s="17">
        <v>20</v>
      </c>
      <c r="R1323" s="227">
        <f t="shared" si="71"/>
        <v>34</v>
      </c>
      <c r="S1323" s="18">
        <v>14.85</v>
      </c>
      <c r="T1323" s="18">
        <v>37.65</v>
      </c>
      <c r="U1323" s="18">
        <v>22.2</v>
      </c>
      <c r="V1323" s="17">
        <v>135</v>
      </c>
    </row>
    <row r="1324" spans="1:41" x14ac:dyDescent="0.25">
      <c r="A1324" s="12">
        <v>42173</v>
      </c>
      <c r="B1324" s="13" t="s">
        <v>860</v>
      </c>
      <c r="C1324" s="13">
        <v>2015</v>
      </c>
      <c r="D1324" s="13">
        <v>6</v>
      </c>
      <c r="E1324" s="13">
        <v>1</v>
      </c>
      <c r="F1324" s="13" t="s">
        <v>1868</v>
      </c>
      <c r="G1324" s="30">
        <v>0.94930555555555562</v>
      </c>
      <c r="I1324" s="30">
        <v>0.84305555555555556</v>
      </c>
      <c r="J1324" s="231">
        <f t="shared" si="70"/>
        <v>2.5500000000000016</v>
      </c>
      <c r="K1324" s="13" t="s">
        <v>250</v>
      </c>
      <c r="L1324" s="13" t="s">
        <v>1902</v>
      </c>
      <c r="M1324" s="13" t="s">
        <v>252</v>
      </c>
      <c r="O1324" s="16">
        <v>3</v>
      </c>
      <c r="P1324" s="13">
        <v>58</v>
      </c>
      <c r="Q1324" s="17">
        <v>21</v>
      </c>
      <c r="R1324" s="227">
        <f t="shared" si="71"/>
        <v>37</v>
      </c>
      <c r="S1324" s="18">
        <v>14.55</v>
      </c>
      <c r="T1324" s="18">
        <v>38.15</v>
      </c>
      <c r="U1324" s="18">
        <v>23.4</v>
      </c>
      <c r="V1324" s="17">
        <v>139</v>
      </c>
    </row>
    <row r="1325" spans="1:41" x14ac:dyDescent="0.25">
      <c r="A1325" s="12">
        <v>42173</v>
      </c>
      <c r="B1325" s="13" t="s">
        <v>860</v>
      </c>
      <c r="C1325" s="13">
        <v>2015</v>
      </c>
      <c r="D1325" s="13">
        <v>6</v>
      </c>
      <c r="E1325" s="13">
        <v>1</v>
      </c>
      <c r="F1325" s="13" t="s">
        <v>248</v>
      </c>
      <c r="G1325" s="30">
        <v>0.94930555555555562</v>
      </c>
      <c r="I1325" s="30">
        <v>0.84305555555555556</v>
      </c>
      <c r="J1325" s="231">
        <f t="shared" si="70"/>
        <v>2.5500000000000016</v>
      </c>
      <c r="K1325" s="13" t="s">
        <v>250</v>
      </c>
      <c r="L1325" s="13" t="s">
        <v>1903</v>
      </c>
      <c r="M1325" s="13" t="s">
        <v>252</v>
      </c>
      <c r="O1325" s="16">
        <v>2</v>
      </c>
      <c r="P1325" s="13">
        <v>61</v>
      </c>
      <c r="Q1325" s="17">
        <v>25</v>
      </c>
      <c r="R1325" s="227">
        <f t="shared" si="71"/>
        <v>36</v>
      </c>
      <c r="S1325" s="18">
        <v>14.8</v>
      </c>
      <c r="T1325" s="18">
        <v>38.200000000000003</v>
      </c>
      <c r="U1325" s="18">
        <v>23.3</v>
      </c>
      <c r="V1325" s="17">
        <v>144</v>
      </c>
      <c r="AO1325" s="13" t="s">
        <v>921</v>
      </c>
    </row>
    <row r="1326" spans="1:41" x14ac:dyDescent="0.25">
      <c r="A1326" s="12">
        <v>42173</v>
      </c>
      <c r="B1326" s="13" t="s">
        <v>860</v>
      </c>
      <c r="C1326" s="13">
        <v>2015</v>
      </c>
      <c r="D1326" s="13">
        <v>6</v>
      </c>
      <c r="E1326" s="13">
        <v>1</v>
      </c>
      <c r="G1326" s="30">
        <v>0.9916666666666667</v>
      </c>
      <c r="I1326" s="30">
        <v>0.84305555555555556</v>
      </c>
      <c r="J1326" s="231">
        <f t="shared" si="70"/>
        <v>3.5666666666666673</v>
      </c>
      <c r="K1326" s="13" t="s">
        <v>250</v>
      </c>
      <c r="L1326" s="13" t="s">
        <v>1908</v>
      </c>
      <c r="M1326" s="13" t="s">
        <v>252</v>
      </c>
      <c r="O1326" s="16">
        <v>1.5</v>
      </c>
      <c r="P1326" s="13">
        <v>60</v>
      </c>
      <c r="Q1326" s="17">
        <v>21</v>
      </c>
      <c r="R1326" s="227">
        <f t="shared" si="71"/>
        <v>39</v>
      </c>
      <c r="S1326" s="18">
        <v>14.75</v>
      </c>
      <c r="T1326" s="18">
        <v>37.950000000000003</v>
      </c>
      <c r="U1326" s="18">
        <v>23.8</v>
      </c>
      <c r="V1326" s="17">
        <v>150</v>
      </c>
    </row>
    <row r="1327" spans="1:41" x14ac:dyDescent="0.25">
      <c r="A1327" s="12">
        <v>42173</v>
      </c>
      <c r="B1327" s="13" t="s">
        <v>860</v>
      </c>
      <c r="C1327" s="13">
        <v>2015</v>
      </c>
      <c r="D1327" s="13">
        <v>6</v>
      </c>
      <c r="E1327" s="13">
        <v>1</v>
      </c>
      <c r="G1327" s="30">
        <v>0.99930555555555556</v>
      </c>
      <c r="I1327" s="30">
        <v>0.84305555555555556</v>
      </c>
      <c r="J1327" s="231">
        <f t="shared" si="70"/>
        <v>3.75</v>
      </c>
      <c r="K1327" s="13" t="s">
        <v>250</v>
      </c>
      <c r="L1327" s="13" t="s">
        <v>1909</v>
      </c>
      <c r="M1327" s="13" t="s">
        <v>252</v>
      </c>
      <c r="O1327" s="16">
        <v>3</v>
      </c>
      <c r="P1327" s="13">
        <v>56</v>
      </c>
      <c r="Q1327" s="17">
        <v>21</v>
      </c>
      <c r="R1327" s="227">
        <f t="shared" si="71"/>
        <v>35</v>
      </c>
      <c r="S1327" s="18">
        <v>14.65</v>
      </c>
      <c r="T1327" s="18">
        <v>38.75</v>
      </c>
      <c r="U1327" s="18">
        <v>22.85</v>
      </c>
      <c r="V1327" s="17">
        <v>139</v>
      </c>
    </row>
    <row r="1328" spans="1:41" x14ac:dyDescent="0.25">
      <c r="A1328" s="12">
        <v>42173</v>
      </c>
      <c r="B1328" s="13" t="s">
        <v>860</v>
      </c>
      <c r="C1328" s="13">
        <v>2015</v>
      </c>
      <c r="D1328" s="13">
        <v>6</v>
      </c>
      <c r="E1328" s="13">
        <v>1</v>
      </c>
      <c r="F1328" s="13" t="s">
        <v>1867</v>
      </c>
      <c r="G1328" s="30">
        <v>6.2499999999999995E-3</v>
      </c>
      <c r="I1328" s="30">
        <v>0.84305555555555556</v>
      </c>
      <c r="J1328" s="231">
        <f t="shared" si="70"/>
        <v>3.9166666666666643</v>
      </c>
      <c r="K1328" s="13" t="s">
        <v>250</v>
      </c>
      <c r="L1328" s="13" t="s">
        <v>1910</v>
      </c>
      <c r="M1328" s="13" t="s">
        <v>252</v>
      </c>
      <c r="O1328" s="16">
        <v>2</v>
      </c>
      <c r="P1328" s="13">
        <v>61</v>
      </c>
      <c r="Q1328" s="17">
        <v>21</v>
      </c>
      <c r="R1328" s="227">
        <f t="shared" si="71"/>
        <v>40</v>
      </c>
      <c r="S1328" s="18">
        <v>13.95</v>
      </c>
      <c r="T1328" s="18">
        <v>39</v>
      </c>
      <c r="U1328" s="18">
        <v>24</v>
      </c>
      <c r="V1328" s="17">
        <v>144</v>
      </c>
    </row>
    <row r="1329" spans="1:41" x14ac:dyDescent="0.25">
      <c r="A1329" s="12">
        <v>42173</v>
      </c>
      <c r="B1329" s="13" t="s">
        <v>860</v>
      </c>
      <c r="C1329" s="13">
        <v>2015</v>
      </c>
      <c r="D1329" s="13">
        <v>6</v>
      </c>
      <c r="E1329" s="13">
        <v>1</v>
      </c>
      <c r="F1329" s="13" t="s">
        <v>1868</v>
      </c>
      <c r="G1329" s="30">
        <v>6.2499999999999995E-3</v>
      </c>
      <c r="I1329" s="30">
        <v>0.84305555555555556</v>
      </c>
      <c r="J1329" s="231">
        <f t="shared" si="70"/>
        <v>3.9166666666666643</v>
      </c>
      <c r="K1329" s="13" t="s">
        <v>250</v>
      </c>
      <c r="L1329" s="13" t="s">
        <v>1911</v>
      </c>
      <c r="M1329" s="13" t="s">
        <v>252</v>
      </c>
      <c r="O1329" s="16">
        <v>5</v>
      </c>
      <c r="P1329" s="13">
        <v>55</v>
      </c>
      <c r="Q1329" s="17">
        <v>21</v>
      </c>
      <c r="R1329" s="227">
        <f t="shared" si="71"/>
        <v>34</v>
      </c>
      <c r="S1329" s="18">
        <v>15.5</v>
      </c>
      <c r="T1329" s="18">
        <v>38.799999999999997</v>
      </c>
      <c r="U1329" s="18">
        <v>23.75</v>
      </c>
      <c r="V1329" s="17">
        <v>142</v>
      </c>
    </row>
    <row r="1330" spans="1:41" x14ac:dyDescent="0.25">
      <c r="A1330" s="12">
        <v>42173</v>
      </c>
      <c r="B1330" s="13" t="s">
        <v>860</v>
      </c>
      <c r="C1330" s="13">
        <v>2015</v>
      </c>
      <c r="D1330" s="13">
        <v>6</v>
      </c>
      <c r="E1330" s="13">
        <v>1</v>
      </c>
      <c r="F1330" s="13" t="s">
        <v>1867</v>
      </c>
      <c r="G1330" s="30">
        <v>6.2499999999999995E-3</v>
      </c>
      <c r="I1330" s="30">
        <v>0.84305555555555556</v>
      </c>
      <c r="J1330" s="231">
        <f t="shared" si="70"/>
        <v>3.9166666666666643</v>
      </c>
      <c r="K1330" s="13" t="s">
        <v>250</v>
      </c>
      <c r="L1330" s="13" t="s">
        <v>1912</v>
      </c>
      <c r="M1330" s="13" t="s">
        <v>252</v>
      </c>
      <c r="O1330" s="16">
        <v>2</v>
      </c>
      <c r="P1330" s="13">
        <v>65</v>
      </c>
      <c r="Q1330" s="17">
        <v>26</v>
      </c>
      <c r="R1330" s="227">
        <f t="shared" si="71"/>
        <v>39</v>
      </c>
      <c r="S1330" s="18">
        <v>13.75</v>
      </c>
      <c r="T1330" s="18">
        <v>37.549999999999997</v>
      </c>
      <c r="U1330" s="18">
        <v>23.35</v>
      </c>
      <c r="V1330" s="17">
        <v>146</v>
      </c>
    </row>
    <row r="1331" spans="1:41" x14ac:dyDescent="0.25">
      <c r="A1331" s="12">
        <v>42173</v>
      </c>
      <c r="B1331" s="13" t="s">
        <v>860</v>
      </c>
      <c r="C1331" s="13">
        <v>2015</v>
      </c>
      <c r="D1331" s="13">
        <v>6</v>
      </c>
      <c r="E1331" s="13">
        <v>1</v>
      </c>
      <c r="G1331" s="30">
        <v>2.2916666666666669E-2</v>
      </c>
      <c r="I1331" s="30">
        <v>0.84305555555555556</v>
      </c>
      <c r="J1331" s="231">
        <f t="shared" si="70"/>
        <v>4.3166666666666664</v>
      </c>
      <c r="K1331" s="13" t="s">
        <v>250</v>
      </c>
      <c r="L1331" s="13" t="s">
        <v>1913</v>
      </c>
      <c r="M1331" s="13" t="s">
        <v>252</v>
      </c>
      <c r="O1331" s="16">
        <v>3</v>
      </c>
      <c r="P1331" s="13">
        <v>60</v>
      </c>
      <c r="Q1331" s="17">
        <v>26</v>
      </c>
      <c r="R1331" s="227">
        <f t="shared" si="71"/>
        <v>34</v>
      </c>
      <c r="S1331" s="18">
        <v>13.9</v>
      </c>
      <c r="T1331" s="18">
        <v>38</v>
      </c>
      <c r="U1331" s="18">
        <v>23.8</v>
      </c>
      <c r="V1331" s="17">
        <v>136</v>
      </c>
    </row>
    <row r="1332" spans="1:41" x14ac:dyDescent="0.25">
      <c r="A1332" s="12">
        <v>42173</v>
      </c>
      <c r="B1332" s="13" t="s">
        <v>860</v>
      </c>
      <c r="C1332" s="13">
        <v>2015</v>
      </c>
      <c r="D1332" s="13">
        <v>6</v>
      </c>
      <c r="E1332" s="13">
        <v>1</v>
      </c>
      <c r="G1332" s="30">
        <v>5.2083333333333336E-2</v>
      </c>
      <c r="I1332" s="30">
        <v>0.84305555555555556</v>
      </c>
      <c r="J1332" s="231">
        <f t="shared" si="70"/>
        <v>5.0166666666666657</v>
      </c>
      <c r="K1332" s="13" t="s">
        <v>250</v>
      </c>
      <c r="L1332" s="13" t="s">
        <v>1914</v>
      </c>
      <c r="M1332" s="13" t="s">
        <v>252</v>
      </c>
      <c r="O1332" s="16">
        <v>2</v>
      </c>
      <c r="P1332" s="13">
        <v>61</v>
      </c>
      <c r="Q1332" s="17">
        <v>26</v>
      </c>
      <c r="R1332" s="227">
        <f t="shared" si="71"/>
        <v>35</v>
      </c>
      <c r="S1332" s="18">
        <v>14.4</v>
      </c>
      <c r="T1332" s="18">
        <v>38.700000000000003</v>
      </c>
      <c r="U1332" s="18">
        <v>23.15</v>
      </c>
      <c r="V1332" s="17">
        <v>145</v>
      </c>
    </row>
    <row r="1333" spans="1:41" x14ac:dyDescent="0.25">
      <c r="A1333" s="12">
        <v>42173</v>
      </c>
      <c r="B1333" s="13" t="s">
        <v>860</v>
      </c>
      <c r="C1333" s="13">
        <v>2015</v>
      </c>
      <c r="D1333" s="13">
        <v>6</v>
      </c>
      <c r="E1333" s="13">
        <v>1</v>
      </c>
      <c r="G1333" s="30">
        <v>6.0416666666666667E-2</v>
      </c>
      <c r="I1333" s="30">
        <v>0.84305555555555556</v>
      </c>
      <c r="J1333" s="231">
        <f t="shared" si="70"/>
        <v>5.2166666666666686</v>
      </c>
      <c r="K1333" s="13" t="s">
        <v>250</v>
      </c>
      <c r="L1333" s="13" t="s">
        <v>1915</v>
      </c>
      <c r="M1333" s="13" t="s">
        <v>252</v>
      </c>
      <c r="O1333" s="16">
        <v>1</v>
      </c>
      <c r="P1333" s="13">
        <v>59</v>
      </c>
      <c r="Q1333" s="17">
        <v>26</v>
      </c>
      <c r="R1333" s="227">
        <f t="shared" si="71"/>
        <v>33</v>
      </c>
      <c r="S1333" s="18">
        <v>15</v>
      </c>
      <c r="T1333" s="18">
        <v>37.299999999999997</v>
      </c>
      <c r="U1333" s="18">
        <v>23.45</v>
      </c>
      <c r="V1333" s="17">
        <v>139</v>
      </c>
    </row>
    <row r="1334" spans="1:41" x14ac:dyDescent="0.25">
      <c r="A1334" s="12">
        <v>42173</v>
      </c>
      <c r="B1334" s="13" t="s">
        <v>860</v>
      </c>
      <c r="C1334" s="13">
        <v>2015</v>
      </c>
      <c r="D1334" s="13">
        <v>6</v>
      </c>
      <c r="E1334" s="13">
        <v>1</v>
      </c>
      <c r="G1334" s="30">
        <v>6.5972222222222224E-2</v>
      </c>
      <c r="I1334" s="30">
        <v>0.84305555555555556</v>
      </c>
      <c r="J1334" s="231">
        <f t="shared" si="70"/>
        <v>5.3500000000000014</v>
      </c>
      <c r="K1334" s="13" t="s">
        <v>250</v>
      </c>
      <c r="L1334" s="13" t="s">
        <v>1916</v>
      </c>
      <c r="M1334" s="13" t="s">
        <v>252</v>
      </c>
      <c r="O1334" s="16">
        <v>0</v>
      </c>
      <c r="P1334" s="13">
        <v>59</v>
      </c>
      <c r="Q1334" s="17">
        <v>26</v>
      </c>
      <c r="R1334" s="227">
        <f t="shared" si="71"/>
        <v>33</v>
      </c>
      <c r="S1334" s="18">
        <v>14.45</v>
      </c>
      <c r="T1334" s="18">
        <v>39.35</v>
      </c>
      <c r="U1334" s="18">
        <v>24.4</v>
      </c>
      <c r="V1334" s="17">
        <v>141</v>
      </c>
    </row>
    <row r="1335" spans="1:41" x14ac:dyDescent="0.25">
      <c r="A1335" s="12">
        <v>42173</v>
      </c>
      <c r="B1335" s="13" t="s">
        <v>860</v>
      </c>
      <c r="C1335" s="13">
        <v>2015</v>
      </c>
      <c r="D1335" s="13">
        <v>6</v>
      </c>
      <c r="E1335" s="13">
        <v>1</v>
      </c>
      <c r="G1335" s="30">
        <v>7.013888888888889E-2</v>
      </c>
      <c r="I1335" s="30">
        <v>0.84305555555555556</v>
      </c>
      <c r="J1335" s="231">
        <f t="shared" si="70"/>
        <v>5.4499999999999993</v>
      </c>
      <c r="K1335" s="13" t="s">
        <v>250</v>
      </c>
      <c r="L1335" s="13" t="s">
        <v>1917</v>
      </c>
      <c r="M1335" s="13" t="s">
        <v>252</v>
      </c>
      <c r="O1335" s="16">
        <v>2</v>
      </c>
      <c r="P1335" s="13">
        <v>61</v>
      </c>
      <c r="Q1335" s="17">
        <v>21</v>
      </c>
      <c r="R1335" s="227">
        <f t="shared" si="71"/>
        <v>40</v>
      </c>
      <c r="S1335" s="18">
        <v>15.1</v>
      </c>
      <c r="T1335" s="18">
        <v>40</v>
      </c>
      <c r="U1335" s="18">
        <v>25</v>
      </c>
      <c r="V1335" s="17">
        <v>146</v>
      </c>
    </row>
    <row r="1336" spans="1:41" x14ac:dyDescent="0.25">
      <c r="A1336" s="12">
        <v>42173</v>
      </c>
      <c r="B1336" s="13" t="s">
        <v>860</v>
      </c>
      <c r="C1336" s="13">
        <v>2015</v>
      </c>
      <c r="D1336" s="13">
        <v>6</v>
      </c>
      <c r="E1336" s="13">
        <v>1</v>
      </c>
      <c r="G1336" s="30">
        <v>8.2638888888888887E-2</v>
      </c>
      <c r="I1336" s="30">
        <v>0.84305555555555556</v>
      </c>
      <c r="J1336" s="231">
        <f t="shared" si="70"/>
        <v>5.75</v>
      </c>
      <c r="K1336" s="13" t="s">
        <v>250</v>
      </c>
      <c r="L1336" s="13" t="s">
        <v>1918</v>
      </c>
      <c r="M1336" s="13" t="s">
        <v>252</v>
      </c>
      <c r="O1336" s="16">
        <v>3</v>
      </c>
      <c r="P1336" s="13">
        <v>63</v>
      </c>
      <c r="Q1336" s="17">
        <v>21</v>
      </c>
      <c r="R1336" s="227">
        <f t="shared" si="71"/>
        <v>42</v>
      </c>
      <c r="S1336" s="18">
        <v>15.15</v>
      </c>
      <c r="T1336" s="18">
        <v>39.5</v>
      </c>
      <c r="U1336" s="18">
        <v>23.4</v>
      </c>
      <c r="V1336" s="17">
        <v>146</v>
      </c>
    </row>
    <row r="1337" spans="1:41" x14ac:dyDescent="0.25">
      <c r="A1337" s="12">
        <v>42173</v>
      </c>
      <c r="B1337" s="13" t="s">
        <v>860</v>
      </c>
      <c r="C1337" s="13">
        <v>2015</v>
      </c>
      <c r="D1337" s="13">
        <v>6</v>
      </c>
      <c r="E1337" s="13">
        <v>1</v>
      </c>
      <c r="F1337" s="13" t="s">
        <v>1868</v>
      </c>
      <c r="G1337" s="30">
        <v>0.96597222222222223</v>
      </c>
      <c r="I1337" s="30">
        <v>0.84305555555555556</v>
      </c>
      <c r="J1337" s="231">
        <f t="shared" si="70"/>
        <v>2.95</v>
      </c>
      <c r="K1337" s="13" t="s">
        <v>250</v>
      </c>
      <c r="L1337" s="13" t="s">
        <v>1906</v>
      </c>
      <c r="M1337" s="13" t="s">
        <v>252</v>
      </c>
      <c r="O1337" s="16">
        <v>0</v>
      </c>
      <c r="P1337" s="13">
        <v>56</v>
      </c>
      <c r="Q1337" s="17">
        <v>21</v>
      </c>
      <c r="R1337" s="227">
        <f t="shared" si="71"/>
        <v>35</v>
      </c>
      <c r="S1337" s="18">
        <v>13.9</v>
      </c>
      <c r="T1337" s="18">
        <v>38.799999999999997</v>
      </c>
      <c r="U1337" s="18">
        <v>24.1</v>
      </c>
      <c r="V1337" s="17">
        <v>138</v>
      </c>
      <c r="AO1337" s="13" t="s">
        <v>1905</v>
      </c>
    </row>
    <row r="1338" spans="1:41" x14ac:dyDescent="0.25">
      <c r="A1338" s="12">
        <v>42173</v>
      </c>
      <c r="B1338" s="13" t="s">
        <v>860</v>
      </c>
      <c r="C1338" s="13">
        <v>2015</v>
      </c>
      <c r="D1338" s="13">
        <v>6</v>
      </c>
      <c r="E1338" s="13">
        <v>1</v>
      </c>
      <c r="F1338" s="13" t="s">
        <v>1867</v>
      </c>
      <c r="G1338" s="30">
        <v>0.95694444444444438</v>
      </c>
      <c r="I1338" s="30">
        <v>0.84305555555555556</v>
      </c>
      <c r="J1338" s="231">
        <f t="shared" si="70"/>
        <v>2.7333333333333316</v>
      </c>
      <c r="K1338" s="13" t="s">
        <v>250</v>
      </c>
      <c r="L1338" s="13" t="s">
        <v>1904</v>
      </c>
      <c r="M1338" s="13" t="s">
        <v>252</v>
      </c>
      <c r="O1338" s="16">
        <v>3</v>
      </c>
      <c r="P1338" s="13">
        <v>60</v>
      </c>
      <c r="Q1338" s="17">
        <v>21</v>
      </c>
      <c r="R1338" s="227">
        <f t="shared" si="71"/>
        <v>39</v>
      </c>
      <c r="S1338" s="18">
        <v>14.35</v>
      </c>
      <c r="T1338" s="18">
        <v>39.1</v>
      </c>
      <c r="U1338" s="18">
        <v>24.1</v>
      </c>
      <c r="V1338" s="17">
        <v>147</v>
      </c>
      <c r="AO1338" s="13" t="s">
        <v>1905</v>
      </c>
    </row>
    <row r="1339" spans="1:41" x14ac:dyDescent="0.25">
      <c r="A1339" s="12">
        <v>42174</v>
      </c>
      <c r="B1339" s="13" t="s">
        <v>860</v>
      </c>
      <c r="C1339" s="13">
        <v>2015</v>
      </c>
      <c r="D1339" s="13">
        <v>6</v>
      </c>
      <c r="E1339" s="13">
        <v>1</v>
      </c>
      <c r="K1339" s="13" t="s">
        <v>1356</v>
      </c>
      <c r="L1339" s="13" t="s">
        <v>1924</v>
      </c>
      <c r="R1339" s="227">
        <f t="shared" si="71"/>
        <v>0</v>
      </c>
      <c r="AO1339" s="13" t="s">
        <v>1925</v>
      </c>
    </row>
    <row r="1340" spans="1:41" x14ac:dyDescent="0.25">
      <c r="A1340" s="12">
        <v>42174</v>
      </c>
      <c r="B1340" s="13" t="s">
        <v>860</v>
      </c>
      <c r="C1340" s="13">
        <v>2015</v>
      </c>
      <c r="D1340" s="13">
        <v>6</v>
      </c>
      <c r="E1340" s="13">
        <v>1</v>
      </c>
      <c r="K1340" s="13" t="s">
        <v>1356</v>
      </c>
      <c r="L1340" s="13" t="s">
        <v>1906</v>
      </c>
      <c r="R1340" s="227">
        <f t="shared" si="71"/>
        <v>0</v>
      </c>
      <c r="AO1340" s="13" t="s">
        <v>1925</v>
      </c>
    </row>
    <row r="1341" spans="1:41" x14ac:dyDescent="0.25">
      <c r="A1341" s="12">
        <v>42174</v>
      </c>
      <c r="B1341" s="13" t="s">
        <v>860</v>
      </c>
      <c r="C1341" s="13">
        <v>2015</v>
      </c>
      <c r="D1341" s="13">
        <v>6</v>
      </c>
      <c r="E1341" s="13">
        <v>1</v>
      </c>
      <c r="K1341" s="13" t="s">
        <v>1356</v>
      </c>
      <c r="L1341" s="13" t="s">
        <v>1931</v>
      </c>
      <c r="R1341" s="227">
        <f t="shared" si="71"/>
        <v>0</v>
      </c>
      <c r="AO1341" s="13" t="s">
        <v>1925</v>
      </c>
    </row>
    <row r="1342" spans="1:41" x14ac:dyDescent="0.25">
      <c r="A1342" s="12">
        <v>42174</v>
      </c>
      <c r="B1342" s="13" t="s">
        <v>860</v>
      </c>
      <c r="C1342" s="13">
        <v>2015</v>
      </c>
      <c r="D1342" s="13">
        <v>6</v>
      </c>
      <c r="E1342" s="13">
        <v>1</v>
      </c>
      <c r="F1342" s="13" t="s">
        <v>1868</v>
      </c>
      <c r="G1342" s="30">
        <v>0.93402777777777779</v>
      </c>
      <c r="I1342" s="30">
        <v>0.84305555555555556</v>
      </c>
      <c r="J1342" s="231">
        <f t="shared" ref="J1342:J1405" si="72">($G1342-$I1342)*24+IF($G1342&lt;TIME(12,0,0),24,0)</f>
        <v>2.1833333333333336</v>
      </c>
      <c r="K1342" s="13" t="s">
        <v>250</v>
      </c>
      <c r="L1342" s="13" t="s">
        <v>1919</v>
      </c>
      <c r="M1342" s="13" t="s">
        <v>252</v>
      </c>
      <c r="O1342" s="16">
        <v>0</v>
      </c>
      <c r="P1342" s="13">
        <v>57</v>
      </c>
      <c r="Q1342" s="17">
        <v>21</v>
      </c>
      <c r="R1342" s="227">
        <f t="shared" si="71"/>
        <v>36</v>
      </c>
      <c r="S1342" s="18">
        <v>14.5</v>
      </c>
      <c r="T1342" s="18">
        <v>38.200000000000003</v>
      </c>
      <c r="U1342" s="18">
        <v>24</v>
      </c>
      <c r="V1342" s="17">
        <v>138</v>
      </c>
    </row>
    <row r="1343" spans="1:41" x14ac:dyDescent="0.25">
      <c r="A1343" s="12">
        <v>42174</v>
      </c>
      <c r="B1343" s="13" t="s">
        <v>860</v>
      </c>
      <c r="C1343" s="13">
        <v>2015</v>
      </c>
      <c r="D1343" s="13">
        <v>6</v>
      </c>
      <c r="E1343" s="13">
        <v>1</v>
      </c>
      <c r="F1343" s="13" t="s">
        <v>1867</v>
      </c>
      <c r="G1343" s="30">
        <v>0.93402777777777779</v>
      </c>
      <c r="I1343" s="30">
        <v>0.84305555555555556</v>
      </c>
      <c r="J1343" s="231">
        <f t="shared" si="72"/>
        <v>2.1833333333333336</v>
      </c>
      <c r="K1343" s="13" t="s">
        <v>250</v>
      </c>
      <c r="L1343" s="13" t="s">
        <v>1920</v>
      </c>
      <c r="M1343" s="13" t="s">
        <v>252</v>
      </c>
      <c r="O1343" s="16">
        <v>3</v>
      </c>
      <c r="P1343" s="13">
        <v>69</v>
      </c>
      <c r="Q1343" s="17">
        <v>26</v>
      </c>
      <c r="R1343" s="227">
        <f t="shared" si="71"/>
        <v>43</v>
      </c>
      <c r="S1343" s="18">
        <v>14.25</v>
      </c>
      <c r="T1343" s="18">
        <v>38.85</v>
      </c>
      <c r="U1343" s="18">
        <v>23.3</v>
      </c>
      <c r="V1343" s="17">
        <v>145</v>
      </c>
      <c r="AO1343" s="13" t="s">
        <v>1921</v>
      </c>
    </row>
    <row r="1344" spans="1:41" x14ac:dyDescent="0.25">
      <c r="A1344" s="12">
        <v>42174</v>
      </c>
      <c r="B1344" s="13" t="s">
        <v>860</v>
      </c>
      <c r="C1344" s="13">
        <v>2015</v>
      </c>
      <c r="D1344" s="13">
        <v>6</v>
      </c>
      <c r="E1344" s="13">
        <v>1</v>
      </c>
      <c r="G1344" s="226">
        <v>0.94861111111111107</v>
      </c>
      <c r="I1344" s="30">
        <v>0.84305555555555556</v>
      </c>
      <c r="J1344" s="231">
        <f t="shared" si="72"/>
        <v>2.5333333333333323</v>
      </c>
      <c r="K1344" s="13" t="s">
        <v>250</v>
      </c>
      <c r="L1344" s="13" t="s">
        <v>1922</v>
      </c>
      <c r="M1344" s="13" t="s">
        <v>252</v>
      </c>
      <c r="O1344" s="16">
        <v>3</v>
      </c>
      <c r="P1344" s="13">
        <v>65</v>
      </c>
      <c r="Q1344" s="17">
        <v>26</v>
      </c>
      <c r="R1344" s="227">
        <f t="shared" si="71"/>
        <v>39</v>
      </c>
      <c r="S1344" s="18">
        <v>14.6</v>
      </c>
      <c r="T1344" s="18">
        <v>37.15</v>
      </c>
      <c r="U1344" s="18">
        <v>23</v>
      </c>
      <c r="V1344" s="17">
        <v>147</v>
      </c>
    </row>
    <row r="1345" spans="1:41" x14ac:dyDescent="0.25">
      <c r="A1345" s="12">
        <v>42174</v>
      </c>
      <c r="B1345" s="13" t="s">
        <v>860</v>
      </c>
      <c r="C1345" s="13">
        <v>2015</v>
      </c>
      <c r="D1345" s="13">
        <v>6</v>
      </c>
      <c r="E1345" s="13">
        <v>1</v>
      </c>
      <c r="G1345" s="30">
        <v>0.95277777777777783</v>
      </c>
      <c r="I1345" s="30">
        <v>0.84305555555555556</v>
      </c>
      <c r="J1345" s="231">
        <f t="shared" si="72"/>
        <v>2.6333333333333346</v>
      </c>
      <c r="K1345" s="13" t="s">
        <v>250</v>
      </c>
      <c r="L1345" s="13" t="s">
        <v>1923</v>
      </c>
      <c r="M1345" s="13" t="s">
        <v>252</v>
      </c>
      <c r="O1345" s="16">
        <v>2</v>
      </c>
      <c r="P1345" s="13">
        <v>65</v>
      </c>
      <c r="Q1345" s="17">
        <v>26</v>
      </c>
      <c r="R1345" s="227">
        <f t="shared" si="71"/>
        <v>39</v>
      </c>
      <c r="S1345" s="18">
        <v>14</v>
      </c>
      <c r="T1345" s="18">
        <v>38.1</v>
      </c>
      <c r="U1345" s="18">
        <v>23.3</v>
      </c>
      <c r="V1345" s="17">
        <v>145</v>
      </c>
    </row>
    <row r="1346" spans="1:41" x14ac:dyDescent="0.25">
      <c r="A1346" s="12">
        <v>42174</v>
      </c>
      <c r="B1346" s="13" t="s">
        <v>860</v>
      </c>
      <c r="C1346" s="13">
        <v>2015</v>
      </c>
      <c r="D1346" s="13">
        <v>6</v>
      </c>
      <c r="E1346" s="13">
        <v>1</v>
      </c>
      <c r="F1346" s="13" t="s">
        <v>1867</v>
      </c>
      <c r="G1346" s="30">
        <v>0.96527777777777779</v>
      </c>
      <c r="I1346" s="30">
        <v>0.84305555555555556</v>
      </c>
      <c r="J1346" s="231">
        <f t="shared" si="72"/>
        <v>2.9333333333333336</v>
      </c>
      <c r="K1346" s="13" t="s">
        <v>250</v>
      </c>
      <c r="L1346" s="13" t="s">
        <v>1926</v>
      </c>
      <c r="M1346" s="13" t="s">
        <v>252</v>
      </c>
      <c r="O1346" s="16">
        <v>0</v>
      </c>
      <c r="P1346" s="13">
        <v>62</v>
      </c>
      <c r="Q1346" s="17">
        <v>26</v>
      </c>
      <c r="R1346" s="227">
        <f t="shared" si="71"/>
        <v>36</v>
      </c>
      <c r="S1346" s="18">
        <v>14.95</v>
      </c>
      <c r="T1346" s="18">
        <v>38.299999999999997</v>
      </c>
      <c r="U1346" s="18">
        <v>23.2</v>
      </c>
      <c r="V1346" s="17">
        <v>146</v>
      </c>
    </row>
    <row r="1347" spans="1:41" x14ac:dyDescent="0.25">
      <c r="A1347" s="12">
        <v>42174</v>
      </c>
      <c r="B1347" s="13" t="s">
        <v>860</v>
      </c>
      <c r="C1347" s="13">
        <v>2015</v>
      </c>
      <c r="D1347" s="13">
        <v>6</v>
      </c>
      <c r="E1347" s="13">
        <v>1</v>
      </c>
      <c r="F1347" s="13" t="s">
        <v>1868</v>
      </c>
      <c r="G1347" s="30">
        <v>0.97013888888888899</v>
      </c>
      <c r="I1347" s="30">
        <v>0.84305555555555556</v>
      </c>
      <c r="J1347" s="231">
        <f t="shared" si="72"/>
        <v>3.0500000000000025</v>
      </c>
      <c r="K1347" s="13" t="s">
        <v>250</v>
      </c>
      <c r="L1347" s="13" t="s">
        <v>1927</v>
      </c>
      <c r="M1347" s="13" t="s">
        <v>252</v>
      </c>
      <c r="O1347" s="16">
        <v>2</v>
      </c>
      <c r="P1347" s="13">
        <v>64</v>
      </c>
      <c r="Q1347" s="17">
        <v>26</v>
      </c>
      <c r="R1347" s="227">
        <f t="shared" si="71"/>
        <v>38</v>
      </c>
      <c r="S1347" s="18">
        <v>14.8</v>
      </c>
      <c r="T1347" s="18">
        <v>38.9</v>
      </c>
      <c r="U1347" s="18">
        <v>24.15</v>
      </c>
      <c r="V1347" s="17">
        <v>145</v>
      </c>
      <c r="AO1347" s="13" t="s">
        <v>921</v>
      </c>
    </row>
    <row r="1348" spans="1:41" x14ac:dyDescent="0.25">
      <c r="A1348" s="12">
        <v>42174</v>
      </c>
      <c r="B1348" s="13" t="s">
        <v>860</v>
      </c>
      <c r="C1348" s="13">
        <v>2015</v>
      </c>
      <c r="D1348" s="13">
        <v>6</v>
      </c>
      <c r="E1348" s="13">
        <v>1</v>
      </c>
      <c r="F1348" s="226"/>
      <c r="G1348" s="30">
        <v>0.98263888888888884</v>
      </c>
      <c r="I1348" s="30">
        <v>0.84305555555555556</v>
      </c>
      <c r="J1348" s="231">
        <f t="shared" si="72"/>
        <v>3.3499999999999988</v>
      </c>
      <c r="K1348" s="13" t="s">
        <v>250</v>
      </c>
      <c r="L1348" s="13" t="s">
        <v>1928</v>
      </c>
      <c r="M1348" s="13" t="s">
        <v>252</v>
      </c>
      <c r="O1348" s="16">
        <v>3</v>
      </c>
      <c r="P1348" s="13">
        <v>67</v>
      </c>
      <c r="Q1348" s="17">
        <v>26</v>
      </c>
      <c r="R1348" s="227">
        <f t="shared" si="71"/>
        <v>41</v>
      </c>
      <c r="S1348" s="18">
        <v>14.75</v>
      </c>
      <c r="T1348" s="18">
        <v>39.5</v>
      </c>
      <c r="U1348" s="18">
        <v>23.8</v>
      </c>
      <c r="V1348" s="17">
        <v>146</v>
      </c>
    </row>
    <row r="1349" spans="1:41" x14ac:dyDescent="0.25">
      <c r="A1349" s="12">
        <v>42174</v>
      </c>
      <c r="B1349" s="13" t="s">
        <v>860</v>
      </c>
      <c r="C1349" s="13">
        <v>2015</v>
      </c>
      <c r="D1349" s="13">
        <v>6</v>
      </c>
      <c r="E1349" s="13">
        <v>1</v>
      </c>
      <c r="G1349" s="30">
        <v>2.2222222222222223E-2</v>
      </c>
      <c r="I1349" s="30">
        <v>0.84305555555555556</v>
      </c>
      <c r="J1349" s="231">
        <f t="shared" si="72"/>
        <v>4.3000000000000007</v>
      </c>
      <c r="K1349" s="13" t="s">
        <v>250</v>
      </c>
      <c r="L1349" s="13" t="s">
        <v>1929</v>
      </c>
      <c r="M1349" s="13" t="s">
        <v>252</v>
      </c>
      <c r="O1349" s="16">
        <v>0</v>
      </c>
      <c r="P1349" s="13">
        <v>64</v>
      </c>
      <c r="Q1349" s="17">
        <v>26</v>
      </c>
      <c r="R1349" s="227">
        <f t="shared" si="71"/>
        <v>38</v>
      </c>
      <c r="S1349" s="18">
        <v>14.75</v>
      </c>
      <c r="T1349" s="18">
        <v>39.200000000000003</v>
      </c>
      <c r="U1349" s="18">
        <v>24.95</v>
      </c>
      <c r="V1349" s="17">
        <v>142</v>
      </c>
    </row>
    <row r="1350" spans="1:41" x14ac:dyDescent="0.25">
      <c r="A1350" s="12">
        <v>42174</v>
      </c>
      <c r="B1350" s="13" t="s">
        <v>860</v>
      </c>
      <c r="C1350" s="13">
        <v>2015</v>
      </c>
      <c r="D1350" s="13">
        <v>6</v>
      </c>
      <c r="E1350" s="13">
        <v>1</v>
      </c>
      <c r="G1350" s="30">
        <v>4.027777777777778E-2</v>
      </c>
      <c r="I1350" s="30">
        <v>0.84305555555555556</v>
      </c>
      <c r="J1350" s="231">
        <f t="shared" si="72"/>
        <v>4.7333333333333343</v>
      </c>
      <c r="K1350" s="13" t="s">
        <v>250</v>
      </c>
      <c r="L1350" s="13" t="s">
        <v>1930</v>
      </c>
      <c r="M1350" s="13" t="s">
        <v>252</v>
      </c>
      <c r="O1350" s="16">
        <v>3</v>
      </c>
      <c r="P1350" s="13">
        <v>74</v>
      </c>
      <c r="Q1350" s="17">
        <v>26</v>
      </c>
      <c r="R1350" s="227">
        <f t="shared" si="71"/>
        <v>48</v>
      </c>
      <c r="S1350" s="18">
        <v>15</v>
      </c>
      <c r="T1350" s="18">
        <v>39.4</v>
      </c>
      <c r="U1350" s="18">
        <v>22.35</v>
      </c>
      <c r="V1350" s="17">
        <v>145</v>
      </c>
      <c r="AO1350" s="13" t="s">
        <v>204</v>
      </c>
    </row>
    <row r="1351" spans="1:41" x14ac:dyDescent="0.25">
      <c r="A1351" s="12">
        <v>42174</v>
      </c>
      <c r="B1351" s="13" t="s">
        <v>860</v>
      </c>
      <c r="C1351" s="13">
        <v>2015</v>
      </c>
      <c r="D1351" s="13">
        <v>6</v>
      </c>
      <c r="E1351" s="13">
        <v>1</v>
      </c>
      <c r="G1351" s="30">
        <v>4.6527777777777779E-2</v>
      </c>
      <c r="I1351" s="30">
        <v>0.84305555555555556</v>
      </c>
      <c r="J1351" s="231">
        <f t="shared" si="72"/>
        <v>4.8833333333333329</v>
      </c>
      <c r="K1351" s="13" t="s">
        <v>250</v>
      </c>
      <c r="L1351" s="13" t="s">
        <v>1932</v>
      </c>
      <c r="M1351" s="13" t="s">
        <v>252</v>
      </c>
      <c r="O1351" s="16">
        <v>3</v>
      </c>
      <c r="P1351" s="13">
        <v>68.5</v>
      </c>
      <c r="Q1351" s="17">
        <v>26</v>
      </c>
      <c r="R1351" s="227">
        <f t="shared" si="71"/>
        <v>42.5</v>
      </c>
      <c r="S1351" s="18">
        <v>14.9</v>
      </c>
      <c r="T1351" s="18">
        <v>38.549999999999997</v>
      </c>
      <c r="U1351" s="18">
        <v>25</v>
      </c>
      <c r="V1351" s="17">
        <v>141</v>
      </c>
      <c r="AO1351" s="13" t="s">
        <v>204</v>
      </c>
    </row>
    <row r="1352" spans="1:41" x14ac:dyDescent="0.25">
      <c r="A1352" s="12">
        <v>42174</v>
      </c>
      <c r="B1352" s="13" t="s">
        <v>860</v>
      </c>
      <c r="C1352" s="13">
        <v>2015</v>
      </c>
      <c r="D1352" s="13">
        <v>6</v>
      </c>
      <c r="E1352" s="13">
        <v>1</v>
      </c>
      <c r="G1352" s="30">
        <v>5.347222222222222E-2</v>
      </c>
      <c r="I1352" s="30">
        <v>0.84305555555555556</v>
      </c>
      <c r="J1352" s="231">
        <f t="shared" si="72"/>
        <v>5.0500000000000007</v>
      </c>
      <c r="K1352" s="13" t="s">
        <v>250</v>
      </c>
      <c r="L1352" s="13" t="s">
        <v>1933</v>
      </c>
      <c r="M1352" s="13" t="s">
        <v>252</v>
      </c>
      <c r="O1352" s="16">
        <v>3</v>
      </c>
      <c r="P1352" s="13">
        <v>70</v>
      </c>
      <c r="Q1352" s="17">
        <v>26</v>
      </c>
      <c r="R1352" s="227">
        <f t="shared" si="71"/>
        <v>44</v>
      </c>
      <c r="S1352" s="18">
        <v>16.5</v>
      </c>
      <c r="T1352" s="18">
        <v>40</v>
      </c>
      <c r="U1352" s="18">
        <v>24.1</v>
      </c>
      <c r="V1352" s="17">
        <v>144</v>
      </c>
      <c r="AO1352" s="13" t="s">
        <v>204</v>
      </c>
    </row>
    <row r="1353" spans="1:41" x14ac:dyDescent="0.25">
      <c r="A1353" s="12">
        <v>42174</v>
      </c>
      <c r="B1353" s="13" t="s">
        <v>860</v>
      </c>
      <c r="C1353" s="13">
        <v>2015</v>
      </c>
      <c r="D1353" s="13">
        <v>6</v>
      </c>
      <c r="E1353" s="13">
        <v>1</v>
      </c>
      <c r="G1353" s="30">
        <v>7.4305555555555555E-2</v>
      </c>
      <c r="I1353" s="30">
        <v>0.84305555555555556</v>
      </c>
      <c r="J1353" s="231">
        <f t="shared" si="72"/>
        <v>5.5499999999999972</v>
      </c>
      <c r="K1353" s="13" t="s">
        <v>250</v>
      </c>
      <c r="L1353" s="13" t="s">
        <v>1934</v>
      </c>
      <c r="M1353" s="13" t="s">
        <v>252</v>
      </c>
      <c r="O1353" s="16">
        <v>2</v>
      </c>
      <c r="P1353" s="13">
        <v>61</v>
      </c>
      <c r="Q1353" s="17">
        <v>26</v>
      </c>
      <c r="R1353" s="227">
        <f t="shared" ref="R1353:R1386" si="73">P1353-Q1353</f>
        <v>35</v>
      </c>
      <c r="S1353" s="18">
        <v>14.55</v>
      </c>
      <c r="T1353" s="18">
        <v>39.049999999999997</v>
      </c>
      <c r="U1353" s="18">
        <v>22.75</v>
      </c>
      <c r="V1353" s="17">
        <v>138</v>
      </c>
    </row>
    <row r="1354" spans="1:41" x14ac:dyDescent="0.25">
      <c r="A1354" s="12">
        <v>42197</v>
      </c>
      <c r="B1354" s="13" t="s">
        <v>860</v>
      </c>
      <c r="C1354" s="13">
        <v>2015</v>
      </c>
      <c r="D1354" s="13">
        <v>7</v>
      </c>
      <c r="E1354" s="13">
        <v>1</v>
      </c>
      <c r="G1354" s="30">
        <v>0.88750000000000007</v>
      </c>
      <c r="I1354" s="30">
        <v>0.84236111111111101</v>
      </c>
      <c r="J1354" s="231">
        <f t="shared" si="72"/>
        <v>1.0833333333333375</v>
      </c>
      <c r="K1354" s="13" t="s">
        <v>250</v>
      </c>
      <c r="L1354" s="13" t="s">
        <v>1935</v>
      </c>
      <c r="M1354" s="13" t="s">
        <v>252</v>
      </c>
      <c r="O1354" s="16">
        <v>0</v>
      </c>
      <c r="P1354" s="13">
        <v>64</v>
      </c>
      <c r="Q1354" s="17">
        <v>26</v>
      </c>
      <c r="R1354" s="227">
        <f t="shared" si="73"/>
        <v>38</v>
      </c>
      <c r="S1354" s="18">
        <v>14.9</v>
      </c>
      <c r="T1354" s="18">
        <v>38.5</v>
      </c>
      <c r="U1354" s="18">
        <v>24.2</v>
      </c>
      <c r="V1354" s="17">
        <v>142</v>
      </c>
    </row>
    <row r="1355" spans="1:41" x14ac:dyDescent="0.25">
      <c r="A1355" s="12">
        <v>42197</v>
      </c>
      <c r="B1355" s="13" t="s">
        <v>860</v>
      </c>
      <c r="C1355" s="13">
        <v>2015</v>
      </c>
      <c r="D1355" s="13">
        <v>7</v>
      </c>
      <c r="E1355" s="13">
        <v>1</v>
      </c>
      <c r="G1355" s="30">
        <v>0.88541666666666663</v>
      </c>
      <c r="I1355" s="30">
        <v>0.84236111111111101</v>
      </c>
      <c r="J1355" s="231">
        <f t="shared" si="72"/>
        <v>1.033333333333335</v>
      </c>
      <c r="K1355" s="13" t="s">
        <v>250</v>
      </c>
      <c r="L1355" s="13" t="s">
        <v>1936</v>
      </c>
      <c r="M1355" s="13" t="s">
        <v>252</v>
      </c>
      <c r="O1355" s="16">
        <v>0</v>
      </c>
      <c r="P1355" s="13">
        <v>61</v>
      </c>
      <c r="Q1355" s="17">
        <v>26</v>
      </c>
      <c r="R1355" s="227">
        <f t="shared" si="73"/>
        <v>35</v>
      </c>
      <c r="S1355" s="18">
        <v>15.8</v>
      </c>
      <c r="T1355" s="18">
        <v>39.9</v>
      </c>
      <c r="U1355" s="18">
        <v>23.5</v>
      </c>
      <c r="V1355" s="17">
        <v>140</v>
      </c>
    </row>
    <row r="1356" spans="1:41" x14ac:dyDescent="0.25">
      <c r="A1356" s="12">
        <v>42197</v>
      </c>
      <c r="B1356" s="13" t="s">
        <v>860</v>
      </c>
      <c r="C1356" s="13">
        <v>2015</v>
      </c>
      <c r="D1356" s="13">
        <v>7</v>
      </c>
      <c r="E1356" s="13">
        <v>1</v>
      </c>
      <c r="G1356" s="30">
        <v>0.88541666666666663</v>
      </c>
      <c r="I1356" s="30">
        <v>0.84236111111111101</v>
      </c>
      <c r="J1356" s="231">
        <f t="shared" si="72"/>
        <v>1.033333333333335</v>
      </c>
      <c r="K1356" s="13" t="s">
        <v>250</v>
      </c>
      <c r="L1356" s="13" t="s">
        <v>1937</v>
      </c>
      <c r="M1356" s="13" t="s">
        <v>252</v>
      </c>
      <c r="O1356" s="16">
        <v>0</v>
      </c>
      <c r="P1356" s="13">
        <v>61</v>
      </c>
      <c r="Q1356" s="17">
        <v>25</v>
      </c>
      <c r="R1356" s="227">
        <f t="shared" si="73"/>
        <v>36</v>
      </c>
      <c r="S1356" s="18">
        <v>15.1</v>
      </c>
      <c r="T1356" s="18">
        <v>39.700000000000003</v>
      </c>
      <c r="U1356" s="18">
        <v>24.5</v>
      </c>
      <c r="V1356" s="17">
        <v>142</v>
      </c>
      <c r="AO1356" s="13" t="s">
        <v>921</v>
      </c>
    </row>
    <row r="1357" spans="1:41" x14ac:dyDescent="0.25">
      <c r="A1357" s="12">
        <v>42197</v>
      </c>
      <c r="B1357" s="13" t="s">
        <v>860</v>
      </c>
      <c r="C1357" s="13">
        <v>2015</v>
      </c>
      <c r="D1357" s="13">
        <v>7</v>
      </c>
      <c r="E1357" s="13">
        <v>1</v>
      </c>
      <c r="G1357" s="30">
        <v>0.90277777777777779</v>
      </c>
      <c r="I1357" s="30">
        <v>0.84236111111111101</v>
      </c>
      <c r="J1357" s="231">
        <f t="shared" si="72"/>
        <v>1.4500000000000028</v>
      </c>
      <c r="K1357" s="13" t="s">
        <v>250</v>
      </c>
      <c r="L1357" s="13" t="s">
        <v>1939</v>
      </c>
      <c r="M1357" s="13" t="s">
        <v>252</v>
      </c>
      <c r="O1357" s="16">
        <v>0</v>
      </c>
      <c r="P1357" s="13">
        <v>62</v>
      </c>
      <c r="Q1357" s="17">
        <v>26</v>
      </c>
      <c r="R1357" s="227">
        <f t="shared" si="73"/>
        <v>36</v>
      </c>
      <c r="S1357" s="18">
        <v>15.3</v>
      </c>
      <c r="T1357" s="18">
        <v>37.1</v>
      </c>
      <c r="U1357" s="18">
        <v>23.8</v>
      </c>
      <c r="V1357" s="17">
        <v>133</v>
      </c>
    </row>
    <row r="1358" spans="1:41" x14ac:dyDescent="0.25">
      <c r="A1358" s="12">
        <v>42197</v>
      </c>
      <c r="B1358" s="13" t="s">
        <v>860</v>
      </c>
      <c r="C1358" s="13">
        <v>2015</v>
      </c>
      <c r="D1358" s="13">
        <v>7</v>
      </c>
      <c r="E1358" s="13">
        <v>1</v>
      </c>
      <c r="G1358" s="30">
        <v>0.90694444444444444</v>
      </c>
      <c r="I1358" s="30">
        <v>0.84236111111111101</v>
      </c>
      <c r="J1358" s="231">
        <f t="shared" si="72"/>
        <v>1.5500000000000025</v>
      </c>
      <c r="K1358" s="13" t="s">
        <v>250</v>
      </c>
      <c r="L1358" s="13" t="s">
        <v>1940</v>
      </c>
      <c r="M1358" s="13" t="s">
        <v>252</v>
      </c>
      <c r="O1358" s="16">
        <v>5</v>
      </c>
      <c r="P1358" s="13">
        <v>59</v>
      </c>
      <c r="Q1358" s="17">
        <v>21</v>
      </c>
      <c r="R1358" s="227">
        <f t="shared" si="73"/>
        <v>38</v>
      </c>
      <c r="S1358" s="18">
        <v>15.6</v>
      </c>
      <c r="T1358" s="18">
        <v>39.1</v>
      </c>
      <c r="U1358" s="18">
        <v>23.4</v>
      </c>
      <c r="V1358" s="17">
        <v>145</v>
      </c>
    </row>
    <row r="1359" spans="1:41" x14ac:dyDescent="0.25">
      <c r="A1359" s="12">
        <v>42197</v>
      </c>
      <c r="B1359" s="13" t="s">
        <v>860</v>
      </c>
      <c r="C1359" s="13">
        <v>2015</v>
      </c>
      <c r="D1359" s="13">
        <v>7</v>
      </c>
      <c r="E1359" s="13">
        <v>1</v>
      </c>
      <c r="G1359" s="30">
        <v>0.90833333333333333</v>
      </c>
      <c r="I1359" s="30">
        <v>0.84236111111111101</v>
      </c>
      <c r="J1359" s="231">
        <f t="shared" si="72"/>
        <v>1.5833333333333357</v>
      </c>
      <c r="K1359" s="13" t="s">
        <v>250</v>
      </c>
      <c r="L1359" s="13" t="s">
        <v>1938</v>
      </c>
      <c r="M1359" s="13" t="s">
        <v>252</v>
      </c>
      <c r="O1359" s="16">
        <v>0</v>
      </c>
      <c r="P1359" s="13">
        <v>57</v>
      </c>
      <c r="Q1359" s="17">
        <v>22</v>
      </c>
      <c r="R1359" s="227">
        <f t="shared" si="73"/>
        <v>35</v>
      </c>
      <c r="S1359" s="18">
        <v>15.5</v>
      </c>
      <c r="T1359" s="18">
        <v>37.200000000000003</v>
      </c>
      <c r="U1359" s="18">
        <v>23.5</v>
      </c>
      <c r="V1359" s="17" t="s">
        <v>1948</v>
      </c>
      <c r="AO1359" s="13" t="s">
        <v>1991</v>
      </c>
    </row>
    <row r="1360" spans="1:41" x14ac:dyDescent="0.25">
      <c r="A1360" s="12">
        <v>42197</v>
      </c>
      <c r="B1360" s="13" t="s">
        <v>860</v>
      </c>
      <c r="C1360" s="13">
        <v>2015</v>
      </c>
      <c r="D1360" s="13">
        <v>7</v>
      </c>
      <c r="E1360" s="13">
        <v>1</v>
      </c>
      <c r="G1360" s="30">
        <v>0.91527777777777775</v>
      </c>
      <c r="I1360" s="30">
        <v>0.84236111111111101</v>
      </c>
      <c r="J1360" s="231">
        <f t="shared" si="72"/>
        <v>1.7500000000000018</v>
      </c>
      <c r="K1360" s="13" t="s">
        <v>250</v>
      </c>
      <c r="L1360" s="13" t="s">
        <v>1941</v>
      </c>
      <c r="M1360" s="13" t="s">
        <v>252</v>
      </c>
      <c r="O1360" s="16">
        <v>3</v>
      </c>
      <c r="P1360" s="13">
        <v>56</v>
      </c>
      <c r="Q1360" s="17">
        <v>22</v>
      </c>
      <c r="R1360" s="227">
        <f t="shared" si="73"/>
        <v>34</v>
      </c>
      <c r="S1360" s="18">
        <v>14.1</v>
      </c>
      <c r="T1360" s="18">
        <v>37</v>
      </c>
      <c r="U1360" s="18">
        <v>23.9</v>
      </c>
      <c r="V1360" s="17">
        <v>133</v>
      </c>
      <c r="AO1360" s="13" t="s">
        <v>1949</v>
      </c>
    </row>
    <row r="1361" spans="1:41" x14ac:dyDescent="0.25">
      <c r="A1361" s="12">
        <v>42197</v>
      </c>
      <c r="B1361" s="13" t="s">
        <v>860</v>
      </c>
      <c r="C1361" s="13">
        <v>2015</v>
      </c>
      <c r="D1361" s="13">
        <v>7</v>
      </c>
      <c r="E1361" s="13">
        <v>1</v>
      </c>
      <c r="G1361" s="30">
        <v>0.93541666666666667</v>
      </c>
      <c r="I1361" s="30">
        <v>0.84236111111111101</v>
      </c>
      <c r="J1361" s="231">
        <f t="shared" si="72"/>
        <v>2.2333333333333361</v>
      </c>
      <c r="K1361" s="13" t="s">
        <v>250</v>
      </c>
      <c r="L1361" s="13" t="s">
        <v>1942</v>
      </c>
      <c r="M1361" s="13" t="s">
        <v>252</v>
      </c>
      <c r="O1361" s="16">
        <v>0</v>
      </c>
      <c r="P1361" s="13">
        <v>68</v>
      </c>
      <c r="Q1361" s="17">
        <v>26</v>
      </c>
      <c r="R1361" s="227">
        <f t="shared" si="73"/>
        <v>42</v>
      </c>
      <c r="S1361" s="18">
        <v>15.5</v>
      </c>
      <c r="T1361" s="18">
        <v>39.799999999999997</v>
      </c>
      <c r="U1361" s="18">
        <v>24</v>
      </c>
      <c r="V1361" s="17">
        <v>135</v>
      </c>
    </row>
    <row r="1362" spans="1:41" x14ac:dyDescent="0.25">
      <c r="A1362" s="12">
        <v>42197</v>
      </c>
      <c r="B1362" s="13" t="s">
        <v>860</v>
      </c>
      <c r="C1362" s="13">
        <v>2015</v>
      </c>
      <c r="D1362" s="13">
        <v>7</v>
      </c>
      <c r="E1362" s="13">
        <v>1</v>
      </c>
      <c r="G1362" s="30">
        <v>0.94097222222222221</v>
      </c>
      <c r="I1362" s="30">
        <v>0.84236111111111101</v>
      </c>
      <c r="J1362" s="231">
        <f t="shared" si="72"/>
        <v>2.3666666666666689</v>
      </c>
      <c r="K1362" s="13" t="s">
        <v>250</v>
      </c>
      <c r="L1362" s="13" t="s">
        <v>1943</v>
      </c>
      <c r="M1362" s="13" t="s">
        <v>252</v>
      </c>
      <c r="O1362" s="16">
        <v>4</v>
      </c>
      <c r="P1362" s="13">
        <v>60</v>
      </c>
      <c r="Q1362" s="17">
        <v>26</v>
      </c>
      <c r="R1362" s="227">
        <f t="shared" si="73"/>
        <v>34</v>
      </c>
      <c r="S1362" s="18">
        <v>15.3</v>
      </c>
      <c r="T1362" s="18">
        <v>40</v>
      </c>
      <c r="U1362" s="18">
        <v>25</v>
      </c>
      <c r="V1362" s="17">
        <v>138</v>
      </c>
    </row>
    <row r="1363" spans="1:41" x14ac:dyDescent="0.25">
      <c r="A1363" s="12">
        <v>42197</v>
      </c>
      <c r="B1363" s="13" t="s">
        <v>860</v>
      </c>
      <c r="C1363" s="13">
        <v>2015</v>
      </c>
      <c r="D1363" s="13">
        <v>7</v>
      </c>
      <c r="E1363" s="13">
        <v>1</v>
      </c>
      <c r="G1363" s="30">
        <v>0.94097222222222221</v>
      </c>
      <c r="I1363" s="30">
        <v>0.84236111111111101</v>
      </c>
      <c r="J1363" s="231">
        <f t="shared" si="72"/>
        <v>2.3666666666666689</v>
      </c>
      <c r="K1363" s="13" t="s">
        <v>250</v>
      </c>
      <c r="L1363" s="13" t="s">
        <v>1944</v>
      </c>
      <c r="M1363" s="13" t="s">
        <v>252</v>
      </c>
      <c r="O1363" s="16">
        <v>0</v>
      </c>
      <c r="P1363" s="13">
        <v>62</v>
      </c>
      <c r="Q1363" s="17">
        <v>26</v>
      </c>
      <c r="R1363" s="227">
        <f t="shared" si="73"/>
        <v>36</v>
      </c>
      <c r="S1363" s="18">
        <v>13.9</v>
      </c>
      <c r="T1363" s="18">
        <v>37.299999999999997</v>
      </c>
      <c r="U1363" s="18">
        <v>23.2</v>
      </c>
      <c r="V1363" s="17">
        <v>132</v>
      </c>
    </row>
    <row r="1364" spans="1:41" x14ac:dyDescent="0.25">
      <c r="A1364" s="12">
        <v>42197</v>
      </c>
      <c r="B1364" s="13" t="s">
        <v>860</v>
      </c>
      <c r="C1364" s="13">
        <v>2015</v>
      </c>
      <c r="D1364" s="13">
        <v>7</v>
      </c>
      <c r="E1364" s="13">
        <v>1</v>
      </c>
      <c r="G1364" s="30">
        <v>0.94097222222222221</v>
      </c>
      <c r="I1364" s="30">
        <v>0.84236111111111101</v>
      </c>
      <c r="J1364" s="231">
        <f t="shared" si="72"/>
        <v>2.3666666666666689</v>
      </c>
      <c r="K1364" s="13" t="s">
        <v>250</v>
      </c>
      <c r="L1364" s="13" t="s">
        <v>1945</v>
      </c>
      <c r="M1364" s="13" t="s">
        <v>252</v>
      </c>
      <c r="O1364" s="16">
        <v>3</v>
      </c>
      <c r="P1364" s="13">
        <v>58</v>
      </c>
      <c r="Q1364" s="17">
        <v>25</v>
      </c>
      <c r="R1364" s="227">
        <f t="shared" si="73"/>
        <v>33</v>
      </c>
      <c r="S1364" s="18">
        <v>14.1</v>
      </c>
      <c r="T1364" s="18">
        <v>36</v>
      </c>
      <c r="U1364" s="18" t="s">
        <v>1948</v>
      </c>
      <c r="V1364" s="17">
        <v>140</v>
      </c>
    </row>
    <row r="1365" spans="1:41" x14ac:dyDescent="0.25">
      <c r="A1365" s="12">
        <v>42197</v>
      </c>
      <c r="B1365" s="13" t="s">
        <v>860</v>
      </c>
      <c r="C1365" s="13">
        <v>2015</v>
      </c>
      <c r="D1365" s="13">
        <v>7</v>
      </c>
      <c r="E1365" s="13">
        <v>1</v>
      </c>
      <c r="G1365" s="30">
        <v>0.94791666666666663</v>
      </c>
      <c r="I1365" s="30">
        <v>0.84236111111111101</v>
      </c>
      <c r="J1365" s="231">
        <f t="shared" si="72"/>
        <v>2.533333333333335</v>
      </c>
      <c r="K1365" s="13" t="s">
        <v>250</v>
      </c>
      <c r="L1365" s="13" t="s">
        <v>1946</v>
      </c>
      <c r="M1365" s="13" t="s">
        <v>252</v>
      </c>
      <c r="O1365" s="16">
        <v>0</v>
      </c>
      <c r="P1365" s="13">
        <v>61</v>
      </c>
      <c r="Q1365" s="17">
        <v>21</v>
      </c>
      <c r="R1365" s="227">
        <f t="shared" si="73"/>
        <v>40</v>
      </c>
      <c r="S1365" s="18">
        <v>15.5</v>
      </c>
      <c r="T1365" s="18">
        <v>39.299999999999997</v>
      </c>
      <c r="U1365" s="18">
        <v>23.4</v>
      </c>
      <c r="V1365" s="17">
        <v>142</v>
      </c>
    </row>
    <row r="1366" spans="1:41" x14ac:dyDescent="0.25">
      <c r="A1366" s="12">
        <v>42197</v>
      </c>
      <c r="B1366" s="13" t="s">
        <v>860</v>
      </c>
      <c r="C1366" s="13">
        <v>2015</v>
      </c>
      <c r="D1366" s="13">
        <v>7</v>
      </c>
      <c r="E1366" s="13">
        <v>1</v>
      </c>
      <c r="G1366" s="30">
        <v>0.94791666666666663</v>
      </c>
      <c r="I1366" s="30">
        <v>0.84236111111111101</v>
      </c>
      <c r="J1366" s="231">
        <f t="shared" si="72"/>
        <v>2.533333333333335</v>
      </c>
      <c r="K1366" s="13" t="s">
        <v>250</v>
      </c>
      <c r="L1366" s="13" t="s">
        <v>1947</v>
      </c>
      <c r="M1366" s="13" t="s">
        <v>252</v>
      </c>
      <c r="O1366" s="16">
        <v>4</v>
      </c>
      <c r="P1366" s="13">
        <v>60</v>
      </c>
      <c r="Q1366" s="17">
        <v>21</v>
      </c>
      <c r="R1366" s="227">
        <f t="shared" si="73"/>
        <v>39</v>
      </c>
      <c r="S1366" s="18">
        <v>16.100000000000001</v>
      </c>
      <c r="T1366" s="18">
        <v>40.299999999999997</v>
      </c>
      <c r="U1366" s="18">
        <v>23.4</v>
      </c>
      <c r="V1366" s="17">
        <v>144</v>
      </c>
      <c r="AO1366" s="13" t="s">
        <v>1955</v>
      </c>
    </row>
    <row r="1367" spans="1:41" x14ac:dyDescent="0.25">
      <c r="A1367" s="12">
        <v>42197</v>
      </c>
      <c r="B1367" s="13" t="s">
        <v>860</v>
      </c>
      <c r="C1367" s="13">
        <v>2015</v>
      </c>
      <c r="D1367" s="13">
        <v>7</v>
      </c>
      <c r="E1367" s="13">
        <v>1</v>
      </c>
      <c r="G1367" s="30">
        <v>0.94305555555555554</v>
      </c>
      <c r="I1367" s="30">
        <v>0.84236111111111101</v>
      </c>
      <c r="J1367" s="231">
        <f t="shared" si="72"/>
        <v>2.4166666666666687</v>
      </c>
      <c r="K1367" s="13" t="s">
        <v>250</v>
      </c>
      <c r="L1367" s="13" t="s">
        <v>1951</v>
      </c>
      <c r="M1367" s="13" t="s">
        <v>252</v>
      </c>
      <c r="O1367" s="16">
        <v>0</v>
      </c>
      <c r="P1367" s="13">
        <v>56</v>
      </c>
      <c r="Q1367" s="17">
        <v>22</v>
      </c>
      <c r="R1367" s="227">
        <f t="shared" si="73"/>
        <v>34</v>
      </c>
      <c r="S1367" s="18">
        <v>15</v>
      </c>
      <c r="T1367" s="18">
        <v>38.200000000000003</v>
      </c>
      <c r="U1367" s="18">
        <v>24.5</v>
      </c>
      <c r="V1367" s="17">
        <v>137</v>
      </c>
    </row>
    <row r="1368" spans="1:41" x14ac:dyDescent="0.25">
      <c r="A1368" s="12">
        <v>42197</v>
      </c>
      <c r="B1368" s="13" t="s">
        <v>860</v>
      </c>
      <c r="C1368" s="13">
        <v>2015</v>
      </c>
      <c r="D1368" s="13">
        <v>7</v>
      </c>
      <c r="E1368" s="13">
        <v>1</v>
      </c>
      <c r="G1368" s="30">
        <v>0.96250000000000002</v>
      </c>
      <c r="I1368" s="30">
        <v>0.84236111111111101</v>
      </c>
      <c r="J1368" s="231">
        <f t="shared" si="72"/>
        <v>2.8833333333333364</v>
      </c>
      <c r="K1368" s="13" t="s">
        <v>250</v>
      </c>
      <c r="L1368" s="13" t="s">
        <v>1950</v>
      </c>
      <c r="M1368" s="13" t="s">
        <v>252</v>
      </c>
      <c r="O1368" s="16">
        <v>5</v>
      </c>
      <c r="P1368" s="13">
        <v>62</v>
      </c>
      <c r="Q1368" s="17">
        <v>26</v>
      </c>
      <c r="R1368" s="227">
        <f t="shared" si="73"/>
        <v>36</v>
      </c>
      <c r="S1368" s="18">
        <v>15.8</v>
      </c>
      <c r="T1368" s="18">
        <v>39.1</v>
      </c>
      <c r="U1368" s="18">
        <v>23.1</v>
      </c>
      <c r="V1368" s="17">
        <v>136</v>
      </c>
    </row>
    <row r="1369" spans="1:41" x14ac:dyDescent="0.25">
      <c r="A1369" s="12">
        <v>42197</v>
      </c>
      <c r="B1369" s="13" t="s">
        <v>860</v>
      </c>
      <c r="C1369" s="13">
        <v>2015</v>
      </c>
      <c r="D1369" s="13">
        <v>7</v>
      </c>
      <c r="E1369" s="13">
        <v>1</v>
      </c>
      <c r="G1369" s="30">
        <v>0.96250000000000002</v>
      </c>
      <c r="I1369" s="30">
        <v>0.84236111111111101</v>
      </c>
      <c r="J1369" s="231">
        <f t="shared" si="72"/>
        <v>2.8833333333333364</v>
      </c>
      <c r="K1369" s="13" t="s">
        <v>250</v>
      </c>
      <c r="L1369" s="13" t="s">
        <v>1952</v>
      </c>
      <c r="M1369" s="13" t="s">
        <v>252</v>
      </c>
      <c r="O1369" s="16">
        <v>0</v>
      </c>
      <c r="P1369" s="13">
        <v>64</v>
      </c>
      <c r="Q1369" s="17">
        <v>21</v>
      </c>
      <c r="R1369" s="227">
        <f t="shared" si="73"/>
        <v>43</v>
      </c>
      <c r="S1369" s="18">
        <v>15.3</v>
      </c>
      <c r="T1369" s="18">
        <v>37.9</v>
      </c>
      <c r="U1369" s="18">
        <v>23.7</v>
      </c>
      <c r="V1369" s="17">
        <v>138</v>
      </c>
    </row>
    <row r="1370" spans="1:41" x14ac:dyDescent="0.25">
      <c r="A1370" s="12">
        <v>42198</v>
      </c>
      <c r="B1370" s="13" t="s">
        <v>860</v>
      </c>
      <c r="C1370" s="13">
        <v>2015</v>
      </c>
      <c r="D1370" s="13">
        <v>7</v>
      </c>
      <c r="E1370" s="13">
        <v>1</v>
      </c>
      <c r="G1370" s="30">
        <v>0.98611111111111116</v>
      </c>
      <c r="I1370" s="30">
        <v>0.84236111111111101</v>
      </c>
      <c r="J1370" s="231">
        <f t="shared" si="72"/>
        <v>3.4500000000000037</v>
      </c>
      <c r="K1370" s="13" t="s">
        <v>250</v>
      </c>
      <c r="L1370" s="13" t="s">
        <v>1875</v>
      </c>
      <c r="M1370" s="13" t="s">
        <v>672</v>
      </c>
      <c r="O1370" s="16">
        <v>3</v>
      </c>
      <c r="P1370" s="13">
        <v>64</v>
      </c>
      <c r="Q1370" s="17">
        <v>26</v>
      </c>
      <c r="R1370" s="227">
        <f t="shared" si="73"/>
        <v>38</v>
      </c>
      <c r="S1370" s="18">
        <v>14.4</v>
      </c>
      <c r="T1370" s="18">
        <v>40.5</v>
      </c>
      <c r="U1370" s="18">
        <v>24.2</v>
      </c>
      <c r="V1370" s="17">
        <v>141</v>
      </c>
    </row>
    <row r="1371" spans="1:41" x14ac:dyDescent="0.25">
      <c r="A1371" s="12">
        <v>42197</v>
      </c>
      <c r="B1371" s="13" t="s">
        <v>860</v>
      </c>
      <c r="C1371" s="13">
        <v>2015</v>
      </c>
      <c r="D1371" s="13">
        <v>7</v>
      </c>
      <c r="E1371" s="13">
        <v>1</v>
      </c>
      <c r="G1371" s="30">
        <v>0.99652777777777779</v>
      </c>
      <c r="I1371" s="30">
        <v>0.84236111111111101</v>
      </c>
      <c r="J1371" s="231">
        <f t="shared" si="72"/>
        <v>3.7000000000000028</v>
      </c>
      <c r="K1371" s="13" t="s">
        <v>250</v>
      </c>
      <c r="L1371" s="13" t="s">
        <v>1953</v>
      </c>
      <c r="M1371" s="13" t="s">
        <v>252</v>
      </c>
      <c r="O1371" s="16">
        <v>0</v>
      </c>
      <c r="P1371" s="13">
        <v>56</v>
      </c>
      <c r="Q1371" s="17">
        <v>22</v>
      </c>
      <c r="R1371" s="227">
        <f t="shared" si="73"/>
        <v>34</v>
      </c>
      <c r="S1371" s="18">
        <v>15</v>
      </c>
      <c r="T1371" s="18">
        <v>38.700000000000003</v>
      </c>
      <c r="U1371" s="18">
        <v>23.8</v>
      </c>
      <c r="V1371" s="17">
        <v>139</v>
      </c>
      <c r="AO1371" s="13" t="s">
        <v>1956</v>
      </c>
    </row>
    <row r="1372" spans="1:41" x14ac:dyDescent="0.25">
      <c r="A1372" s="12">
        <v>42198</v>
      </c>
      <c r="B1372" s="13" t="s">
        <v>860</v>
      </c>
      <c r="C1372" s="13">
        <v>2015</v>
      </c>
      <c r="D1372" s="13">
        <v>7</v>
      </c>
      <c r="E1372" s="13">
        <v>1</v>
      </c>
      <c r="G1372" s="30">
        <v>0</v>
      </c>
      <c r="I1372" s="30">
        <v>0.84166666666666667</v>
      </c>
      <c r="J1372" s="231">
        <f t="shared" si="72"/>
        <v>3.8000000000000007</v>
      </c>
      <c r="K1372" s="13" t="s">
        <v>250</v>
      </c>
      <c r="L1372" s="13" t="s">
        <v>1954</v>
      </c>
      <c r="M1372" s="13" t="s">
        <v>252</v>
      </c>
      <c r="O1372" s="16">
        <v>0</v>
      </c>
      <c r="P1372" s="13">
        <v>64</v>
      </c>
      <c r="Q1372" s="17">
        <v>26</v>
      </c>
      <c r="R1372" s="227">
        <f t="shared" si="73"/>
        <v>38</v>
      </c>
      <c r="S1372" s="18">
        <v>13.5</v>
      </c>
      <c r="T1372" s="18">
        <v>37.5</v>
      </c>
      <c r="U1372" s="18">
        <v>23.3</v>
      </c>
      <c r="V1372" s="17">
        <v>140</v>
      </c>
    </row>
    <row r="1373" spans="1:41" x14ac:dyDescent="0.25">
      <c r="A1373" s="12">
        <v>42198</v>
      </c>
      <c r="B1373" s="13" t="s">
        <v>860</v>
      </c>
      <c r="C1373" s="13">
        <v>2015</v>
      </c>
      <c r="D1373" s="13">
        <v>7</v>
      </c>
      <c r="E1373" s="13">
        <v>1</v>
      </c>
      <c r="G1373" s="30">
        <v>2.0833333333333332E-2</v>
      </c>
      <c r="I1373" s="30">
        <v>0.84166666666666667</v>
      </c>
      <c r="J1373" s="231">
        <f t="shared" si="72"/>
        <v>4.3000000000000007</v>
      </c>
      <c r="K1373" s="13" t="s">
        <v>250</v>
      </c>
      <c r="L1373" s="13" t="s">
        <v>1957</v>
      </c>
      <c r="M1373" s="13" t="s">
        <v>252</v>
      </c>
      <c r="O1373" s="16">
        <v>0</v>
      </c>
      <c r="P1373" s="13">
        <v>61</v>
      </c>
      <c r="Q1373" s="17">
        <v>26</v>
      </c>
      <c r="R1373" s="227">
        <f t="shared" si="73"/>
        <v>35</v>
      </c>
      <c r="S1373" s="18">
        <v>15.4</v>
      </c>
      <c r="T1373" s="18">
        <v>37.5</v>
      </c>
      <c r="U1373" s="18">
        <v>23</v>
      </c>
      <c r="V1373" s="17">
        <v>142</v>
      </c>
    </row>
    <row r="1374" spans="1:41" x14ac:dyDescent="0.25">
      <c r="A1374" s="12">
        <v>42198</v>
      </c>
      <c r="B1374" s="13" t="s">
        <v>860</v>
      </c>
      <c r="C1374" s="13">
        <v>2015</v>
      </c>
      <c r="D1374" s="13">
        <v>7</v>
      </c>
      <c r="E1374" s="13">
        <v>1</v>
      </c>
      <c r="G1374" s="30">
        <v>2.1527777777777781E-2</v>
      </c>
      <c r="I1374" s="30">
        <v>0.84166666666666667</v>
      </c>
      <c r="J1374" s="231">
        <f t="shared" si="72"/>
        <v>4.3166666666666664</v>
      </c>
      <c r="K1374" s="13" t="s">
        <v>250</v>
      </c>
      <c r="L1374" s="13" t="s">
        <v>1958</v>
      </c>
      <c r="M1374" s="13" t="s">
        <v>252</v>
      </c>
      <c r="O1374" s="16">
        <v>2</v>
      </c>
      <c r="P1374" s="13">
        <v>61</v>
      </c>
      <c r="Q1374" s="17">
        <v>22</v>
      </c>
      <c r="R1374" s="227">
        <f t="shared" si="73"/>
        <v>39</v>
      </c>
      <c r="S1374" s="18">
        <v>13.6</v>
      </c>
      <c r="T1374" s="18">
        <v>39.1</v>
      </c>
      <c r="U1374" s="18">
        <v>21.4</v>
      </c>
      <c r="V1374" s="17">
        <v>142</v>
      </c>
    </row>
    <row r="1375" spans="1:41" x14ac:dyDescent="0.25">
      <c r="A1375" s="12">
        <v>42198</v>
      </c>
      <c r="B1375" s="13" t="s">
        <v>860</v>
      </c>
      <c r="C1375" s="13">
        <v>2015</v>
      </c>
      <c r="D1375" s="13">
        <v>7</v>
      </c>
      <c r="E1375" s="13">
        <v>1</v>
      </c>
      <c r="G1375" s="30">
        <v>4.4444444444444446E-2</v>
      </c>
      <c r="I1375" s="30">
        <v>0.84166666666666667</v>
      </c>
      <c r="J1375" s="231">
        <f t="shared" si="72"/>
        <v>4.8666666666666671</v>
      </c>
      <c r="K1375" s="13" t="s">
        <v>250</v>
      </c>
      <c r="L1375" s="13" t="s">
        <v>1959</v>
      </c>
      <c r="M1375" s="13" t="s">
        <v>252</v>
      </c>
      <c r="O1375" s="16">
        <v>0</v>
      </c>
      <c r="P1375" s="13">
        <v>56</v>
      </c>
      <c r="Q1375" s="17">
        <v>22</v>
      </c>
      <c r="R1375" s="227">
        <f t="shared" si="73"/>
        <v>34</v>
      </c>
      <c r="S1375" s="18">
        <v>14.4</v>
      </c>
      <c r="T1375" s="18">
        <v>39.6</v>
      </c>
      <c r="U1375" s="18">
        <v>22.8</v>
      </c>
      <c r="V1375" s="17">
        <v>142</v>
      </c>
    </row>
    <row r="1376" spans="1:41" x14ac:dyDescent="0.25">
      <c r="A1376" s="12">
        <v>42198</v>
      </c>
      <c r="B1376" s="13" t="s">
        <v>860</v>
      </c>
      <c r="C1376" s="13">
        <v>2015</v>
      </c>
      <c r="D1376" s="13">
        <v>7</v>
      </c>
      <c r="E1376" s="13">
        <v>1</v>
      </c>
      <c r="G1376" s="30">
        <v>5.1388888888888894E-2</v>
      </c>
      <c r="I1376" s="30">
        <v>0.84166666666666667</v>
      </c>
      <c r="J1376" s="231">
        <f t="shared" si="72"/>
        <v>5.033333333333335</v>
      </c>
      <c r="K1376" s="13" t="s">
        <v>250</v>
      </c>
      <c r="L1376" s="13" t="s">
        <v>1960</v>
      </c>
      <c r="M1376" s="13" t="s">
        <v>252</v>
      </c>
      <c r="O1376" s="16">
        <v>0</v>
      </c>
      <c r="P1376" s="13">
        <v>59</v>
      </c>
      <c r="Q1376" s="17">
        <v>22</v>
      </c>
      <c r="R1376" s="227">
        <f t="shared" si="73"/>
        <v>37</v>
      </c>
      <c r="S1376" s="18">
        <v>15.7</v>
      </c>
      <c r="T1376" s="18">
        <v>38.200000000000003</v>
      </c>
      <c r="U1376" s="18">
        <v>24.6</v>
      </c>
      <c r="V1376" s="17">
        <v>139</v>
      </c>
      <c r="AO1376" s="13" t="s">
        <v>682</v>
      </c>
    </row>
    <row r="1377" spans="1:41" x14ac:dyDescent="0.25">
      <c r="A1377" s="12">
        <v>42198</v>
      </c>
      <c r="B1377" s="13" t="s">
        <v>860</v>
      </c>
      <c r="C1377" s="13">
        <v>2015</v>
      </c>
      <c r="D1377" s="13">
        <v>7</v>
      </c>
      <c r="E1377" s="13">
        <v>1</v>
      </c>
      <c r="G1377" s="30">
        <v>0.8833333333333333</v>
      </c>
      <c r="I1377" s="30">
        <v>0.84166666666666667</v>
      </c>
      <c r="J1377" s="231">
        <f t="shared" si="72"/>
        <v>0.99999999999999911</v>
      </c>
      <c r="K1377" s="13" t="s">
        <v>250</v>
      </c>
      <c r="L1377" s="13" t="s">
        <v>1962</v>
      </c>
      <c r="M1377" s="13" t="s">
        <v>252</v>
      </c>
      <c r="O1377" s="16">
        <v>0</v>
      </c>
      <c r="P1377" s="13">
        <v>58</v>
      </c>
      <c r="Q1377" s="17">
        <v>21</v>
      </c>
      <c r="R1377" s="227">
        <f t="shared" si="73"/>
        <v>37</v>
      </c>
      <c r="S1377" s="18">
        <v>15.3</v>
      </c>
      <c r="T1377" s="18">
        <v>39.299999999999997</v>
      </c>
      <c r="U1377" s="18">
        <v>23.9</v>
      </c>
      <c r="V1377" s="17">
        <v>139</v>
      </c>
      <c r="AO1377" s="13" t="s">
        <v>682</v>
      </c>
    </row>
    <row r="1378" spans="1:41" x14ac:dyDescent="0.25">
      <c r="A1378" s="12">
        <v>42198</v>
      </c>
      <c r="B1378" s="13" t="s">
        <v>860</v>
      </c>
      <c r="C1378" s="13">
        <v>2015</v>
      </c>
      <c r="D1378" s="13">
        <v>7</v>
      </c>
      <c r="E1378" s="13">
        <v>1</v>
      </c>
      <c r="G1378" s="30">
        <v>0.8847222222222223</v>
      </c>
      <c r="I1378" s="30">
        <v>0.84166666666666667</v>
      </c>
      <c r="J1378" s="231">
        <f t="shared" si="72"/>
        <v>1.033333333333335</v>
      </c>
      <c r="K1378" s="13" t="s">
        <v>250</v>
      </c>
      <c r="L1378" s="13" t="s">
        <v>1961</v>
      </c>
      <c r="M1378" s="13" t="s">
        <v>252</v>
      </c>
      <c r="O1378" s="16">
        <v>0</v>
      </c>
      <c r="P1378" s="13">
        <v>59</v>
      </c>
      <c r="Q1378" s="17">
        <v>22</v>
      </c>
      <c r="R1378" s="227">
        <f t="shared" si="73"/>
        <v>37</v>
      </c>
      <c r="S1378" s="18">
        <v>14.9</v>
      </c>
      <c r="T1378" s="18">
        <v>43.7</v>
      </c>
      <c r="U1378" s="18">
        <v>22.3</v>
      </c>
      <c r="V1378" s="17">
        <v>137</v>
      </c>
    </row>
    <row r="1379" spans="1:41" x14ac:dyDescent="0.25">
      <c r="A1379" s="12">
        <v>42198</v>
      </c>
      <c r="B1379" s="13" t="s">
        <v>860</v>
      </c>
      <c r="C1379" s="13">
        <v>2015</v>
      </c>
      <c r="D1379" s="13">
        <v>7</v>
      </c>
      <c r="E1379" s="13">
        <v>1</v>
      </c>
      <c r="G1379" s="30">
        <v>0.88541666666666663</v>
      </c>
      <c r="I1379" s="30">
        <v>0.84166666666666667</v>
      </c>
      <c r="J1379" s="231">
        <f t="shared" si="72"/>
        <v>1.0499999999999989</v>
      </c>
      <c r="K1379" s="13" t="s">
        <v>250</v>
      </c>
      <c r="L1379" s="13" t="s">
        <v>1963</v>
      </c>
      <c r="M1379" s="13" t="s">
        <v>252</v>
      </c>
      <c r="O1379" s="16">
        <v>4</v>
      </c>
      <c r="P1379" s="13">
        <v>66</v>
      </c>
      <c r="Q1379" s="17">
        <v>25</v>
      </c>
      <c r="R1379" s="227">
        <f t="shared" si="73"/>
        <v>41</v>
      </c>
      <c r="S1379" s="18">
        <v>15.4</v>
      </c>
      <c r="T1379" s="18">
        <v>39.4</v>
      </c>
      <c r="U1379" s="18">
        <v>23.6</v>
      </c>
      <c r="V1379" s="17">
        <v>138</v>
      </c>
    </row>
    <row r="1380" spans="1:41" x14ac:dyDescent="0.25">
      <c r="A1380" s="12">
        <v>42198</v>
      </c>
      <c r="B1380" s="13" t="s">
        <v>860</v>
      </c>
      <c r="C1380" s="13">
        <v>2015</v>
      </c>
      <c r="D1380" s="13">
        <v>7</v>
      </c>
      <c r="E1380" s="13">
        <v>1</v>
      </c>
      <c r="G1380" s="30">
        <v>0.89236111111111116</v>
      </c>
      <c r="I1380" s="30">
        <v>0.84166666666666667</v>
      </c>
      <c r="J1380" s="231">
        <f t="shared" si="72"/>
        <v>1.2166666666666677</v>
      </c>
      <c r="K1380" s="13" t="s">
        <v>250</v>
      </c>
      <c r="L1380" s="13" t="s">
        <v>1964</v>
      </c>
      <c r="M1380" s="13" t="s">
        <v>252</v>
      </c>
      <c r="O1380" s="16">
        <v>0</v>
      </c>
      <c r="P1380" s="13">
        <v>59</v>
      </c>
      <c r="Q1380" s="17">
        <v>22</v>
      </c>
      <c r="R1380" s="227">
        <f t="shared" si="73"/>
        <v>37</v>
      </c>
      <c r="S1380" s="18">
        <v>14.6</v>
      </c>
      <c r="T1380" s="18">
        <v>36.6</v>
      </c>
      <c r="U1380" s="18">
        <v>24</v>
      </c>
      <c r="V1380" s="17">
        <v>144</v>
      </c>
    </row>
    <row r="1381" spans="1:41" x14ac:dyDescent="0.25">
      <c r="A1381" s="12">
        <v>42198</v>
      </c>
      <c r="B1381" s="13" t="s">
        <v>860</v>
      </c>
      <c r="C1381" s="13">
        <v>2015</v>
      </c>
      <c r="D1381" s="13">
        <v>7</v>
      </c>
      <c r="E1381" s="13">
        <v>1</v>
      </c>
      <c r="G1381" s="30">
        <v>0.89236111111111116</v>
      </c>
      <c r="I1381" s="30">
        <v>0.84166666666666667</v>
      </c>
      <c r="J1381" s="231">
        <f t="shared" si="72"/>
        <v>1.2166666666666677</v>
      </c>
      <c r="K1381" s="13" t="s">
        <v>250</v>
      </c>
      <c r="L1381" s="13" t="s">
        <v>1965</v>
      </c>
      <c r="M1381" s="13" t="s">
        <v>252</v>
      </c>
      <c r="O1381" s="16">
        <v>0</v>
      </c>
      <c r="P1381" s="13">
        <v>60</v>
      </c>
      <c r="Q1381" s="17">
        <v>21</v>
      </c>
      <c r="R1381" s="227">
        <f t="shared" si="73"/>
        <v>39</v>
      </c>
      <c r="S1381" s="18">
        <v>15.2</v>
      </c>
      <c r="T1381" s="18">
        <v>37.799999999999997</v>
      </c>
      <c r="U1381" s="18">
        <v>24.1</v>
      </c>
      <c r="V1381" s="17">
        <v>137</v>
      </c>
    </row>
    <row r="1382" spans="1:41" x14ac:dyDescent="0.25">
      <c r="A1382" s="12">
        <v>42198</v>
      </c>
      <c r="B1382" s="13" t="s">
        <v>860</v>
      </c>
      <c r="C1382" s="13">
        <v>2015</v>
      </c>
      <c r="D1382" s="13">
        <v>7</v>
      </c>
      <c r="E1382" s="13">
        <v>1</v>
      </c>
      <c r="G1382" s="30">
        <v>0.90625</v>
      </c>
      <c r="I1382" s="30">
        <v>0.84166666666666667</v>
      </c>
      <c r="J1382" s="231">
        <f t="shared" si="72"/>
        <v>1.5499999999999998</v>
      </c>
      <c r="K1382" s="13" t="s">
        <v>250</v>
      </c>
      <c r="L1382" s="13" t="s">
        <v>1966</v>
      </c>
      <c r="M1382" s="13" t="s">
        <v>252</v>
      </c>
      <c r="O1382" s="16">
        <v>5</v>
      </c>
      <c r="P1382" s="13">
        <v>55</v>
      </c>
      <c r="Q1382" s="17">
        <v>21</v>
      </c>
      <c r="R1382" s="227">
        <f t="shared" si="73"/>
        <v>34</v>
      </c>
      <c r="S1382" s="18">
        <v>15.8</v>
      </c>
      <c r="T1382" s="18">
        <v>38.200000000000003</v>
      </c>
      <c r="U1382" s="18">
        <v>23.4</v>
      </c>
      <c r="V1382" s="17">
        <v>136</v>
      </c>
    </row>
    <row r="1383" spans="1:41" x14ac:dyDescent="0.25">
      <c r="A1383" s="12">
        <v>42198</v>
      </c>
      <c r="B1383" s="13" t="s">
        <v>860</v>
      </c>
      <c r="C1383" s="13">
        <v>2015</v>
      </c>
      <c r="D1383" s="13">
        <v>7</v>
      </c>
      <c r="E1383" s="13">
        <v>1</v>
      </c>
      <c r="G1383" s="30">
        <v>0.90694444444444444</v>
      </c>
      <c r="I1383" s="30">
        <v>0.84166666666666667</v>
      </c>
      <c r="J1383" s="231">
        <f t="shared" si="72"/>
        <v>1.5666666666666664</v>
      </c>
      <c r="K1383" s="13" t="s">
        <v>250</v>
      </c>
      <c r="L1383" s="13" t="s">
        <v>1893</v>
      </c>
      <c r="M1383" s="13" t="s">
        <v>672</v>
      </c>
      <c r="O1383" s="16">
        <v>3</v>
      </c>
      <c r="P1383" s="13">
        <v>65</v>
      </c>
      <c r="Q1383" s="17">
        <v>22</v>
      </c>
      <c r="R1383" s="227">
        <f t="shared" si="73"/>
        <v>43</v>
      </c>
      <c r="S1383" s="18">
        <v>15.4</v>
      </c>
      <c r="T1383" s="18">
        <v>38.200000000000003</v>
      </c>
      <c r="U1383" s="18">
        <v>22.3</v>
      </c>
      <c r="V1383" s="17">
        <v>142</v>
      </c>
    </row>
    <row r="1384" spans="1:41" x14ac:dyDescent="0.25">
      <c r="A1384" s="12">
        <v>42198</v>
      </c>
      <c r="B1384" s="13" t="s">
        <v>860</v>
      </c>
      <c r="C1384" s="13">
        <v>2015</v>
      </c>
      <c r="D1384" s="13">
        <v>7</v>
      </c>
      <c r="E1384" s="13">
        <v>1</v>
      </c>
      <c r="G1384" s="30">
        <v>0.91875000000000007</v>
      </c>
      <c r="I1384" s="30">
        <v>0.84166666666666667</v>
      </c>
      <c r="J1384" s="231">
        <f t="shared" si="72"/>
        <v>1.8500000000000014</v>
      </c>
      <c r="K1384" s="13" t="s">
        <v>250</v>
      </c>
      <c r="L1384" s="13" t="s">
        <v>1967</v>
      </c>
      <c r="M1384" s="13" t="s">
        <v>252</v>
      </c>
      <c r="O1384" s="16">
        <v>0</v>
      </c>
      <c r="P1384" s="13">
        <v>59</v>
      </c>
      <c r="Q1384" s="17">
        <v>22</v>
      </c>
      <c r="R1384" s="227">
        <f t="shared" si="73"/>
        <v>37</v>
      </c>
      <c r="S1384" s="18">
        <v>14.1</v>
      </c>
      <c r="T1384" s="18">
        <v>38.799999999999997</v>
      </c>
      <c r="U1384" s="18">
        <v>23.8</v>
      </c>
      <c r="V1384" s="17">
        <v>141</v>
      </c>
    </row>
    <row r="1385" spans="1:41" x14ac:dyDescent="0.25">
      <c r="A1385" s="12">
        <v>42198</v>
      </c>
      <c r="B1385" s="13" t="s">
        <v>860</v>
      </c>
      <c r="C1385" s="13">
        <v>2015</v>
      </c>
      <c r="D1385" s="13">
        <v>7</v>
      </c>
      <c r="E1385" s="13">
        <v>1</v>
      </c>
      <c r="G1385" s="30">
        <v>0.91875000000000007</v>
      </c>
      <c r="I1385" s="30">
        <v>0.84166666666666667</v>
      </c>
      <c r="J1385" s="231">
        <f t="shared" si="72"/>
        <v>1.8500000000000014</v>
      </c>
      <c r="K1385" s="13" t="s">
        <v>250</v>
      </c>
      <c r="L1385" s="13" t="s">
        <v>1968</v>
      </c>
      <c r="M1385" s="13" t="s">
        <v>252</v>
      </c>
      <c r="O1385" s="16">
        <v>2</v>
      </c>
      <c r="P1385" s="13">
        <v>60</v>
      </c>
      <c r="Q1385" s="17">
        <v>22</v>
      </c>
      <c r="R1385" s="227">
        <f t="shared" si="73"/>
        <v>38</v>
      </c>
      <c r="S1385" s="18">
        <v>15.4</v>
      </c>
      <c r="T1385" s="18">
        <v>38.4</v>
      </c>
      <c r="U1385" s="18">
        <v>22.5</v>
      </c>
      <c r="V1385" s="17">
        <v>141</v>
      </c>
    </row>
    <row r="1386" spans="1:41" x14ac:dyDescent="0.25">
      <c r="A1386" s="12">
        <v>42198</v>
      </c>
      <c r="B1386" s="13" t="s">
        <v>860</v>
      </c>
      <c r="C1386" s="13">
        <v>2015</v>
      </c>
      <c r="D1386" s="13">
        <v>7</v>
      </c>
      <c r="E1386" s="13">
        <v>1</v>
      </c>
      <c r="G1386" s="30">
        <v>0.93402777777777779</v>
      </c>
      <c r="I1386" s="30">
        <v>0.84166666666666667</v>
      </c>
      <c r="J1386" s="231">
        <f t="shared" si="72"/>
        <v>2.2166666666666668</v>
      </c>
      <c r="K1386" s="13" t="s">
        <v>250</v>
      </c>
      <c r="L1386" s="13" t="s">
        <v>1906</v>
      </c>
      <c r="M1386" s="13" t="s">
        <v>672</v>
      </c>
      <c r="O1386" s="16">
        <v>2</v>
      </c>
      <c r="P1386" s="13">
        <v>58</v>
      </c>
      <c r="Q1386" s="17">
        <v>25</v>
      </c>
      <c r="R1386" s="227">
        <f t="shared" si="73"/>
        <v>33</v>
      </c>
      <c r="S1386" s="18">
        <v>14.8</v>
      </c>
      <c r="T1386" s="18">
        <v>36.4</v>
      </c>
      <c r="U1386" s="18">
        <v>23.7</v>
      </c>
      <c r="V1386" s="17">
        <v>138</v>
      </c>
    </row>
    <row r="1387" spans="1:41" x14ac:dyDescent="0.25">
      <c r="A1387" s="12">
        <v>42198</v>
      </c>
      <c r="B1387" s="13" t="s">
        <v>860</v>
      </c>
      <c r="C1387" s="13">
        <v>2015</v>
      </c>
      <c r="D1387" s="13">
        <v>7</v>
      </c>
      <c r="E1387" s="13">
        <v>1</v>
      </c>
      <c r="G1387" s="30">
        <v>0.9458333333333333</v>
      </c>
      <c r="I1387" s="30">
        <v>0.84166666666666667</v>
      </c>
      <c r="J1387" s="231">
        <f t="shared" si="72"/>
        <v>2.4999999999999991</v>
      </c>
      <c r="K1387" s="13" t="s">
        <v>250</v>
      </c>
      <c r="L1387" s="13" t="s">
        <v>1969</v>
      </c>
      <c r="M1387" s="13" t="s">
        <v>252</v>
      </c>
      <c r="O1387" s="16">
        <v>1</v>
      </c>
      <c r="P1387" s="13">
        <v>55</v>
      </c>
      <c r="Q1387" s="17">
        <v>21</v>
      </c>
      <c r="R1387" s="227">
        <f t="shared" ref="R1387:R1451" si="74">P1387-Q1387</f>
        <v>34</v>
      </c>
      <c r="S1387" s="18">
        <v>14.1</v>
      </c>
      <c r="T1387" s="18">
        <v>38.1</v>
      </c>
      <c r="U1387" s="18">
        <v>22.5</v>
      </c>
      <c r="V1387" s="17">
        <v>137</v>
      </c>
    </row>
    <row r="1388" spans="1:41" x14ac:dyDescent="0.25">
      <c r="A1388" s="12">
        <v>42198</v>
      </c>
      <c r="B1388" s="13" t="s">
        <v>860</v>
      </c>
      <c r="C1388" s="13">
        <v>2015</v>
      </c>
      <c r="D1388" s="13">
        <v>7</v>
      </c>
      <c r="E1388" s="13">
        <v>1</v>
      </c>
      <c r="G1388" s="30">
        <v>0.9458333333333333</v>
      </c>
      <c r="I1388" s="30">
        <v>0.84166666666666667</v>
      </c>
      <c r="J1388" s="231">
        <f t="shared" si="72"/>
        <v>2.4999999999999991</v>
      </c>
      <c r="K1388" s="13" t="s">
        <v>250</v>
      </c>
      <c r="L1388" s="13" t="s">
        <v>1970</v>
      </c>
      <c r="M1388" s="13" t="s">
        <v>252</v>
      </c>
      <c r="O1388" s="16">
        <v>4</v>
      </c>
      <c r="P1388" s="13">
        <v>62</v>
      </c>
      <c r="Q1388" s="17">
        <v>21</v>
      </c>
      <c r="R1388" s="227">
        <f t="shared" si="74"/>
        <v>41</v>
      </c>
      <c r="S1388" s="18">
        <v>14.9</v>
      </c>
      <c r="T1388" s="18">
        <v>36.700000000000003</v>
      </c>
      <c r="U1388" s="18">
        <v>23.9</v>
      </c>
      <c r="V1388" s="17">
        <v>139</v>
      </c>
    </row>
    <row r="1389" spans="1:41" x14ac:dyDescent="0.25">
      <c r="A1389" s="12">
        <v>42198</v>
      </c>
      <c r="B1389" s="13" t="s">
        <v>860</v>
      </c>
      <c r="C1389" s="13">
        <v>2015</v>
      </c>
      <c r="D1389" s="13">
        <v>7</v>
      </c>
      <c r="E1389" s="13">
        <v>1</v>
      </c>
      <c r="G1389" s="30">
        <v>0.96250000000000002</v>
      </c>
      <c r="I1389" s="30">
        <v>0.84166666666666667</v>
      </c>
      <c r="J1389" s="231">
        <f t="shared" si="72"/>
        <v>2.9000000000000004</v>
      </c>
      <c r="K1389" s="13" t="s">
        <v>250</v>
      </c>
      <c r="L1389" s="13" t="s">
        <v>1971</v>
      </c>
      <c r="M1389" s="13" t="s">
        <v>252</v>
      </c>
      <c r="O1389" s="16">
        <v>2</v>
      </c>
      <c r="P1389" s="13">
        <v>57</v>
      </c>
      <c r="Q1389" s="17">
        <v>21</v>
      </c>
      <c r="R1389" s="227">
        <f t="shared" si="74"/>
        <v>36</v>
      </c>
      <c r="S1389" s="18">
        <v>15</v>
      </c>
      <c r="T1389" s="18">
        <v>37</v>
      </c>
      <c r="U1389" s="18">
        <v>24.9</v>
      </c>
      <c r="V1389" s="17">
        <v>130</v>
      </c>
    </row>
    <row r="1390" spans="1:41" x14ac:dyDescent="0.25">
      <c r="A1390" s="12">
        <v>42198</v>
      </c>
      <c r="B1390" s="13" t="s">
        <v>860</v>
      </c>
      <c r="C1390" s="13">
        <v>2015</v>
      </c>
      <c r="D1390" s="13">
        <v>7</v>
      </c>
      <c r="E1390" s="13">
        <v>1</v>
      </c>
      <c r="G1390" s="30">
        <v>0.9784722222222223</v>
      </c>
      <c r="I1390" s="30">
        <v>0.84166666666666667</v>
      </c>
      <c r="J1390" s="231">
        <f t="shared" si="72"/>
        <v>3.283333333333335</v>
      </c>
      <c r="K1390" s="13" t="s">
        <v>250</v>
      </c>
      <c r="L1390" s="13" t="s">
        <v>1973</v>
      </c>
      <c r="M1390" s="13" t="s">
        <v>252</v>
      </c>
      <c r="O1390" s="16">
        <v>2</v>
      </c>
      <c r="P1390" s="13">
        <v>62</v>
      </c>
      <c r="Q1390" s="17">
        <v>25</v>
      </c>
      <c r="R1390" s="227">
        <f t="shared" si="74"/>
        <v>37</v>
      </c>
      <c r="S1390" s="18">
        <v>15.7</v>
      </c>
      <c r="T1390" s="18">
        <v>38.799999999999997</v>
      </c>
      <c r="U1390" s="18">
        <v>24.1</v>
      </c>
      <c r="V1390" s="17">
        <v>140</v>
      </c>
    </row>
    <row r="1391" spans="1:41" x14ac:dyDescent="0.25">
      <c r="A1391" s="12">
        <v>42198</v>
      </c>
      <c r="B1391" s="13" t="s">
        <v>860</v>
      </c>
      <c r="C1391" s="13">
        <v>2015</v>
      </c>
      <c r="D1391" s="13">
        <v>7</v>
      </c>
      <c r="E1391" s="13">
        <v>1</v>
      </c>
      <c r="G1391" s="30">
        <v>0.97916666666666663</v>
      </c>
      <c r="I1391" s="30">
        <v>0.84166666666666667</v>
      </c>
      <c r="J1391" s="231">
        <f t="shared" si="72"/>
        <v>3.2999999999999989</v>
      </c>
      <c r="K1391" s="13" t="s">
        <v>250</v>
      </c>
      <c r="L1391" s="13" t="s">
        <v>1972</v>
      </c>
      <c r="M1391" s="13" t="s">
        <v>252</v>
      </c>
      <c r="O1391" s="16">
        <v>0</v>
      </c>
      <c r="P1391" s="13">
        <v>56</v>
      </c>
      <c r="Q1391" s="17">
        <v>21</v>
      </c>
      <c r="R1391" s="227">
        <f t="shared" si="74"/>
        <v>35</v>
      </c>
      <c r="S1391" s="18">
        <v>15.8</v>
      </c>
      <c r="T1391" s="18">
        <v>37.799999999999997</v>
      </c>
      <c r="U1391" s="18">
        <v>23.3</v>
      </c>
      <c r="V1391" s="17">
        <v>140</v>
      </c>
    </row>
    <row r="1392" spans="1:41" x14ac:dyDescent="0.25">
      <c r="A1392" s="12">
        <v>42198</v>
      </c>
      <c r="B1392" s="13" t="s">
        <v>860</v>
      </c>
      <c r="C1392" s="13">
        <v>2015</v>
      </c>
      <c r="D1392" s="13">
        <v>7</v>
      </c>
      <c r="E1392" s="13">
        <v>1</v>
      </c>
      <c r="G1392" s="30">
        <v>0.99305555555555547</v>
      </c>
      <c r="I1392" s="30">
        <v>0.84166666666666667</v>
      </c>
      <c r="J1392" s="231">
        <f t="shared" si="72"/>
        <v>3.6333333333333311</v>
      </c>
      <c r="K1392" s="13" t="s">
        <v>250</v>
      </c>
      <c r="L1392" s="13" t="s">
        <v>1974</v>
      </c>
      <c r="M1392" s="13" t="s">
        <v>252</v>
      </c>
      <c r="O1392" s="16">
        <v>0</v>
      </c>
      <c r="P1392" s="13">
        <v>63</v>
      </c>
      <c r="Q1392" s="17">
        <v>25</v>
      </c>
      <c r="R1392" s="227">
        <f t="shared" si="74"/>
        <v>38</v>
      </c>
      <c r="S1392" s="18">
        <v>14.6</v>
      </c>
      <c r="T1392" s="18">
        <v>35.1</v>
      </c>
      <c r="U1392" s="18">
        <v>23.9</v>
      </c>
      <c r="V1392" s="17">
        <v>146</v>
      </c>
    </row>
    <row r="1393" spans="1:41" x14ac:dyDescent="0.25">
      <c r="A1393" s="12">
        <v>42199</v>
      </c>
      <c r="B1393" s="13" t="s">
        <v>860</v>
      </c>
      <c r="C1393" s="13">
        <v>2015</v>
      </c>
      <c r="D1393" s="13">
        <v>7</v>
      </c>
      <c r="E1393" s="13">
        <v>1</v>
      </c>
      <c r="G1393" s="30">
        <v>4.8611111111111112E-3</v>
      </c>
      <c r="I1393" s="30">
        <v>0.84166666666666667</v>
      </c>
      <c r="J1393" s="231">
        <f t="shared" si="72"/>
        <v>3.9166666666666643</v>
      </c>
      <c r="K1393" s="13" t="s">
        <v>250</v>
      </c>
      <c r="L1393" s="13" t="s">
        <v>1975</v>
      </c>
      <c r="M1393" s="13" t="s">
        <v>252</v>
      </c>
      <c r="O1393" s="16">
        <v>0</v>
      </c>
      <c r="P1393" s="13">
        <v>58</v>
      </c>
      <c r="Q1393" s="17">
        <v>21</v>
      </c>
      <c r="R1393" s="227">
        <f t="shared" si="74"/>
        <v>37</v>
      </c>
      <c r="S1393" s="18">
        <v>15.1</v>
      </c>
      <c r="T1393" s="18">
        <v>39.1</v>
      </c>
      <c r="U1393" s="18">
        <v>18.899999999999999</v>
      </c>
      <c r="V1393" s="17">
        <v>141</v>
      </c>
      <c r="AO1393" s="13" t="s">
        <v>1989</v>
      </c>
    </row>
    <row r="1394" spans="1:41" x14ac:dyDescent="0.25">
      <c r="A1394" s="12">
        <v>42199</v>
      </c>
      <c r="B1394" s="13" t="s">
        <v>860</v>
      </c>
      <c r="C1394" s="13">
        <v>2015</v>
      </c>
      <c r="D1394" s="13">
        <v>7</v>
      </c>
      <c r="E1394" s="13">
        <v>1</v>
      </c>
      <c r="G1394" s="30">
        <v>4.7916666666666663E-2</v>
      </c>
      <c r="I1394" s="30">
        <v>0.84166666666666667</v>
      </c>
      <c r="J1394" s="231">
        <f t="shared" si="72"/>
        <v>4.9500000000000028</v>
      </c>
      <c r="K1394" s="13" t="s">
        <v>250</v>
      </c>
      <c r="L1394" s="13" t="s">
        <v>1976</v>
      </c>
      <c r="M1394" s="13" t="s">
        <v>252</v>
      </c>
      <c r="O1394" s="16">
        <v>2</v>
      </c>
      <c r="P1394" s="13">
        <v>63</v>
      </c>
      <c r="Q1394" s="17">
        <v>25</v>
      </c>
      <c r="R1394" s="227">
        <f t="shared" si="74"/>
        <v>38</v>
      </c>
      <c r="S1394" s="18">
        <v>14.9</v>
      </c>
      <c r="T1394" s="18">
        <v>37.5</v>
      </c>
      <c r="U1394" s="18">
        <v>22.6</v>
      </c>
      <c r="V1394" s="17">
        <v>142</v>
      </c>
    </row>
    <row r="1395" spans="1:41" x14ac:dyDescent="0.25">
      <c r="A1395" s="12">
        <v>42199</v>
      </c>
      <c r="B1395" s="13" t="s">
        <v>860</v>
      </c>
      <c r="C1395" s="13">
        <v>2015</v>
      </c>
      <c r="D1395" s="13">
        <v>7</v>
      </c>
      <c r="E1395" s="13">
        <v>1</v>
      </c>
      <c r="G1395" s="30">
        <v>5.9027777777777783E-2</v>
      </c>
      <c r="I1395" s="30">
        <v>0.84166666666666667</v>
      </c>
      <c r="J1395" s="231">
        <f t="shared" si="72"/>
        <v>5.2166666666666686</v>
      </c>
      <c r="K1395" s="13" t="s">
        <v>250</v>
      </c>
      <c r="L1395" s="13" t="s">
        <v>1977</v>
      </c>
      <c r="M1395" s="13" t="s">
        <v>252</v>
      </c>
      <c r="O1395" s="16">
        <v>2</v>
      </c>
      <c r="P1395" s="13">
        <v>59</v>
      </c>
      <c r="Q1395" s="17">
        <v>25</v>
      </c>
      <c r="R1395" s="227">
        <f t="shared" si="74"/>
        <v>34</v>
      </c>
      <c r="S1395" s="18">
        <v>15.2</v>
      </c>
      <c r="T1395" s="18">
        <v>38.200000000000003</v>
      </c>
      <c r="U1395" s="18">
        <v>23.2</v>
      </c>
      <c r="V1395" s="17">
        <v>139</v>
      </c>
    </row>
    <row r="1396" spans="1:41" x14ac:dyDescent="0.25">
      <c r="A1396" s="12">
        <v>42199</v>
      </c>
      <c r="B1396" s="13" t="s">
        <v>860</v>
      </c>
      <c r="C1396" s="13">
        <v>2015</v>
      </c>
      <c r="D1396" s="13">
        <v>7</v>
      </c>
      <c r="E1396" s="13">
        <v>1</v>
      </c>
      <c r="G1396" s="30">
        <v>7.7083333333333337E-2</v>
      </c>
      <c r="I1396" s="30">
        <v>0.84166666666666667</v>
      </c>
      <c r="J1396" s="231">
        <f t="shared" si="72"/>
        <v>5.6499999999999986</v>
      </c>
      <c r="K1396" s="13" t="s">
        <v>1123</v>
      </c>
      <c r="L1396" s="13" t="s">
        <v>1978</v>
      </c>
      <c r="M1396" s="13" t="s">
        <v>252</v>
      </c>
      <c r="O1396" s="16">
        <v>4</v>
      </c>
      <c r="P1396" s="13">
        <v>55</v>
      </c>
      <c r="Q1396" s="17">
        <v>21</v>
      </c>
      <c r="R1396" s="227">
        <f t="shared" si="74"/>
        <v>34</v>
      </c>
      <c r="S1396" s="18">
        <v>14.8</v>
      </c>
      <c r="T1396" s="18">
        <v>36.4</v>
      </c>
      <c r="U1396" s="18">
        <v>23.5</v>
      </c>
      <c r="V1396" s="17">
        <v>147</v>
      </c>
      <c r="AO1396" s="13" t="s">
        <v>1990</v>
      </c>
    </row>
    <row r="1397" spans="1:41" x14ac:dyDescent="0.25">
      <c r="A1397" s="12">
        <v>42199</v>
      </c>
      <c r="B1397" s="13" t="s">
        <v>860</v>
      </c>
      <c r="C1397" s="13">
        <v>2015</v>
      </c>
      <c r="D1397" s="13">
        <v>7</v>
      </c>
      <c r="E1397" s="13">
        <v>1</v>
      </c>
      <c r="G1397" s="30">
        <v>0.8881944444444444</v>
      </c>
      <c r="I1397" s="30">
        <v>0.84166666666666667</v>
      </c>
      <c r="J1397" s="231">
        <f t="shared" si="72"/>
        <v>1.1166666666666654</v>
      </c>
      <c r="K1397" s="13" t="s">
        <v>250</v>
      </c>
      <c r="L1397" s="13" t="s">
        <v>1979</v>
      </c>
      <c r="M1397" s="13" t="s">
        <v>252</v>
      </c>
      <c r="O1397" s="16">
        <v>0</v>
      </c>
      <c r="P1397" s="13">
        <v>57</v>
      </c>
      <c r="Q1397" s="17">
        <v>22</v>
      </c>
      <c r="R1397" s="227">
        <f t="shared" si="74"/>
        <v>35</v>
      </c>
      <c r="S1397" s="18">
        <v>15.3</v>
      </c>
      <c r="T1397" s="18">
        <v>38.700000000000003</v>
      </c>
      <c r="U1397" s="18">
        <v>24.3</v>
      </c>
      <c r="V1397" s="17">
        <v>141</v>
      </c>
    </row>
    <row r="1398" spans="1:41" x14ac:dyDescent="0.25">
      <c r="A1398" s="12">
        <v>42199</v>
      </c>
      <c r="B1398" s="13" t="s">
        <v>860</v>
      </c>
      <c r="C1398" s="13">
        <v>2015</v>
      </c>
      <c r="D1398" s="13">
        <v>7</v>
      </c>
      <c r="E1398" s="13">
        <v>1</v>
      </c>
      <c r="G1398" s="30">
        <v>0.90069444444444446</v>
      </c>
      <c r="I1398" s="30">
        <v>0.84166666666666667</v>
      </c>
      <c r="J1398" s="231">
        <f t="shared" si="72"/>
        <v>1.416666666666667</v>
      </c>
      <c r="K1398" s="13" t="s">
        <v>250</v>
      </c>
      <c r="L1398" s="13" t="s">
        <v>1980</v>
      </c>
      <c r="M1398" s="13" t="s">
        <v>252</v>
      </c>
      <c r="O1398" s="16">
        <v>0</v>
      </c>
      <c r="P1398" s="13">
        <v>61</v>
      </c>
      <c r="Q1398" s="17">
        <v>26</v>
      </c>
      <c r="R1398" s="227">
        <f t="shared" si="74"/>
        <v>35</v>
      </c>
      <c r="S1398" s="18">
        <v>15.4</v>
      </c>
      <c r="T1398" s="18">
        <v>39.200000000000003</v>
      </c>
      <c r="U1398" s="18">
        <v>24.6</v>
      </c>
      <c r="V1398" s="17">
        <v>139</v>
      </c>
    </row>
    <row r="1399" spans="1:41" x14ac:dyDescent="0.25">
      <c r="A1399" s="12">
        <v>42199</v>
      </c>
      <c r="B1399" s="13" t="s">
        <v>860</v>
      </c>
      <c r="C1399" s="13">
        <v>2015</v>
      </c>
      <c r="D1399" s="13">
        <v>7</v>
      </c>
      <c r="E1399" s="13">
        <v>1</v>
      </c>
      <c r="G1399" s="30">
        <v>0.92291666666666661</v>
      </c>
      <c r="I1399" s="30">
        <v>0.84166666666666667</v>
      </c>
      <c r="J1399" s="231">
        <f t="shared" si="72"/>
        <v>1.9499999999999984</v>
      </c>
      <c r="K1399" s="13" t="s">
        <v>250</v>
      </c>
      <c r="L1399" s="13" t="s">
        <v>1981</v>
      </c>
      <c r="M1399" s="13" t="s">
        <v>252</v>
      </c>
      <c r="O1399" s="16">
        <v>2</v>
      </c>
      <c r="P1399" s="13">
        <v>63</v>
      </c>
      <c r="Q1399" s="17">
        <v>26</v>
      </c>
      <c r="R1399" s="227">
        <f t="shared" si="74"/>
        <v>37</v>
      </c>
      <c r="S1399" s="18">
        <v>15.1</v>
      </c>
      <c r="T1399" s="18">
        <v>38.1</v>
      </c>
      <c r="U1399" s="18">
        <v>23</v>
      </c>
      <c r="V1399" s="17">
        <v>141</v>
      </c>
    </row>
    <row r="1400" spans="1:41" x14ac:dyDescent="0.25">
      <c r="A1400" s="12">
        <v>42199</v>
      </c>
      <c r="B1400" s="13" t="s">
        <v>860</v>
      </c>
      <c r="C1400" s="13">
        <v>2015</v>
      </c>
      <c r="D1400" s="13">
        <v>7</v>
      </c>
      <c r="E1400" s="13">
        <v>1</v>
      </c>
      <c r="G1400" s="30">
        <v>0.93402777777777779</v>
      </c>
      <c r="I1400" s="30">
        <v>0.84166666666666667</v>
      </c>
      <c r="J1400" s="231">
        <f t="shared" si="72"/>
        <v>2.2166666666666668</v>
      </c>
      <c r="K1400" s="13" t="s">
        <v>250</v>
      </c>
      <c r="L1400" s="13" t="s">
        <v>1982</v>
      </c>
      <c r="M1400" s="13" t="s">
        <v>252</v>
      </c>
      <c r="O1400" s="16">
        <v>0</v>
      </c>
      <c r="P1400" s="13">
        <v>56</v>
      </c>
      <c r="Q1400" s="17">
        <v>22</v>
      </c>
      <c r="R1400" s="227">
        <f t="shared" si="74"/>
        <v>34</v>
      </c>
      <c r="S1400" s="18">
        <v>15</v>
      </c>
      <c r="T1400" s="18">
        <v>38.799999999999997</v>
      </c>
      <c r="U1400" s="18">
        <v>23.1</v>
      </c>
      <c r="V1400" s="17">
        <v>133</v>
      </c>
      <c r="AO1400" s="13" t="s">
        <v>921</v>
      </c>
    </row>
    <row r="1401" spans="1:41" x14ac:dyDescent="0.25">
      <c r="A1401" s="12">
        <v>42199</v>
      </c>
      <c r="B1401" s="13" t="s">
        <v>860</v>
      </c>
      <c r="C1401" s="13">
        <v>2015</v>
      </c>
      <c r="D1401" s="13">
        <v>7</v>
      </c>
      <c r="E1401" s="13">
        <v>1</v>
      </c>
      <c r="G1401" s="30">
        <v>0.9604166666666667</v>
      </c>
      <c r="I1401" s="30">
        <v>0.84166666666666667</v>
      </c>
      <c r="J1401" s="231">
        <f t="shared" si="72"/>
        <v>2.8500000000000005</v>
      </c>
      <c r="K1401" s="13" t="s">
        <v>250</v>
      </c>
      <c r="L1401" s="13" t="s">
        <v>1983</v>
      </c>
      <c r="M1401" s="13" t="s">
        <v>252</v>
      </c>
      <c r="O1401" s="16">
        <v>0</v>
      </c>
      <c r="P1401" s="13">
        <v>56</v>
      </c>
      <c r="Q1401" s="17">
        <v>22</v>
      </c>
      <c r="R1401" s="227">
        <f t="shared" si="74"/>
        <v>34</v>
      </c>
      <c r="S1401" s="18">
        <v>14.2</v>
      </c>
      <c r="T1401" s="18">
        <v>37.4</v>
      </c>
      <c r="U1401" s="18">
        <v>23.6</v>
      </c>
      <c r="V1401" s="17">
        <v>136</v>
      </c>
    </row>
    <row r="1402" spans="1:41" x14ac:dyDescent="0.25">
      <c r="A1402" s="12">
        <v>42199</v>
      </c>
      <c r="B1402" s="13" t="s">
        <v>860</v>
      </c>
      <c r="C1402" s="13">
        <v>2015</v>
      </c>
      <c r="D1402" s="13">
        <v>7</v>
      </c>
      <c r="E1402" s="13">
        <v>1</v>
      </c>
      <c r="G1402" s="30">
        <v>0.97361111111111109</v>
      </c>
      <c r="I1402" s="30">
        <v>0.84166666666666667</v>
      </c>
      <c r="J1402" s="231">
        <f t="shared" si="72"/>
        <v>3.1666666666666661</v>
      </c>
      <c r="K1402" s="13" t="s">
        <v>250</v>
      </c>
      <c r="L1402" s="13" t="s">
        <v>1984</v>
      </c>
      <c r="M1402" s="13" t="s">
        <v>252</v>
      </c>
      <c r="O1402" s="16">
        <v>3</v>
      </c>
      <c r="P1402" s="13">
        <v>61</v>
      </c>
      <c r="Q1402" s="17">
        <v>22</v>
      </c>
      <c r="R1402" s="227">
        <f t="shared" si="74"/>
        <v>39</v>
      </c>
      <c r="S1402" s="18">
        <v>14.5</v>
      </c>
      <c r="T1402" s="18">
        <v>37.700000000000003</v>
      </c>
      <c r="U1402" s="18">
        <v>23.6</v>
      </c>
      <c r="V1402" s="17">
        <v>145</v>
      </c>
    </row>
    <row r="1403" spans="1:41" x14ac:dyDescent="0.25">
      <c r="A1403" s="12">
        <v>42199</v>
      </c>
      <c r="B1403" s="13" t="s">
        <v>860</v>
      </c>
      <c r="C1403" s="13">
        <v>2015</v>
      </c>
      <c r="D1403" s="13">
        <v>7</v>
      </c>
      <c r="E1403" s="13">
        <v>1</v>
      </c>
      <c r="G1403" s="30">
        <v>0.99652777777777779</v>
      </c>
      <c r="I1403" s="30">
        <v>0.84166666666666667</v>
      </c>
      <c r="J1403" s="231">
        <f t="shared" si="72"/>
        <v>3.7166666666666668</v>
      </c>
      <c r="K1403" s="13" t="s">
        <v>250</v>
      </c>
      <c r="L1403" s="13" t="s">
        <v>1985</v>
      </c>
      <c r="M1403" s="13" t="s">
        <v>252</v>
      </c>
      <c r="O1403" s="16">
        <v>1</v>
      </c>
      <c r="P1403" s="13">
        <v>60</v>
      </c>
      <c r="Q1403" s="17">
        <v>26</v>
      </c>
      <c r="R1403" s="227">
        <f t="shared" si="74"/>
        <v>34</v>
      </c>
      <c r="S1403" s="18">
        <v>14.5</v>
      </c>
      <c r="T1403" s="18">
        <v>38.5</v>
      </c>
      <c r="U1403" s="18">
        <v>23</v>
      </c>
      <c r="V1403" s="17">
        <v>137</v>
      </c>
    </row>
    <row r="1404" spans="1:41" x14ac:dyDescent="0.25">
      <c r="A1404" s="12">
        <v>42199</v>
      </c>
      <c r="B1404" s="13" t="s">
        <v>860</v>
      </c>
      <c r="C1404" s="13">
        <v>2015</v>
      </c>
      <c r="D1404" s="13">
        <v>7</v>
      </c>
      <c r="E1404" s="13">
        <v>1</v>
      </c>
      <c r="G1404" s="30">
        <v>0.99652777777777779</v>
      </c>
      <c r="I1404" s="30">
        <v>0.84166666666666667</v>
      </c>
      <c r="J1404" s="231">
        <f t="shared" si="72"/>
        <v>3.7166666666666668</v>
      </c>
      <c r="K1404" s="13" t="s">
        <v>250</v>
      </c>
      <c r="L1404" s="13" t="s">
        <v>1986</v>
      </c>
      <c r="M1404" s="13" t="s">
        <v>252</v>
      </c>
      <c r="O1404" s="16">
        <v>2</v>
      </c>
      <c r="P1404" s="13">
        <v>55</v>
      </c>
      <c r="Q1404" s="17">
        <v>22</v>
      </c>
      <c r="R1404" s="227">
        <f t="shared" si="74"/>
        <v>33</v>
      </c>
      <c r="S1404" s="18">
        <v>16.2</v>
      </c>
      <c r="T1404" s="18">
        <v>39</v>
      </c>
      <c r="U1404" s="18">
        <v>25</v>
      </c>
      <c r="V1404" s="17">
        <v>144</v>
      </c>
      <c r="AO1404" s="13" t="s">
        <v>1992</v>
      </c>
    </row>
    <row r="1405" spans="1:41" x14ac:dyDescent="0.25">
      <c r="A1405" s="12">
        <v>42200</v>
      </c>
      <c r="B1405" s="13" t="s">
        <v>860</v>
      </c>
      <c r="C1405" s="13">
        <v>2015</v>
      </c>
      <c r="D1405" s="13">
        <v>7</v>
      </c>
      <c r="E1405" s="13">
        <v>1</v>
      </c>
      <c r="G1405" s="30">
        <v>8.2638888888888887E-2</v>
      </c>
      <c r="I1405" s="30">
        <v>0.84166666666666667</v>
      </c>
      <c r="J1405" s="231">
        <f t="shared" si="72"/>
        <v>5.783333333333335</v>
      </c>
      <c r="K1405" s="13" t="s">
        <v>250</v>
      </c>
      <c r="L1405" s="13" t="s">
        <v>1987</v>
      </c>
      <c r="M1405" s="13" t="s">
        <v>252</v>
      </c>
      <c r="O1405" s="16">
        <v>2</v>
      </c>
      <c r="P1405" s="13">
        <v>56</v>
      </c>
      <c r="Q1405" s="17">
        <v>22</v>
      </c>
      <c r="R1405" s="227">
        <f t="shared" si="74"/>
        <v>34</v>
      </c>
      <c r="S1405" s="18">
        <v>15</v>
      </c>
      <c r="T1405" s="18">
        <v>37.299999999999997</v>
      </c>
      <c r="U1405" s="18">
        <v>23.5</v>
      </c>
      <c r="V1405" s="17">
        <v>145</v>
      </c>
    </row>
    <row r="1406" spans="1:41" x14ac:dyDescent="0.25">
      <c r="A1406" s="12">
        <v>42200</v>
      </c>
      <c r="B1406" s="13" t="s">
        <v>860</v>
      </c>
      <c r="C1406" s="13">
        <v>2015</v>
      </c>
      <c r="D1406" s="13">
        <v>7</v>
      </c>
      <c r="E1406" s="13">
        <v>1</v>
      </c>
      <c r="G1406" s="30">
        <v>8.3333333333333329E-2</v>
      </c>
      <c r="I1406" s="30">
        <v>0.84166666666666667</v>
      </c>
      <c r="J1406" s="231">
        <f t="shared" ref="J1406:J1451" si="75">($G1406-$I1406)*24+IF($G1406&lt;TIME(12,0,0),24,0)</f>
        <v>5.8000000000000007</v>
      </c>
      <c r="K1406" s="13" t="s">
        <v>250</v>
      </c>
      <c r="L1406" s="13" t="s">
        <v>1988</v>
      </c>
      <c r="M1406" s="13" t="s">
        <v>252</v>
      </c>
      <c r="O1406" s="16">
        <v>3</v>
      </c>
      <c r="P1406" s="13">
        <v>66</v>
      </c>
      <c r="Q1406" s="17">
        <v>25</v>
      </c>
      <c r="R1406" s="227">
        <f t="shared" si="74"/>
        <v>41</v>
      </c>
      <c r="S1406" s="18">
        <v>14.8</v>
      </c>
      <c r="T1406" s="18">
        <v>38.299999999999997</v>
      </c>
      <c r="U1406" s="18">
        <v>22.6</v>
      </c>
      <c r="V1406" s="17">
        <v>136</v>
      </c>
    </row>
    <row r="1407" spans="1:41" x14ac:dyDescent="0.25">
      <c r="A1407" s="12">
        <v>42225</v>
      </c>
      <c r="B1407" s="13" t="s">
        <v>860</v>
      </c>
      <c r="C1407" s="13">
        <v>2015</v>
      </c>
      <c r="D1407" s="13">
        <v>8</v>
      </c>
      <c r="E1407" s="13">
        <v>1</v>
      </c>
      <c r="G1407" s="30">
        <v>0.88402777777777775</v>
      </c>
      <c r="I1407" s="30">
        <v>0.82847222222222217</v>
      </c>
      <c r="J1407" s="231">
        <f t="shared" si="75"/>
        <v>1.3333333333333339</v>
      </c>
      <c r="K1407" s="13" t="s">
        <v>250</v>
      </c>
      <c r="L1407" s="13" t="s">
        <v>1999</v>
      </c>
      <c r="M1407" s="13" t="s">
        <v>252</v>
      </c>
      <c r="O1407" s="16">
        <v>1</v>
      </c>
      <c r="P1407" s="13">
        <v>52</v>
      </c>
      <c r="Q1407" s="17">
        <v>19</v>
      </c>
      <c r="R1407" s="227">
        <f t="shared" si="74"/>
        <v>33</v>
      </c>
      <c r="S1407" s="18">
        <v>14.4</v>
      </c>
      <c r="T1407" s="18">
        <v>37</v>
      </c>
      <c r="U1407" s="18">
        <v>23.6</v>
      </c>
      <c r="V1407" s="17">
        <v>142</v>
      </c>
      <c r="AO1407" s="13" t="s">
        <v>682</v>
      </c>
    </row>
    <row r="1408" spans="1:41" x14ac:dyDescent="0.25">
      <c r="A1408" s="12">
        <v>42225</v>
      </c>
      <c r="B1408" s="13" t="s">
        <v>860</v>
      </c>
      <c r="C1408" s="13">
        <v>2015</v>
      </c>
      <c r="D1408" s="13">
        <v>8</v>
      </c>
      <c r="E1408" s="13">
        <v>1</v>
      </c>
      <c r="G1408" s="30">
        <v>0.88611111111111107</v>
      </c>
      <c r="I1408" s="30">
        <v>0.82847222222222217</v>
      </c>
      <c r="J1408" s="231">
        <f t="shared" si="75"/>
        <v>1.3833333333333337</v>
      </c>
      <c r="K1408" s="13" t="s">
        <v>250</v>
      </c>
      <c r="L1408" s="13" t="s">
        <v>2000</v>
      </c>
      <c r="M1408" s="13" t="s">
        <v>252</v>
      </c>
      <c r="O1408" s="16">
        <v>0</v>
      </c>
      <c r="P1408" s="13">
        <v>60</v>
      </c>
      <c r="Q1408" s="17">
        <v>25</v>
      </c>
      <c r="R1408" s="227">
        <f t="shared" si="74"/>
        <v>35</v>
      </c>
      <c r="S1408" s="18">
        <v>14.1</v>
      </c>
      <c r="T1408" s="18">
        <v>37.35</v>
      </c>
      <c r="U1408" s="18">
        <v>23.25</v>
      </c>
      <c r="V1408" s="17">
        <v>140</v>
      </c>
    </row>
    <row r="1409" spans="1:41" x14ac:dyDescent="0.25">
      <c r="A1409" s="12">
        <v>42225</v>
      </c>
      <c r="B1409" s="13" t="s">
        <v>860</v>
      </c>
      <c r="C1409" s="13">
        <v>2015</v>
      </c>
      <c r="D1409" s="13">
        <v>8</v>
      </c>
      <c r="E1409" s="13">
        <v>1</v>
      </c>
      <c r="G1409" s="30">
        <v>0.90972222222222221</v>
      </c>
      <c r="I1409" s="30">
        <v>0.82847222222222217</v>
      </c>
      <c r="J1409" s="231">
        <f t="shared" si="75"/>
        <v>1.9500000000000011</v>
      </c>
      <c r="K1409" s="13" t="s">
        <v>250</v>
      </c>
      <c r="L1409" s="13" t="s">
        <v>2001</v>
      </c>
      <c r="M1409" s="13" t="s">
        <v>252</v>
      </c>
      <c r="O1409" s="16">
        <v>4</v>
      </c>
      <c r="P1409" s="13">
        <v>58</v>
      </c>
      <c r="Q1409" s="17">
        <v>25</v>
      </c>
      <c r="R1409" s="227">
        <f t="shared" si="74"/>
        <v>33</v>
      </c>
      <c r="S1409" s="18">
        <v>15.2</v>
      </c>
      <c r="T1409" s="18">
        <v>37.450000000000003</v>
      </c>
      <c r="U1409" s="18">
        <v>23.75</v>
      </c>
      <c r="V1409" s="17">
        <v>149</v>
      </c>
    </row>
    <row r="1410" spans="1:41" x14ac:dyDescent="0.25">
      <c r="A1410" s="12">
        <v>42225</v>
      </c>
      <c r="B1410" s="13" t="s">
        <v>860</v>
      </c>
      <c r="C1410" s="13">
        <v>2015</v>
      </c>
      <c r="D1410" s="13">
        <v>8</v>
      </c>
      <c r="E1410" s="13">
        <v>1</v>
      </c>
      <c r="G1410" s="30">
        <v>0.9243055555555556</v>
      </c>
      <c r="I1410" s="30">
        <v>0.82847222222222217</v>
      </c>
      <c r="J1410" s="231">
        <f t="shared" si="75"/>
        <v>2.3000000000000025</v>
      </c>
      <c r="K1410" s="13" t="s">
        <v>250</v>
      </c>
      <c r="L1410" s="13" t="s">
        <v>2002</v>
      </c>
      <c r="M1410" s="13" t="s">
        <v>252</v>
      </c>
      <c r="O1410" s="16">
        <v>1</v>
      </c>
      <c r="P1410" s="13">
        <v>56</v>
      </c>
      <c r="Q1410" s="17">
        <v>19</v>
      </c>
      <c r="R1410" s="227">
        <f t="shared" si="74"/>
        <v>37</v>
      </c>
      <c r="S1410" s="18">
        <v>15.05</v>
      </c>
      <c r="T1410" s="18">
        <v>40.299999999999997</v>
      </c>
      <c r="U1410" s="18">
        <v>21.75</v>
      </c>
      <c r="V1410" s="17">
        <v>148</v>
      </c>
    </row>
    <row r="1411" spans="1:41" x14ac:dyDescent="0.25">
      <c r="A1411" s="12">
        <v>42225</v>
      </c>
      <c r="B1411" s="13" t="s">
        <v>860</v>
      </c>
      <c r="C1411" s="13">
        <v>2015</v>
      </c>
      <c r="D1411" s="13">
        <v>8</v>
      </c>
      <c r="E1411" s="13">
        <v>1</v>
      </c>
      <c r="G1411" s="30">
        <v>0.94027777777777777</v>
      </c>
      <c r="I1411" s="30">
        <v>0.82847222222222217</v>
      </c>
      <c r="J1411" s="231">
        <f t="shared" si="75"/>
        <v>2.6833333333333345</v>
      </c>
      <c r="K1411" s="13" t="s">
        <v>250</v>
      </c>
      <c r="L1411" s="13" t="s">
        <v>2003</v>
      </c>
      <c r="M1411" s="13" t="s">
        <v>252</v>
      </c>
      <c r="O1411" s="16">
        <v>0</v>
      </c>
      <c r="P1411" s="13">
        <v>61</v>
      </c>
      <c r="Q1411" s="17">
        <v>25</v>
      </c>
      <c r="R1411" s="227">
        <f t="shared" si="74"/>
        <v>36</v>
      </c>
      <c r="S1411" s="18">
        <v>14.6</v>
      </c>
      <c r="T1411" s="18">
        <v>38.950000000000003</v>
      </c>
      <c r="U1411" s="18">
        <v>24.45</v>
      </c>
      <c r="V1411" s="17">
        <v>147</v>
      </c>
    </row>
    <row r="1412" spans="1:41" x14ac:dyDescent="0.25">
      <c r="A1412" s="12">
        <v>42225</v>
      </c>
      <c r="B1412" s="13" t="s">
        <v>860</v>
      </c>
      <c r="C1412" s="13">
        <v>2015</v>
      </c>
      <c r="D1412" s="13">
        <v>8</v>
      </c>
      <c r="E1412" s="13">
        <v>1</v>
      </c>
      <c r="G1412" s="30">
        <v>2.4999999999999998E-2</v>
      </c>
      <c r="I1412" s="30">
        <v>0.82847222222222217</v>
      </c>
      <c r="J1412" s="231">
        <f t="shared" si="75"/>
        <v>4.7166666666666686</v>
      </c>
      <c r="K1412" s="13" t="s">
        <v>250</v>
      </c>
      <c r="L1412" s="13" t="s">
        <v>2004</v>
      </c>
      <c r="M1412" s="13" t="s">
        <v>252</v>
      </c>
      <c r="O1412" s="16">
        <v>0</v>
      </c>
      <c r="P1412" s="13">
        <v>56</v>
      </c>
      <c r="Q1412" s="17">
        <v>25</v>
      </c>
      <c r="R1412" s="227">
        <f t="shared" si="74"/>
        <v>31</v>
      </c>
      <c r="S1412" s="18">
        <v>16.05</v>
      </c>
      <c r="T1412" s="18">
        <v>38.4</v>
      </c>
      <c r="U1412" s="18">
        <v>23.3</v>
      </c>
      <c r="V1412" s="17">
        <v>141</v>
      </c>
    </row>
    <row r="1413" spans="1:41" x14ac:dyDescent="0.25">
      <c r="A1413" s="12">
        <v>42225</v>
      </c>
      <c r="B1413" s="13" t="s">
        <v>860</v>
      </c>
      <c r="C1413" s="13">
        <v>2015</v>
      </c>
      <c r="D1413" s="13">
        <v>8</v>
      </c>
      <c r="E1413" s="13">
        <v>1</v>
      </c>
      <c r="G1413" s="30">
        <v>3.4722222222222224E-2</v>
      </c>
      <c r="I1413" s="30">
        <v>0.82847222222222217</v>
      </c>
      <c r="J1413" s="231">
        <f t="shared" si="75"/>
        <v>4.9500000000000028</v>
      </c>
      <c r="K1413" s="13" t="s">
        <v>250</v>
      </c>
      <c r="L1413" s="13" t="s">
        <v>2005</v>
      </c>
      <c r="M1413" s="13" t="s">
        <v>252</v>
      </c>
      <c r="O1413" s="16">
        <v>0</v>
      </c>
      <c r="P1413" s="13">
        <v>52</v>
      </c>
      <c r="Q1413" s="17">
        <v>19</v>
      </c>
      <c r="R1413" s="227">
        <f t="shared" si="74"/>
        <v>33</v>
      </c>
      <c r="S1413" s="18">
        <v>14.75</v>
      </c>
      <c r="T1413" s="18">
        <v>38.299999999999997</v>
      </c>
      <c r="U1413" s="18">
        <v>24.45</v>
      </c>
      <c r="V1413" s="17">
        <v>151</v>
      </c>
    </row>
    <row r="1414" spans="1:41" x14ac:dyDescent="0.25">
      <c r="A1414" s="12">
        <v>42226</v>
      </c>
      <c r="B1414" s="13" t="s">
        <v>860</v>
      </c>
      <c r="C1414" s="13">
        <v>2015</v>
      </c>
      <c r="D1414" s="13">
        <v>8</v>
      </c>
      <c r="E1414" s="13">
        <v>1</v>
      </c>
      <c r="G1414" s="30">
        <v>0.87083333333333324</v>
      </c>
      <c r="I1414" s="30">
        <v>0.82777777777777783</v>
      </c>
      <c r="J1414" s="231">
        <f t="shared" si="75"/>
        <v>1.0333333333333297</v>
      </c>
      <c r="K1414" s="13" t="s">
        <v>250</v>
      </c>
      <c r="L1414" s="13" t="s">
        <v>2007</v>
      </c>
      <c r="M1414" s="13" t="s">
        <v>252</v>
      </c>
      <c r="O1414" s="16">
        <v>1</v>
      </c>
      <c r="P1414" s="13">
        <v>64</v>
      </c>
      <c r="Q1414" s="17">
        <v>25</v>
      </c>
      <c r="R1414" s="227">
        <f t="shared" si="74"/>
        <v>39</v>
      </c>
      <c r="S1414" s="18">
        <v>15.4</v>
      </c>
      <c r="T1414" s="18">
        <v>39.549999999999997</v>
      </c>
      <c r="U1414" s="18">
        <v>24.1</v>
      </c>
      <c r="V1414" s="17">
        <v>146</v>
      </c>
    </row>
    <row r="1415" spans="1:41" x14ac:dyDescent="0.25">
      <c r="A1415" s="12">
        <v>42226</v>
      </c>
      <c r="B1415" s="13" t="s">
        <v>860</v>
      </c>
      <c r="C1415" s="13">
        <v>2015</v>
      </c>
      <c r="D1415" s="13">
        <v>8</v>
      </c>
      <c r="E1415" s="13">
        <v>1</v>
      </c>
      <c r="G1415" s="30">
        <v>0.90069444444444446</v>
      </c>
      <c r="I1415" s="30">
        <v>0.82777777777777783</v>
      </c>
      <c r="J1415" s="231">
        <f t="shared" si="75"/>
        <v>1.7499999999999991</v>
      </c>
      <c r="K1415" s="13" t="s">
        <v>250</v>
      </c>
      <c r="L1415" s="13" t="s">
        <v>2008</v>
      </c>
      <c r="M1415" s="13" t="s">
        <v>252</v>
      </c>
      <c r="O1415" s="16">
        <v>1.5</v>
      </c>
      <c r="P1415" s="13">
        <v>58</v>
      </c>
      <c r="Q1415" s="17">
        <v>25</v>
      </c>
      <c r="R1415" s="227">
        <f t="shared" si="74"/>
        <v>33</v>
      </c>
      <c r="S1415" s="18">
        <v>14.65</v>
      </c>
      <c r="T1415" s="18">
        <v>38.75</v>
      </c>
      <c r="U1415" s="18">
        <v>23.35</v>
      </c>
      <c r="V1415" s="17">
        <v>143</v>
      </c>
    </row>
    <row r="1416" spans="1:41" x14ac:dyDescent="0.25">
      <c r="A1416" s="12">
        <v>42226</v>
      </c>
      <c r="B1416" s="13" t="s">
        <v>860</v>
      </c>
      <c r="C1416" s="13">
        <v>2015</v>
      </c>
      <c r="D1416" s="13">
        <v>8</v>
      </c>
      <c r="E1416" s="13">
        <v>1</v>
      </c>
      <c r="G1416" s="30">
        <v>0.9145833333333333</v>
      </c>
      <c r="I1416" s="30">
        <v>0.82777777777777783</v>
      </c>
      <c r="J1416" s="231">
        <f t="shared" si="75"/>
        <v>2.0833333333333313</v>
      </c>
      <c r="K1416" s="13" t="s">
        <v>250</v>
      </c>
      <c r="L1416" s="13" t="s">
        <v>2009</v>
      </c>
      <c r="M1416" s="13" t="s">
        <v>252</v>
      </c>
      <c r="O1416" s="16">
        <v>3</v>
      </c>
      <c r="P1416" s="13">
        <v>31</v>
      </c>
      <c r="Q1416" s="17">
        <v>25</v>
      </c>
      <c r="R1416" s="227">
        <f t="shared" si="74"/>
        <v>6</v>
      </c>
      <c r="S1416" s="18">
        <v>14.65</v>
      </c>
      <c r="T1416" s="18">
        <v>38.299999999999997</v>
      </c>
      <c r="U1416" s="18">
        <v>22.9</v>
      </c>
      <c r="V1416" s="17">
        <v>150</v>
      </c>
      <c r="AO1416" s="13" t="s">
        <v>2020</v>
      </c>
    </row>
    <row r="1417" spans="1:41" x14ac:dyDescent="0.25">
      <c r="A1417" s="12">
        <v>42226</v>
      </c>
      <c r="B1417" s="13" t="s">
        <v>860</v>
      </c>
      <c r="C1417" s="13">
        <v>2015</v>
      </c>
      <c r="D1417" s="13">
        <v>8</v>
      </c>
      <c r="E1417" s="13">
        <v>1</v>
      </c>
      <c r="G1417" s="30">
        <v>0.93541666666666667</v>
      </c>
      <c r="I1417" s="30">
        <v>0.82777777777777783</v>
      </c>
      <c r="J1417" s="231">
        <f t="shared" si="75"/>
        <v>2.5833333333333321</v>
      </c>
      <c r="K1417" s="13" t="s">
        <v>250</v>
      </c>
      <c r="L1417" s="13" t="s">
        <v>2010</v>
      </c>
      <c r="M1417" s="13" t="s">
        <v>252</v>
      </c>
      <c r="O1417" s="16">
        <v>1</v>
      </c>
      <c r="P1417" s="13">
        <v>32</v>
      </c>
      <c r="Q1417" s="17">
        <v>25</v>
      </c>
      <c r="R1417" s="227">
        <f t="shared" si="74"/>
        <v>7</v>
      </c>
      <c r="S1417" s="18">
        <v>13.8</v>
      </c>
      <c r="T1417" s="18">
        <v>37.549999999999997</v>
      </c>
      <c r="U1417" s="18">
        <v>24.4</v>
      </c>
      <c r="V1417" s="17">
        <v>143</v>
      </c>
    </row>
    <row r="1418" spans="1:41" x14ac:dyDescent="0.25">
      <c r="A1418" s="12">
        <v>42226</v>
      </c>
      <c r="B1418" s="13" t="s">
        <v>860</v>
      </c>
      <c r="C1418" s="13">
        <v>2015</v>
      </c>
      <c r="D1418" s="13">
        <v>8</v>
      </c>
      <c r="E1418" s="13">
        <v>1</v>
      </c>
      <c r="G1418" s="30">
        <v>0.97083333333333333</v>
      </c>
      <c r="I1418" s="30">
        <v>0.82777777777777783</v>
      </c>
      <c r="J1418" s="231">
        <f t="shared" si="75"/>
        <v>3.4333333333333318</v>
      </c>
      <c r="K1418" s="13" t="s">
        <v>250</v>
      </c>
      <c r="L1418" s="13" t="s">
        <v>2011</v>
      </c>
      <c r="M1418" s="13" t="s">
        <v>252</v>
      </c>
      <c r="R1418" s="227">
        <f t="shared" si="74"/>
        <v>0</v>
      </c>
      <c r="AO1418" s="13" t="s">
        <v>2021</v>
      </c>
    </row>
    <row r="1419" spans="1:41" x14ac:dyDescent="0.25">
      <c r="A1419" s="12">
        <v>42226</v>
      </c>
      <c r="B1419" s="13" t="s">
        <v>860</v>
      </c>
      <c r="C1419" s="13">
        <v>2015</v>
      </c>
      <c r="D1419" s="13">
        <v>8</v>
      </c>
      <c r="E1419" s="13">
        <v>1</v>
      </c>
      <c r="G1419" s="30">
        <v>0.98472222222222217</v>
      </c>
      <c r="I1419" s="30">
        <v>0.82777777777777783</v>
      </c>
      <c r="J1419" s="231">
        <f t="shared" si="75"/>
        <v>3.7666666666666639</v>
      </c>
      <c r="K1419" s="13" t="s">
        <v>250</v>
      </c>
      <c r="L1419" s="13" t="s">
        <v>2012</v>
      </c>
      <c r="M1419" s="13" t="s">
        <v>252</v>
      </c>
      <c r="O1419" s="16">
        <v>4</v>
      </c>
      <c r="P1419" s="13">
        <v>65</v>
      </c>
      <c r="Q1419" s="17">
        <v>25</v>
      </c>
      <c r="R1419" s="227">
        <f t="shared" si="74"/>
        <v>40</v>
      </c>
      <c r="S1419" s="18">
        <v>13.5</v>
      </c>
      <c r="T1419" s="18">
        <v>37.85</v>
      </c>
      <c r="U1419" s="18">
        <v>23</v>
      </c>
      <c r="V1419" s="17">
        <v>146</v>
      </c>
    </row>
    <row r="1420" spans="1:41" x14ac:dyDescent="0.25">
      <c r="A1420" s="12">
        <v>42226</v>
      </c>
      <c r="B1420" s="13" t="s">
        <v>860</v>
      </c>
      <c r="C1420" s="13">
        <v>2015</v>
      </c>
      <c r="D1420" s="13">
        <v>8</v>
      </c>
      <c r="E1420" s="13">
        <v>1</v>
      </c>
      <c r="G1420" s="30">
        <v>0.98958333333333337</v>
      </c>
      <c r="I1420" s="30">
        <v>0.82777777777777783</v>
      </c>
      <c r="J1420" s="231">
        <f t="shared" si="75"/>
        <v>3.8833333333333329</v>
      </c>
      <c r="K1420" s="13" t="s">
        <v>250</v>
      </c>
      <c r="L1420" s="13" t="s">
        <v>2013</v>
      </c>
      <c r="M1420" s="13" t="s">
        <v>252</v>
      </c>
      <c r="O1420" s="16">
        <v>1</v>
      </c>
      <c r="P1420" s="13">
        <v>66</v>
      </c>
      <c r="Q1420" s="17">
        <v>25</v>
      </c>
      <c r="R1420" s="227">
        <f t="shared" si="74"/>
        <v>41</v>
      </c>
      <c r="S1420" s="18">
        <v>14.2</v>
      </c>
      <c r="T1420" s="18">
        <v>38.450000000000003</v>
      </c>
      <c r="U1420" s="18">
        <v>22.9</v>
      </c>
      <c r="V1420" s="17">
        <v>148</v>
      </c>
    </row>
    <row r="1421" spans="1:41" x14ac:dyDescent="0.25">
      <c r="A1421" s="12">
        <v>42226</v>
      </c>
      <c r="B1421" s="13" t="s">
        <v>860</v>
      </c>
      <c r="C1421" s="13">
        <v>2015</v>
      </c>
      <c r="D1421" s="13">
        <v>8</v>
      </c>
      <c r="E1421" s="13">
        <v>1</v>
      </c>
      <c r="G1421" s="30">
        <v>0.99791666666666667</v>
      </c>
      <c r="I1421" s="30">
        <v>0.82777777777777783</v>
      </c>
      <c r="J1421" s="231">
        <f t="shared" si="75"/>
        <v>4.0833333333333321</v>
      </c>
      <c r="K1421" s="13" t="s">
        <v>250</v>
      </c>
      <c r="L1421" s="13" t="s">
        <v>2014</v>
      </c>
      <c r="M1421" s="13" t="s">
        <v>252</v>
      </c>
      <c r="O1421" s="16">
        <v>3</v>
      </c>
      <c r="P1421" s="13">
        <v>62</v>
      </c>
      <c r="Q1421" s="17">
        <v>25</v>
      </c>
      <c r="R1421" s="227">
        <f t="shared" si="74"/>
        <v>37</v>
      </c>
      <c r="S1421" s="18">
        <v>14.6</v>
      </c>
      <c r="T1421" s="18">
        <v>39.15</v>
      </c>
      <c r="U1421" s="18">
        <v>24.85</v>
      </c>
      <c r="V1421" s="17">
        <v>147</v>
      </c>
      <c r="AO1421" s="13" t="s">
        <v>2022</v>
      </c>
    </row>
    <row r="1422" spans="1:41" x14ac:dyDescent="0.25">
      <c r="A1422" s="12">
        <v>42226</v>
      </c>
      <c r="B1422" s="13" t="s">
        <v>860</v>
      </c>
      <c r="C1422" s="13">
        <v>2015</v>
      </c>
      <c r="D1422" s="13">
        <v>8</v>
      </c>
      <c r="E1422" s="13">
        <v>1</v>
      </c>
      <c r="G1422" s="30">
        <v>1.7361111111111112E-2</v>
      </c>
      <c r="I1422" s="30">
        <v>0.82777777777777783</v>
      </c>
      <c r="J1422" s="231">
        <f t="shared" si="75"/>
        <v>4.5500000000000007</v>
      </c>
      <c r="K1422" s="13" t="s">
        <v>250</v>
      </c>
      <c r="L1422" s="13" t="s">
        <v>2015</v>
      </c>
      <c r="M1422" s="13" t="s">
        <v>252</v>
      </c>
      <c r="O1422" s="16">
        <v>3</v>
      </c>
      <c r="P1422" s="13">
        <v>60</v>
      </c>
      <c r="Q1422" s="17">
        <v>25</v>
      </c>
      <c r="R1422" s="227">
        <f t="shared" si="74"/>
        <v>35</v>
      </c>
      <c r="S1422" s="18">
        <v>15.75</v>
      </c>
      <c r="T1422" s="18">
        <v>37.950000000000003</v>
      </c>
      <c r="U1422" s="18">
        <v>24.65</v>
      </c>
      <c r="V1422" s="17">
        <v>140</v>
      </c>
    </row>
    <row r="1423" spans="1:41" x14ac:dyDescent="0.25">
      <c r="A1423" s="12">
        <v>42226</v>
      </c>
      <c r="B1423" s="13" t="s">
        <v>860</v>
      </c>
      <c r="C1423" s="13">
        <v>2015</v>
      </c>
      <c r="D1423" s="13">
        <v>8</v>
      </c>
      <c r="E1423" s="13">
        <v>1</v>
      </c>
      <c r="G1423" s="30">
        <v>3.888888888888889E-2</v>
      </c>
      <c r="I1423" s="30">
        <v>0.82777777777777783</v>
      </c>
      <c r="J1423" s="231">
        <f t="shared" si="75"/>
        <v>5.0666666666666629</v>
      </c>
      <c r="K1423" s="13" t="s">
        <v>250</v>
      </c>
      <c r="L1423" s="13" t="s">
        <v>2016</v>
      </c>
      <c r="M1423" s="13" t="s">
        <v>252</v>
      </c>
      <c r="O1423" s="16">
        <v>2</v>
      </c>
      <c r="P1423" s="13">
        <v>66</v>
      </c>
      <c r="Q1423" s="17">
        <v>25</v>
      </c>
      <c r="R1423" s="227">
        <f t="shared" si="74"/>
        <v>41</v>
      </c>
      <c r="S1423" s="18">
        <v>15.3</v>
      </c>
      <c r="T1423" s="18">
        <v>39</v>
      </c>
      <c r="U1423" s="18">
        <v>24</v>
      </c>
      <c r="V1423" s="17">
        <v>144</v>
      </c>
    </row>
    <row r="1424" spans="1:41" x14ac:dyDescent="0.25">
      <c r="A1424" s="12">
        <v>42226</v>
      </c>
      <c r="B1424" s="13" t="s">
        <v>860</v>
      </c>
      <c r="C1424" s="13">
        <v>2015</v>
      </c>
      <c r="D1424" s="13">
        <v>8</v>
      </c>
      <c r="E1424" s="13">
        <v>1</v>
      </c>
      <c r="G1424" s="30">
        <v>3.7499999999999999E-2</v>
      </c>
      <c r="I1424" s="30">
        <v>0.82777777777777783</v>
      </c>
      <c r="J1424" s="231">
        <f t="shared" si="75"/>
        <v>5.0333333333333314</v>
      </c>
      <c r="K1424" s="13" t="s">
        <v>250</v>
      </c>
      <c r="L1424" s="13" t="s">
        <v>2017</v>
      </c>
      <c r="M1424" s="13" t="s">
        <v>252</v>
      </c>
      <c r="O1424" s="16">
        <v>0</v>
      </c>
      <c r="P1424" s="13">
        <v>55</v>
      </c>
      <c r="Q1424" s="17">
        <v>19</v>
      </c>
      <c r="R1424" s="227">
        <f t="shared" si="74"/>
        <v>36</v>
      </c>
      <c r="S1424" s="18">
        <v>15.1</v>
      </c>
      <c r="T1424" s="18">
        <v>38</v>
      </c>
      <c r="U1424" s="18">
        <v>23.25</v>
      </c>
      <c r="V1424" s="17">
        <v>143</v>
      </c>
    </row>
    <row r="1425" spans="1:41" x14ac:dyDescent="0.25">
      <c r="A1425" s="12">
        <v>42226</v>
      </c>
      <c r="B1425" s="13" t="s">
        <v>860</v>
      </c>
      <c r="C1425" s="13">
        <v>2015</v>
      </c>
      <c r="D1425" s="13">
        <v>8</v>
      </c>
      <c r="E1425" s="13">
        <v>1</v>
      </c>
      <c r="G1425" s="30">
        <v>7.6388888888888895E-2</v>
      </c>
      <c r="I1425" s="30">
        <v>0.82777777777777783</v>
      </c>
      <c r="J1425" s="231">
        <f t="shared" si="75"/>
        <v>5.9666666666666686</v>
      </c>
      <c r="K1425" s="13" t="s">
        <v>250</v>
      </c>
      <c r="L1425" s="13" t="s">
        <v>2018</v>
      </c>
      <c r="M1425" s="13" t="s">
        <v>252</v>
      </c>
      <c r="O1425" s="16">
        <v>3</v>
      </c>
      <c r="P1425" s="13">
        <v>53</v>
      </c>
      <c r="Q1425" s="17">
        <v>19</v>
      </c>
      <c r="R1425" s="227">
        <f t="shared" si="74"/>
        <v>34</v>
      </c>
      <c r="S1425" s="18">
        <v>15</v>
      </c>
      <c r="T1425" s="18">
        <v>39.200000000000003</v>
      </c>
      <c r="U1425" s="18">
        <v>24.35</v>
      </c>
      <c r="V1425" s="17">
        <v>146</v>
      </c>
    </row>
    <row r="1426" spans="1:41" x14ac:dyDescent="0.25">
      <c r="A1426" s="12">
        <v>42226</v>
      </c>
      <c r="B1426" s="13" t="s">
        <v>860</v>
      </c>
      <c r="C1426" s="13">
        <v>2015</v>
      </c>
      <c r="D1426" s="13">
        <v>8</v>
      </c>
      <c r="E1426" s="13">
        <v>1</v>
      </c>
      <c r="G1426" s="30">
        <v>8.1944444444444445E-2</v>
      </c>
      <c r="I1426" s="30">
        <v>0.82777777777777783</v>
      </c>
      <c r="J1426" s="231">
        <f t="shared" si="75"/>
        <v>6.1000000000000014</v>
      </c>
      <c r="K1426" s="13" t="s">
        <v>250</v>
      </c>
      <c r="L1426" s="13" t="s">
        <v>2019</v>
      </c>
      <c r="M1426" s="13" t="s">
        <v>252</v>
      </c>
      <c r="O1426" s="16">
        <v>4</v>
      </c>
      <c r="P1426" s="13">
        <v>68</v>
      </c>
      <c r="Q1426" s="17">
        <v>25</v>
      </c>
      <c r="R1426" s="227">
        <f t="shared" si="74"/>
        <v>43</v>
      </c>
      <c r="S1426" s="18">
        <v>15.5</v>
      </c>
      <c r="T1426" s="18">
        <v>39.65</v>
      </c>
      <c r="U1426" s="18">
        <v>24.4</v>
      </c>
      <c r="V1426" s="17">
        <v>149</v>
      </c>
    </row>
    <row r="1427" spans="1:41" x14ac:dyDescent="0.25">
      <c r="A1427" s="12">
        <v>42227</v>
      </c>
      <c r="B1427" s="13" t="s">
        <v>860</v>
      </c>
      <c r="C1427" s="13">
        <v>2015</v>
      </c>
      <c r="D1427" s="13">
        <v>8</v>
      </c>
      <c r="E1427" s="13">
        <v>1</v>
      </c>
      <c r="G1427" s="30">
        <v>0.88263888888888886</v>
      </c>
      <c r="I1427" s="30">
        <v>0.82708333333333339</v>
      </c>
      <c r="J1427" s="231">
        <f t="shared" si="75"/>
        <v>1.3333333333333313</v>
      </c>
      <c r="K1427" s="13" t="s">
        <v>250</v>
      </c>
      <c r="L1427" s="13" t="s">
        <v>2024</v>
      </c>
      <c r="M1427" s="13" t="s">
        <v>252</v>
      </c>
      <c r="O1427" s="16">
        <v>1.5</v>
      </c>
      <c r="P1427" s="13">
        <v>65</v>
      </c>
      <c r="Q1427" s="17">
        <v>25</v>
      </c>
      <c r="R1427" s="227">
        <f t="shared" si="74"/>
        <v>40</v>
      </c>
      <c r="S1427" s="18">
        <v>15.7</v>
      </c>
      <c r="T1427" s="18">
        <v>39.1</v>
      </c>
      <c r="U1427" s="18">
        <v>23.9</v>
      </c>
      <c r="V1427" s="17">
        <v>146</v>
      </c>
    </row>
    <row r="1428" spans="1:41" x14ac:dyDescent="0.25">
      <c r="A1428" s="12">
        <v>42227</v>
      </c>
      <c r="B1428" s="13" t="s">
        <v>860</v>
      </c>
      <c r="C1428" s="13">
        <v>2015</v>
      </c>
      <c r="D1428" s="13">
        <v>8</v>
      </c>
      <c r="E1428" s="13">
        <v>1</v>
      </c>
      <c r="G1428" s="30">
        <v>0.8881944444444444</v>
      </c>
      <c r="I1428" s="30">
        <v>0.82708333333333339</v>
      </c>
      <c r="J1428" s="231">
        <f t="shared" si="75"/>
        <v>1.4666666666666641</v>
      </c>
      <c r="K1428" s="13" t="s">
        <v>250</v>
      </c>
      <c r="L1428" s="13" t="s">
        <v>2025</v>
      </c>
      <c r="M1428" s="13" t="s">
        <v>252</v>
      </c>
      <c r="O1428" s="16">
        <v>0</v>
      </c>
      <c r="P1428" s="13">
        <v>58</v>
      </c>
      <c r="Q1428" s="17">
        <v>25</v>
      </c>
      <c r="R1428" s="227">
        <f t="shared" si="74"/>
        <v>33</v>
      </c>
      <c r="S1428" s="18">
        <v>14.35</v>
      </c>
      <c r="T1428" s="18">
        <v>37.799999999999997</v>
      </c>
      <c r="U1428" s="18">
        <v>23.1</v>
      </c>
      <c r="V1428" s="17">
        <v>142</v>
      </c>
    </row>
    <row r="1429" spans="1:41" x14ac:dyDescent="0.25">
      <c r="A1429" s="12">
        <v>42227</v>
      </c>
      <c r="B1429" s="13" t="s">
        <v>860</v>
      </c>
      <c r="C1429" s="13">
        <v>2015</v>
      </c>
      <c r="D1429" s="13">
        <v>8</v>
      </c>
      <c r="E1429" s="13">
        <v>1</v>
      </c>
      <c r="G1429" s="30">
        <v>0.8881944444444444</v>
      </c>
      <c r="I1429" s="30">
        <v>0.82708333333333339</v>
      </c>
      <c r="J1429" s="231">
        <f t="shared" si="75"/>
        <v>1.4666666666666641</v>
      </c>
      <c r="K1429" s="13" t="s">
        <v>250</v>
      </c>
      <c r="L1429" s="13" t="s">
        <v>2026</v>
      </c>
      <c r="M1429" s="13" t="s">
        <v>252</v>
      </c>
      <c r="O1429" s="16">
        <v>1.5</v>
      </c>
      <c r="P1429" s="13">
        <v>54</v>
      </c>
      <c r="Q1429" s="17">
        <v>19</v>
      </c>
      <c r="R1429" s="227">
        <f t="shared" si="74"/>
        <v>35</v>
      </c>
      <c r="S1429" s="18">
        <v>15.9</v>
      </c>
      <c r="T1429" s="18">
        <v>38.4</v>
      </c>
      <c r="U1429" s="18">
        <v>23.1</v>
      </c>
      <c r="V1429" s="17">
        <v>139</v>
      </c>
    </row>
    <row r="1430" spans="1:41" x14ac:dyDescent="0.25">
      <c r="A1430" s="12">
        <v>42227</v>
      </c>
      <c r="B1430" s="13" t="s">
        <v>860</v>
      </c>
      <c r="C1430" s="13">
        <v>2015</v>
      </c>
      <c r="D1430" s="13">
        <v>8</v>
      </c>
      <c r="E1430" s="13">
        <v>1</v>
      </c>
      <c r="G1430" s="30">
        <v>0.9458333333333333</v>
      </c>
      <c r="I1430" s="30">
        <v>0.82708333333333339</v>
      </c>
      <c r="J1430" s="231">
        <f t="shared" si="75"/>
        <v>2.8499999999999979</v>
      </c>
      <c r="K1430" s="13" t="s">
        <v>250</v>
      </c>
      <c r="L1430" s="13" t="s">
        <v>2027</v>
      </c>
      <c r="M1430" s="13" t="s">
        <v>252</v>
      </c>
      <c r="O1430" s="16">
        <v>4.5</v>
      </c>
      <c r="P1430" s="13">
        <v>59</v>
      </c>
      <c r="Q1430" s="17">
        <v>25</v>
      </c>
      <c r="R1430" s="227">
        <f t="shared" si="74"/>
        <v>34</v>
      </c>
      <c r="S1430" s="18">
        <v>15</v>
      </c>
      <c r="T1430" s="18">
        <v>38.1</v>
      </c>
      <c r="U1430" s="18">
        <v>24.2</v>
      </c>
      <c r="V1430" s="17">
        <v>147</v>
      </c>
    </row>
    <row r="1431" spans="1:41" x14ac:dyDescent="0.25">
      <c r="A1431" s="12">
        <v>42227</v>
      </c>
      <c r="B1431" s="13" t="s">
        <v>860</v>
      </c>
      <c r="C1431" s="13">
        <v>2015</v>
      </c>
      <c r="D1431" s="13">
        <v>8</v>
      </c>
      <c r="E1431" s="13">
        <v>1</v>
      </c>
      <c r="G1431" s="30">
        <v>0.9458333333333333</v>
      </c>
      <c r="I1431" s="30">
        <v>0.82708333333333339</v>
      </c>
      <c r="J1431" s="231">
        <f t="shared" si="75"/>
        <v>2.8499999999999979</v>
      </c>
      <c r="K1431" s="13" t="s">
        <v>250</v>
      </c>
      <c r="L1431" s="13" t="s">
        <v>2028</v>
      </c>
      <c r="M1431" s="13" t="s">
        <v>252</v>
      </c>
      <c r="O1431" s="16">
        <v>0</v>
      </c>
      <c r="P1431" s="13">
        <v>50</v>
      </c>
      <c r="Q1431" s="17">
        <v>19</v>
      </c>
      <c r="R1431" s="227">
        <f t="shared" si="74"/>
        <v>31</v>
      </c>
      <c r="S1431" s="18">
        <v>13.9</v>
      </c>
      <c r="T1431" s="18">
        <v>36.950000000000003</v>
      </c>
      <c r="U1431" s="18">
        <v>22.75</v>
      </c>
      <c r="V1431" s="17">
        <v>133</v>
      </c>
      <c r="AO1431" s="13" t="s">
        <v>2033</v>
      </c>
    </row>
    <row r="1432" spans="1:41" x14ac:dyDescent="0.25">
      <c r="A1432" s="12">
        <v>42227</v>
      </c>
      <c r="B1432" s="13" t="s">
        <v>860</v>
      </c>
      <c r="C1432" s="13">
        <v>2015</v>
      </c>
      <c r="D1432" s="13">
        <v>8</v>
      </c>
      <c r="E1432" s="13">
        <v>1</v>
      </c>
      <c r="G1432" s="30">
        <v>0.95624999999999993</v>
      </c>
      <c r="I1432" s="30">
        <v>0.82708333333333339</v>
      </c>
      <c r="J1432" s="231">
        <f t="shared" si="75"/>
        <v>3.099999999999997</v>
      </c>
      <c r="K1432" s="13" t="s">
        <v>250</v>
      </c>
      <c r="L1432" s="13" t="s">
        <v>2029</v>
      </c>
      <c r="M1432" s="13" t="s">
        <v>252</v>
      </c>
      <c r="O1432" s="16">
        <v>1.5</v>
      </c>
      <c r="P1432" s="13">
        <v>51</v>
      </c>
      <c r="Q1432" s="17">
        <v>19</v>
      </c>
      <c r="R1432" s="227">
        <f t="shared" si="74"/>
        <v>32</v>
      </c>
      <c r="S1432" s="18">
        <v>14.65</v>
      </c>
      <c r="T1432" s="18">
        <v>38.049999999999997</v>
      </c>
      <c r="U1432" s="18">
        <v>23</v>
      </c>
      <c r="V1432" s="17">
        <v>141</v>
      </c>
    </row>
    <row r="1433" spans="1:41" x14ac:dyDescent="0.25">
      <c r="A1433" s="12">
        <v>42227</v>
      </c>
      <c r="B1433" s="13" t="s">
        <v>860</v>
      </c>
      <c r="C1433" s="13">
        <v>2015</v>
      </c>
      <c r="D1433" s="13">
        <v>8</v>
      </c>
      <c r="E1433" s="13">
        <v>1</v>
      </c>
      <c r="G1433" s="30">
        <v>0.96805555555555556</v>
      </c>
      <c r="I1433" s="30">
        <v>0.82708333333333339</v>
      </c>
      <c r="J1433" s="231">
        <f t="shared" si="75"/>
        <v>3.383333333333332</v>
      </c>
      <c r="K1433" s="13" t="s">
        <v>250</v>
      </c>
      <c r="L1433" s="13" t="s">
        <v>2030</v>
      </c>
      <c r="M1433" s="13" t="s">
        <v>252</v>
      </c>
      <c r="O1433" s="16">
        <v>0</v>
      </c>
      <c r="P1433" s="13">
        <v>56</v>
      </c>
      <c r="Q1433" s="17">
        <v>25</v>
      </c>
      <c r="R1433" s="227">
        <f t="shared" si="74"/>
        <v>31</v>
      </c>
      <c r="S1433" s="18">
        <v>14.25</v>
      </c>
      <c r="T1433" s="18">
        <v>37.1</v>
      </c>
      <c r="U1433" s="18">
        <v>24</v>
      </c>
      <c r="V1433" s="17">
        <v>138</v>
      </c>
    </row>
    <row r="1434" spans="1:41" x14ac:dyDescent="0.25">
      <c r="A1434" s="12">
        <v>42227</v>
      </c>
      <c r="B1434" s="13" t="s">
        <v>860</v>
      </c>
      <c r="C1434" s="13">
        <v>2015</v>
      </c>
      <c r="D1434" s="13">
        <v>8</v>
      </c>
      <c r="E1434" s="13">
        <v>1</v>
      </c>
      <c r="G1434" s="30">
        <v>0.9868055555555556</v>
      </c>
      <c r="I1434" s="30">
        <v>0.82708333333333339</v>
      </c>
      <c r="J1434" s="231">
        <f t="shared" si="75"/>
        <v>3.833333333333333</v>
      </c>
      <c r="K1434" s="13" t="s">
        <v>250</v>
      </c>
      <c r="L1434" s="13" t="s">
        <v>2031</v>
      </c>
      <c r="M1434" s="13" t="s">
        <v>252</v>
      </c>
      <c r="O1434" s="16">
        <v>2</v>
      </c>
      <c r="P1434" s="13">
        <v>60</v>
      </c>
      <c r="Q1434" s="17">
        <v>25</v>
      </c>
      <c r="R1434" s="227">
        <f t="shared" si="74"/>
        <v>35</v>
      </c>
      <c r="S1434" s="18">
        <v>15</v>
      </c>
      <c r="T1434" s="18">
        <v>38.700000000000003</v>
      </c>
      <c r="U1434" s="18">
        <v>23.25</v>
      </c>
      <c r="V1434" s="17">
        <v>144</v>
      </c>
    </row>
    <row r="1435" spans="1:41" x14ac:dyDescent="0.25">
      <c r="A1435" s="12">
        <v>42227</v>
      </c>
      <c r="B1435" s="13" t="s">
        <v>860</v>
      </c>
      <c r="C1435" s="13">
        <v>2015</v>
      </c>
      <c r="D1435" s="13">
        <v>8</v>
      </c>
      <c r="E1435" s="13">
        <v>1</v>
      </c>
      <c r="G1435" s="30">
        <v>1.5972222222222224E-2</v>
      </c>
      <c r="I1435" s="30">
        <v>0.82708333333333339</v>
      </c>
      <c r="J1435" s="231">
        <f t="shared" si="75"/>
        <v>4.5333333333333314</v>
      </c>
      <c r="K1435" s="13" t="s">
        <v>250</v>
      </c>
      <c r="L1435" s="13" t="s">
        <v>2032</v>
      </c>
      <c r="M1435" s="13" t="s">
        <v>672</v>
      </c>
      <c r="O1435" s="16">
        <v>4.5</v>
      </c>
      <c r="P1435" s="13">
        <v>63</v>
      </c>
      <c r="Q1435" s="17">
        <v>25</v>
      </c>
      <c r="R1435" s="227">
        <f t="shared" si="74"/>
        <v>38</v>
      </c>
      <c r="S1435" s="18">
        <v>15.2</v>
      </c>
      <c r="T1435" s="18">
        <v>38</v>
      </c>
      <c r="U1435" s="18">
        <v>22.9</v>
      </c>
      <c r="V1435" s="17">
        <v>144</v>
      </c>
    </row>
    <row r="1436" spans="1:41" x14ac:dyDescent="0.25">
      <c r="A1436" s="12">
        <v>42227</v>
      </c>
      <c r="B1436" s="13" t="s">
        <v>860</v>
      </c>
      <c r="C1436" s="13">
        <v>2015</v>
      </c>
      <c r="D1436" s="13">
        <v>8</v>
      </c>
      <c r="E1436" s="13">
        <v>1</v>
      </c>
      <c r="G1436" s="30">
        <v>3.2638888888888891E-2</v>
      </c>
      <c r="I1436" s="30">
        <v>0.82708333333333339</v>
      </c>
      <c r="J1436" s="231">
        <f t="shared" si="75"/>
        <v>4.93333333333333</v>
      </c>
      <c r="K1436" s="13" t="s">
        <v>250</v>
      </c>
      <c r="L1436" s="13" t="s">
        <v>2035</v>
      </c>
      <c r="M1436" s="13" t="s">
        <v>252</v>
      </c>
      <c r="O1436" s="16">
        <v>0</v>
      </c>
      <c r="P1436" s="13">
        <v>60</v>
      </c>
      <c r="Q1436" s="17">
        <v>25</v>
      </c>
      <c r="R1436" s="227">
        <f t="shared" si="74"/>
        <v>35</v>
      </c>
      <c r="S1436" s="18">
        <v>14.55</v>
      </c>
      <c r="T1436" s="18">
        <v>38.200000000000003</v>
      </c>
      <c r="U1436" s="18">
        <v>24</v>
      </c>
      <c r="V1436" s="17">
        <v>140</v>
      </c>
    </row>
    <row r="1437" spans="1:41" x14ac:dyDescent="0.25">
      <c r="A1437" s="12">
        <v>42227</v>
      </c>
      <c r="B1437" s="13" t="s">
        <v>860</v>
      </c>
      <c r="C1437" s="13">
        <v>2015</v>
      </c>
      <c r="D1437" s="13">
        <v>8</v>
      </c>
      <c r="E1437" s="13">
        <v>1</v>
      </c>
      <c r="G1437" s="30">
        <v>4.3055555555555562E-2</v>
      </c>
      <c r="I1437" s="30">
        <v>0.82708333333333339</v>
      </c>
      <c r="J1437" s="231">
        <f t="shared" si="75"/>
        <v>5.18333333333333</v>
      </c>
      <c r="K1437" s="13" t="s">
        <v>250</v>
      </c>
      <c r="L1437" s="13" t="s">
        <v>2036</v>
      </c>
      <c r="M1437" s="13" t="s">
        <v>252</v>
      </c>
      <c r="O1437" s="16">
        <v>1.5</v>
      </c>
      <c r="P1437" s="13">
        <v>61</v>
      </c>
      <c r="Q1437" s="17">
        <v>25</v>
      </c>
      <c r="R1437" s="227">
        <f t="shared" si="74"/>
        <v>36</v>
      </c>
      <c r="S1437" s="18">
        <v>14.65</v>
      </c>
      <c r="T1437" s="18">
        <v>38.35</v>
      </c>
      <c r="U1437" s="18">
        <v>23.35</v>
      </c>
      <c r="V1437" s="17">
        <v>146</v>
      </c>
    </row>
    <row r="1438" spans="1:41" x14ac:dyDescent="0.25">
      <c r="A1438" s="12">
        <v>42227</v>
      </c>
      <c r="B1438" s="13" t="s">
        <v>860</v>
      </c>
      <c r="C1438" s="13">
        <v>2015</v>
      </c>
      <c r="D1438" s="13">
        <v>8</v>
      </c>
      <c r="E1438" s="13">
        <v>1</v>
      </c>
      <c r="G1438" s="30">
        <v>6.5277777777777782E-2</v>
      </c>
      <c r="I1438" s="30">
        <v>0.82708333333333339</v>
      </c>
      <c r="J1438" s="231">
        <f t="shared" si="75"/>
        <v>5.716666666666665</v>
      </c>
      <c r="K1438" s="13" t="s">
        <v>250</v>
      </c>
      <c r="L1438" s="13" t="s">
        <v>2037</v>
      </c>
      <c r="M1438" s="13" t="s">
        <v>252</v>
      </c>
      <c r="O1438" s="16">
        <v>0</v>
      </c>
      <c r="P1438" s="13">
        <v>59</v>
      </c>
      <c r="Q1438" s="17">
        <v>25</v>
      </c>
      <c r="R1438" s="227">
        <f t="shared" si="74"/>
        <v>34</v>
      </c>
      <c r="S1438" s="18">
        <v>14.1</v>
      </c>
      <c r="T1438" s="18">
        <v>36.85</v>
      </c>
      <c r="U1438" s="18">
        <v>23</v>
      </c>
      <c r="V1438" s="17">
        <v>148</v>
      </c>
    </row>
    <row r="1439" spans="1:41" x14ac:dyDescent="0.25">
      <c r="A1439" s="12">
        <v>42227</v>
      </c>
      <c r="B1439" s="13" t="s">
        <v>860</v>
      </c>
      <c r="C1439" s="13">
        <v>2015</v>
      </c>
      <c r="D1439" s="13">
        <v>8</v>
      </c>
      <c r="E1439" s="13">
        <v>1</v>
      </c>
      <c r="G1439" s="30">
        <v>6.9444444444444434E-2</v>
      </c>
      <c r="I1439" s="30">
        <v>0.82708333333333339</v>
      </c>
      <c r="J1439" s="231">
        <f t="shared" si="75"/>
        <v>5.8166666666666629</v>
      </c>
      <c r="K1439" s="13" t="s">
        <v>2034</v>
      </c>
      <c r="L1439" s="13" t="s">
        <v>2038</v>
      </c>
      <c r="M1439" s="13" t="s">
        <v>252</v>
      </c>
      <c r="O1439" s="16">
        <v>3</v>
      </c>
      <c r="P1439" s="13">
        <v>65</v>
      </c>
      <c r="Q1439" s="17">
        <v>25</v>
      </c>
      <c r="R1439" s="227">
        <f t="shared" si="74"/>
        <v>40</v>
      </c>
      <c r="S1439" s="18">
        <v>14.75</v>
      </c>
      <c r="T1439" s="18">
        <v>39.25</v>
      </c>
      <c r="U1439" s="18">
        <v>24.9</v>
      </c>
      <c r="V1439" s="17">
        <v>148</v>
      </c>
      <c r="AO1439" s="13" t="s">
        <v>2040</v>
      </c>
    </row>
    <row r="1440" spans="1:41" x14ac:dyDescent="0.25">
      <c r="A1440" s="12">
        <v>42227</v>
      </c>
      <c r="B1440" s="13" t="s">
        <v>860</v>
      </c>
      <c r="C1440" s="13">
        <v>2015</v>
      </c>
      <c r="D1440" s="13">
        <v>8</v>
      </c>
      <c r="E1440" s="13">
        <v>1</v>
      </c>
      <c r="G1440" s="30">
        <v>8.1944444444444445E-2</v>
      </c>
      <c r="I1440" s="30">
        <v>0.82708333333333339</v>
      </c>
      <c r="J1440" s="231">
        <f t="shared" si="75"/>
        <v>6.1166666666666671</v>
      </c>
      <c r="K1440" s="13" t="s">
        <v>250</v>
      </c>
      <c r="L1440" s="13" t="s">
        <v>2039</v>
      </c>
      <c r="M1440" s="13" t="s">
        <v>252</v>
      </c>
      <c r="O1440" s="16">
        <v>4</v>
      </c>
      <c r="P1440" s="13">
        <v>61</v>
      </c>
      <c r="Q1440" s="17">
        <v>25</v>
      </c>
      <c r="R1440" s="227">
        <f t="shared" si="74"/>
        <v>36</v>
      </c>
      <c r="S1440" s="18">
        <v>14.4</v>
      </c>
      <c r="T1440" s="18">
        <v>37.75</v>
      </c>
      <c r="U1440" s="18">
        <v>23.35</v>
      </c>
      <c r="V1440" s="17">
        <v>146</v>
      </c>
      <c r="AO1440" s="13" t="s">
        <v>2041</v>
      </c>
    </row>
    <row r="1441" spans="1:41" x14ac:dyDescent="0.25">
      <c r="A1441" s="12">
        <v>42255</v>
      </c>
      <c r="B1441" s="13" t="s">
        <v>860</v>
      </c>
      <c r="C1441" s="13">
        <v>2015</v>
      </c>
      <c r="D1441" s="13">
        <v>9</v>
      </c>
      <c r="E1441" s="13">
        <v>1</v>
      </c>
      <c r="G1441" s="30">
        <v>0.93194444444444446</v>
      </c>
      <c r="I1441" s="30">
        <v>0.80208333333333337</v>
      </c>
      <c r="J1441" s="231">
        <f t="shared" si="75"/>
        <v>3.1166666666666663</v>
      </c>
      <c r="K1441" s="13" t="s">
        <v>250</v>
      </c>
      <c r="L1441" s="13" t="s">
        <v>2042</v>
      </c>
      <c r="M1441" s="13" t="s">
        <v>252</v>
      </c>
      <c r="O1441" s="16">
        <v>0</v>
      </c>
      <c r="P1441" s="13">
        <v>63</v>
      </c>
      <c r="Q1441" s="17">
        <v>25</v>
      </c>
      <c r="R1441" s="227">
        <f t="shared" si="74"/>
        <v>38</v>
      </c>
      <c r="S1441" s="18">
        <v>15.4</v>
      </c>
      <c r="T1441" s="18">
        <v>40.9</v>
      </c>
      <c r="U1441" s="18">
        <v>24.2</v>
      </c>
      <c r="V1441" s="17">
        <v>142</v>
      </c>
    </row>
    <row r="1442" spans="1:41" x14ac:dyDescent="0.25">
      <c r="A1442" s="12">
        <v>42255</v>
      </c>
      <c r="B1442" s="13" t="s">
        <v>860</v>
      </c>
      <c r="C1442" s="13">
        <v>2015</v>
      </c>
      <c r="D1442" s="13">
        <v>9</v>
      </c>
      <c r="E1442" s="13">
        <v>1</v>
      </c>
      <c r="G1442" s="30">
        <v>0.93194444444444446</v>
      </c>
      <c r="I1442" s="30">
        <v>0.80208333333333337</v>
      </c>
      <c r="J1442" s="231">
        <f t="shared" si="75"/>
        <v>3.1166666666666663</v>
      </c>
      <c r="K1442" s="13" t="s">
        <v>250</v>
      </c>
      <c r="L1442" s="13" t="s">
        <v>2043</v>
      </c>
      <c r="M1442" s="13" t="s">
        <v>252</v>
      </c>
      <c r="O1442" s="16">
        <v>4</v>
      </c>
      <c r="P1442" s="13">
        <v>53.5</v>
      </c>
      <c r="Q1442" s="17">
        <v>20</v>
      </c>
      <c r="R1442" s="227">
        <f t="shared" si="74"/>
        <v>33.5</v>
      </c>
      <c r="S1442" s="18">
        <v>15.4</v>
      </c>
      <c r="T1442" s="18">
        <v>38.299999999999997</v>
      </c>
      <c r="U1442" s="18">
        <v>23.35</v>
      </c>
      <c r="V1442" s="17">
        <v>145</v>
      </c>
    </row>
    <row r="1443" spans="1:41" x14ac:dyDescent="0.25">
      <c r="A1443" s="12">
        <v>42255</v>
      </c>
      <c r="B1443" s="13" t="s">
        <v>860</v>
      </c>
      <c r="C1443" s="13">
        <v>2015</v>
      </c>
      <c r="D1443" s="13">
        <v>9</v>
      </c>
      <c r="E1443" s="13">
        <v>1</v>
      </c>
      <c r="G1443" s="30">
        <v>0.95694444444444438</v>
      </c>
      <c r="I1443" s="30">
        <v>0.80208333333333337</v>
      </c>
      <c r="J1443" s="231">
        <f t="shared" si="75"/>
        <v>3.7166666666666641</v>
      </c>
      <c r="K1443" s="13" t="s">
        <v>250</v>
      </c>
      <c r="L1443" s="13" t="s">
        <v>2044</v>
      </c>
      <c r="M1443" s="13" t="s">
        <v>252</v>
      </c>
      <c r="O1443" s="16">
        <v>0</v>
      </c>
      <c r="P1443" s="13">
        <v>57</v>
      </c>
      <c r="Q1443" s="17">
        <v>25</v>
      </c>
      <c r="R1443" s="227">
        <f t="shared" si="74"/>
        <v>32</v>
      </c>
      <c r="S1443" s="18">
        <v>13.6</v>
      </c>
      <c r="T1443" s="18">
        <v>31.2</v>
      </c>
      <c r="U1443" s="18">
        <v>21.25</v>
      </c>
      <c r="V1443" s="17">
        <v>140</v>
      </c>
    </row>
    <row r="1444" spans="1:41" x14ac:dyDescent="0.25">
      <c r="A1444" s="12">
        <v>42255</v>
      </c>
      <c r="B1444" s="13" t="s">
        <v>860</v>
      </c>
      <c r="C1444" s="13">
        <v>2015</v>
      </c>
      <c r="D1444" s="13">
        <v>9</v>
      </c>
      <c r="E1444" s="13">
        <v>1</v>
      </c>
      <c r="G1444" s="30">
        <v>0.98055555555555562</v>
      </c>
      <c r="I1444" s="30">
        <v>0.80208333333333337</v>
      </c>
      <c r="J1444" s="231">
        <f t="shared" si="75"/>
        <v>4.2833333333333341</v>
      </c>
      <c r="K1444" s="13" t="s">
        <v>250</v>
      </c>
      <c r="L1444" s="13" t="s">
        <v>2045</v>
      </c>
      <c r="M1444" s="13" t="s">
        <v>252</v>
      </c>
      <c r="O1444" s="16">
        <v>0</v>
      </c>
      <c r="P1444" s="13">
        <v>59</v>
      </c>
      <c r="Q1444" s="17">
        <v>25</v>
      </c>
      <c r="R1444" s="227">
        <f t="shared" si="74"/>
        <v>34</v>
      </c>
      <c r="S1444" s="18">
        <v>10.5</v>
      </c>
      <c r="T1444" s="18">
        <v>38</v>
      </c>
      <c r="U1444" s="18">
        <v>23.2</v>
      </c>
      <c r="V1444" s="17">
        <v>137</v>
      </c>
    </row>
    <row r="1445" spans="1:41" x14ac:dyDescent="0.25">
      <c r="A1445" s="12">
        <v>42255</v>
      </c>
      <c r="B1445" s="13" t="s">
        <v>860</v>
      </c>
      <c r="C1445" s="13">
        <v>2015</v>
      </c>
      <c r="D1445" s="13">
        <v>9</v>
      </c>
      <c r="E1445" s="13">
        <v>1</v>
      </c>
      <c r="G1445" s="30">
        <v>1.7361111111111112E-2</v>
      </c>
      <c r="I1445" s="30">
        <v>0.80208333333333337</v>
      </c>
      <c r="J1445" s="231">
        <f t="shared" si="75"/>
        <v>5.1666666666666679</v>
      </c>
      <c r="K1445" s="13" t="s">
        <v>250</v>
      </c>
      <c r="L1445" s="13" t="s">
        <v>2046</v>
      </c>
      <c r="M1445" s="13" t="s">
        <v>252</v>
      </c>
      <c r="O1445" s="16">
        <v>3</v>
      </c>
      <c r="P1445" s="13">
        <v>54</v>
      </c>
      <c r="Q1445" s="17">
        <v>20</v>
      </c>
      <c r="R1445" s="227">
        <f t="shared" si="74"/>
        <v>34</v>
      </c>
      <c r="S1445" s="18">
        <v>10.8</v>
      </c>
      <c r="T1445" s="18">
        <v>39.700000000000003</v>
      </c>
      <c r="U1445" s="18">
        <v>23.1</v>
      </c>
      <c r="V1445" s="17">
        <v>140</v>
      </c>
    </row>
    <row r="1446" spans="1:41" x14ac:dyDescent="0.25">
      <c r="A1446" s="12">
        <v>42255</v>
      </c>
      <c r="B1446" s="13" t="s">
        <v>860</v>
      </c>
      <c r="C1446" s="13">
        <v>2015</v>
      </c>
      <c r="D1446" s="13">
        <v>9</v>
      </c>
      <c r="E1446" s="13">
        <v>1</v>
      </c>
      <c r="G1446" s="30">
        <v>6.458333333333334E-2</v>
      </c>
      <c r="I1446" s="30">
        <v>0.80208333333333337</v>
      </c>
      <c r="J1446" s="231">
        <f t="shared" si="75"/>
        <v>6.2999999999999972</v>
      </c>
      <c r="K1446" s="13" t="s">
        <v>250</v>
      </c>
      <c r="L1446" s="13" t="s">
        <v>2047</v>
      </c>
      <c r="M1446" s="13" t="s">
        <v>252</v>
      </c>
      <c r="O1446" s="16">
        <v>4</v>
      </c>
      <c r="P1446" s="13">
        <v>59</v>
      </c>
      <c r="Q1446" s="17">
        <v>25</v>
      </c>
      <c r="R1446" s="227">
        <f t="shared" si="74"/>
        <v>34</v>
      </c>
      <c r="S1446" s="18">
        <v>14.85</v>
      </c>
      <c r="T1446" s="18">
        <v>39.049999999999997</v>
      </c>
      <c r="U1446" s="18">
        <v>22.1</v>
      </c>
      <c r="V1446" s="17">
        <v>155</v>
      </c>
    </row>
    <row r="1447" spans="1:41" x14ac:dyDescent="0.25">
      <c r="A1447" s="12">
        <v>42256</v>
      </c>
      <c r="B1447" s="13" t="s">
        <v>860</v>
      </c>
      <c r="C1447" s="13">
        <v>2015</v>
      </c>
      <c r="D1447" s="13">
        <v>9</v>
      </c>
      <c r="E1447" s="13">
        <v>1</v>
      </c>
      <c r="G1447" s="30">
        <v>0.84930555555555554</v>
      </c>
      <c r="I1447" s="30">
        <v>0.80138888888888893</v>
      </c>
      <c r="J1447" s="231">
        <f t="shared" si="75"/>
        <v>1.1499999999999986</v>
      </c>
      <c r="K1447" s="13" t="s">
        <v>250</v>
      </c>
      <c r="L1447" s="13" t="s">
        <v>2049</v>
      </c>
      <c r="M1447" s="13" t="s">
        <v>252</v>
      </c>
      <c r="O1447" s="16">
        <v>1</v>
      </c>
      <c r="P1447" s="13">
        <v>56.5</v>
      </c>
      <c r="Q1447" s="17">
        <v>21</v>
      </c>
      <c r="R1447" s="227">
        <f t="shared" si="74"/>
        <v>35.5</v>
      </c>
      <c r="S1447" s="18">
        <v>15.55</v>
      </c>
      <c r="T1447" s="18">
        <v>39.5</v>
      </c>
      <c r="U1447" s="18">
        <v>23.6</v>
      </c>
      <c r="V1447" s="17">
        <v>150</v>
      </c>
    </row>
    <row r="1448" spans="1:41" x14ac:dyDescent="0.25">
      <c r="A1448" s="12">
        <v>42256</v>
      </c>
      <c r="B1448" s="13" t="s">
        <v>860</v>
      </c>
      <c r="C1448" s="13">
        <v>2015</v>
      </c>
      <c r="D1448" s="13">
        <v>9</v>
      </c>
      <c r="E1448" s="13">
        <v>1</v>
      </c>
      <c r="G1448" s="30">
        <v>0.88194444444444453</v>
      </c>
      <c r="I1448" s="30">
        <v>0.80138888888888893</v>
      </c>
      <c r="J1448" s="231">
        <f t="shared" si="75"/>
        <v>1.9333333333333345</v>
      </c>
      <c r="K1448" s="13" t="s">
        <v>250</v>
      </c>
      <c r="L1448" s="13" t="s">
        <v>2053</v>
      </c>
      <c r="M1448" s="13" t="s">
        <v>672</v>
      </c>
      <c r="O1448" s="16">
        <v>3</v>
      </c>
      <c r="P1448" s="13">
        <v>54</v>
      </c>
      <c r="Q1448" s="17">
        <v>21</v>
      </c>
      <c r="R1448" s="227">
        <f t="shared" si="74"/>
        <v>33</v>
      </c>
      <c r="S1448" s="18">
        <v>15.8</v>
      </c>
      <c r="T1448" s="18">
        <v>38.9</v>
      </c>
      <c r="U1448" s="18">
        <v>24.2</v>
      </c>
      <c r="V1448" s="17">
        <v>136</v>
      </c>
      <c r="AO1448" s="13" t="s">
        <v>2054</v>
      </c>
    </row>
    <row r="1449" spans="1:41" x14ac:dyDescent="0.25">
      <c r="A1449" s="12">
        <v>42256</v>
      </c>
      <c r="B1449" s="13" t="s">
        <v>860</v>
      </c>
      <c r="C1449" s="13">
        <v>2015</v>
      </c>
      <c r="D1449" s="13">
        <v>9</v>
      </c>
      <c r="E1449" s="13">
        <v>1</v>
      </c>
      <c r="G1449" s="30">
        <v>0.91527777777777775</v>
      </c>
      <c r="I1449" s="30">
        <v>0.80138888888888893</v>
      </c>
      <c r="J1449" s="231">
        <f t="shared" si="75"/>
        <v>2.7333333333333316</v>
      </c>
      <c r="K1449" s="13" t="s">
        <v>250</v>
      </c>
      <c r="L1449" s="13" t="s">
        <v>2050</v>
      </c>
      <c r="M1449" s="13" t="s">
        <v>252</v>
      </c>
      <c r="O1449" s="16">
        <v>4</v>
      </c>
      <c r="P1449" s="13">
        <v>55.5</v>
      </c>
      <c r="Q1449" s="17">
        <v>21</v>
      </c>
      <c r="R1449" s="227">
        <f t="shared" si="74"/>
        <v>34.5</v>
      </c>
      <c r="S1449" s="18">
        <v>14.85</v>
      </c>
      <c r="T1449" s="18">
        <v>39</v>
      </c>
      <c r="U1449" s="18">
        <v>23.6</v>
      </c>
      <c r="V1449" s="17">
        <v>147</v>
      </c>
    </row>
    <row r="1450" spans="1:41" x14ac:dyDescent="0.25">
      <c r="A1450" s="12">
        <v>42256</v>
      </c>
      <c r="B1450" s="13" t="s">
        <v>860</v>
      </c>
      <c r="C1450" s="13">
        <v>2015</v>
      </c>
      <c r="D1450" s="13">
        <v>9</v>
      </c>
      <c r="E1450" s="13">
        <v>1</v>
      </c>
      <c r="G1450" s="30">
        <v>4.7916666666666663E-2</v>
      </c>
      <c r="I1450" s="30">
        <v>0.80138888888888893</v>
      </c>
      <c r="J1450" s="231">
        <f t="shared" si="75"/>
        <v>5.9166666666666643</v>
      </c>
      <c r="K1450" s="13" t="s">
        <v>250</v>
      </c>
      <c r="L1450" s="13" t="s">
        <v>2051</v>
      </c>
      <c r="M1450" s="13" t="s">
        <v>252</v>
      </c>
      <c r="O1450" s="16">
        <v>2</v>
      </c>
      <c r="P1450" s="13">
        <v>58.5</v>
      </c>
      <c r="Q1450" s="17">
        <v>21</v>
      </c>
      <c r="R1450" s="227">
        <f t="shared" si="74"/>
        <v>37.5</v>
      </c>
      <c r="S1450" s="18">
        <v>15.75</v>
      </c>
      <c r="T1450" s="18">
        <v>39.4</v>
      </c>
      <c r="U1450" s="18">
        <v>25.15</v>
      </c>
      <c r="V1450" s="17">
        <v>150</v>
      </c>
    </row>
    <row r="1451" spans="1:41" x14ac:dyDescent="0.25">
      <c r="A1451" s="12">
        <v>42257</v>
      </c>
      <c r="B1451" s="13" t="s">
        <v>860</v>
      </c>
      <c r="C1451" s="13">
        <v>2015</v>
      </c>
      <c r="D1451" s="13">
        <v>9</v>
      </c>
      <c r="E1451" s="13">
        <v>1</v>
      </c>
      <c r="G1451" s="30">
        <v>6.9444444444444441E-3</v>
      </c>
      <c r="I1451" s="30">
        <v>0.80069444444444438</v>
      </c>
      <c r="J1451" s="231">
        <f t="shared" si="75"/>
        <v>4.9500000000000028</v>
      </c>
      <c r="K1451" s="13" t="s">
        <v>250</v>
      </c>
      <c r="L1451" s="13" t="s">
        <v>2052</v>
      </c>
      <c r="M1451" s="13" t="s">
        <v>252</v>
      </c>
      <c r="O1451" s="16">
        <v>3</v>
      </c>
      <c r="P1451" s="13">
        <v>55</v>
      </c>
      <c r="Q1451" s="17">
        <v>25</v>
      </c>
      <c r="R1451" s="227">
        <f t="shared" si="74"/>
        <v>30</v>
      </c>
      <c r="S1451" s="18">
        <v>14.3</v>
      </c>
      <c r="T1451" s="18">
        <v>37.799999999999997</v>
      </c>
      <c r="U1451" s="18">
        <v>23.15</v>
      </c>
      <c r="V1451" s="17">
        <v>138</v>
      </c>
      <c r="AO1451" s="13" t="s">
        <v>2056</v>
      </c>
    </row>
  </sheetData>
  <sortState ref="A2:AV1389">
    <sortCondition ref="A2:A1389"/>
    <sortCondition descending="1" ref="K2:K1389"/>
    <sortCondition ref="L2:L1389"/>
  </sortState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topLeftCell="A11" workbookViewId="0">
      <selection sqref="A1:F35"/>
    </sheetView>
  </sheetViews>
  <sheetFormatPr defaultColWidth="8.85546875" defaultRowHeight="15" x14ac:dyDescent="0.25"/>
  <cols>
    <col min="1" max="1" width="10.7109375" style="160" bestFit="1" customWidth="1"/>
    <col min="2" max="2" width="13.5703125" style="165" customWidth="1"/>
    <col min="3" max="3" width="14.7109375" style="160" bestFit="1" customWidth="1"/>
    <col min="4" max="4" width="12.7109375" style="160" bestFit="1" customWidth="1"/>
    <col min="5" max="5" width="11.7109375" style="160" bestFit="1" customWidth="1"/>
    <col min="6" max="6" width="47.5703125" style="160" bestFit="1" customWidth="1"/>
    <col min="7" max="16384" width="8.85546875" style="160"/>
  </cols>
  <sheetData>
    <row r="1" spans="1:6" x14ac:dyDescent="0.25">
      <c r="A1" s="160" t="s">
        <v>1824</v>
      </c>
      <c r="B1" s="165" t="s">
        <v>1826</v>
      </c>
      <c r="C1" s="160" t="s">
        <v>1827</v>
      </c>
      <c r="D1" s="160" t="s">
        <v>1828</v>
      </c>
      <c r="E1" s="160" t="s">
        <v>1829</v>
      </c>
      <c r="F1" s="160" t="s">
        <v>242</v>
      </c>
    </row>
    <row r="2" spans="1:6" x14ac:dyDescent="0.25">
      <c r="A2" s="161" t="s">
        <v>875</v>
      </c>
      <c r="B2" s="166">
        <v>38501</v>
      </c>
      <c r="C2" s="161" t="s">
        <v>860</v>
      </c>
      <c r="D2" s="160" t="s">
        <v>860</v>
      </c>
      <c r="E2" s="162">
        <v>38500</v>
      </c>
    </row>
    <row r="3" spans="1:6" x14ac:dyDescent="0.25">
      <c r="A3" s="161" t="s">
        <v>957</v>
      </c>
      <c r="B3" s="166">
        <v>38501</v>
      </c>
      <c r="C3" s="161" t="s">
        <v>860</v>
      </c>
      <c r="F3" s="161" t="s">
        <v>1825</v>
      </c>
    </row>
    <row r="4" spans="1:6" x14ac:dyDescent="0.25">
      <c r="A4" s="161" t="s">
        <v>1171</v>
      </c>
      <c r="B4" s="166">
        <v>38536</v>
      </c>
      <c r="C4" s="161" t="s">
        <v>860</v>
      </c>
      <c r="F4" s="161" t="s">
        <v>1825</v>
      </c>
    </row>
    <row r="5" spans="1:6" x14ac:dyDescent="0.25">
      <c r="A5" s="161" t="s">
        <v>872</v>
      </c>
      <c r="B5" s="166">
        <v>38536</v>
      </c>
      <c r="C5" s="161" t="s">
        <v>860</v>
      </c>
      <c r="D5" s="160" t="s">
        <v>860</v>
      </c>
      <c r="E5" s="162">
        <v>38500</v>
      </c>
    </row>
    <row r="6" spans="1:6" x14ac:dyDescent="0.25">
      <c r="A6" s="161" t="s">
        <v>935</v>
      </c>
      <c r="B6" s="166">
        <v>38570</v>
      </c>
      <c r="C6" s="161" t="s">
        <v>860</v>
      </c>
      <c r="D6" s="160" t="s">
        <v>860</v>
      </c>
      <c r="E6" s="162">
        <v>38501</v>
      </c>
    </row>
    <row r="7" spans="1:6" x14ac:dyDescent="0.25">
      <c r="A7" s="161" t="s">
        <v>937</v>
      </c>
      <c r="B7" s="166">
        <v>38571</v>
      </c>
      <c r="C7" s="161" t="s">
        <v>860</v>
      </c>
      <c r="D7" s="160" t="s">
        <v>860</v>
      </c>
      <c r="E7" s="162">
        <v>38501</v>
      </c>
    </row>
    <row r="8" spans="1:6" x14ac:dyDescent="0.25">
      <c r="A8" s="161" t="s">
        <v>502</v>
      </c>
      <c r="B8" s="166">
        <v>38186</v>
      </c>
      <c r="C8" s="161" t="s">
        <v>378</v>
      </c>
      <c r="F8" s="161" t="s">
        <v>1825</v>
      </c>
    </row>
    <row r="9" spans="1:6" x14ac:dyDescent="0.25">
      <c r="A9" s="161" t="s">
        <v>417</v>
      </c>
      <c r="B9" s="166">
        <v>38186</v>
      </c>
      <c r="C9" s="161" t="s">
        <v>378</v>
      </c>
      <c r="D9" s="160" t="s">
        <v>378</v>
      </c>
      <c r="E9" s="162">
        <v>38185</v>
      </c>
    </row>
    <row r="10" spans="1:6" x14ac:dyDescent="0.25">
      <c r="A10" s="161" t="s">
        <v>393</v>
      </c>
      <c r="B10" s="166">
        <v>38186</v>
      </c>
      <c r="C10" s="161" t="s">
        <v>378</v>
      </c>
      <c r="D10" s="160" t="s">
        <v>378</v>
      </c>
      <c r="E10" s="162">
        <v>38185</v>
      </c>
    </row>
    <row r="11" spans="1:6" x14ac:dyDescent="0.25">
      <c r="A11" s="161" t="s">
        <v>519</v>
      </c>
      <c r="B11" s="166">
        <v>38214</v>
      </c>
      <c r="C11" s="161" t="s">
        <v>378</v>
      </c>
      <c r="D11" s="160" t="s">
        <v>378</v>
      </c>
      <c r="E11" s="162">
        <v>38187</v>
      </c>
    </row>
    <row r="12" spans="1:6" x14ac:dyDescent="0.25">
      <c r="A12" s="161" t="s">
        <v>661</v>
      </c>
      <c r="B12" s="166">
        <v>38214</v>
      </c>
      <c r="C12" s="161" t="s">
        <v>378</v>
      </c>
      <c r="D12" s="160" t="s">
        <v>378</v>
      </c>
      <c r="E12" s="162">
        <v>38213</v>
      </c>
    </row>
    <row r="13" spans="1:6" x14ac:dyDescent="0.25">
      <c r="A13" s="161" t="s">
        <v>344</v>
      </c>
      <c r="B13" s="166">
        <v>38214</v>
      </c>
      <c r="C13" s="161" t="s">
        <v>378</v>
      </c>
      <c r="D13" s="160" t="s">
        <v>249</v>
      </c>
      <c r="E13" s="162">
        <v>38162</v>
      </c>
    </row>
    <row r="14" spans="1:6" x14ac:dyDescent="0.25">
      <c r="A14" s="161" t="s">
        <v>434</v>
      </c>
      <c r="B14" s="166">
        <v>38214</v>
      </c>
      <c r="C14" s="161" t="s">
        <v>378</v>
      </c>
      <c r="D14" s="160" t="s">
        <v>378</v>
      </c>
      <c r="E14" s="162">
        <v>38186</v>
      </c>
    </row>
    <row r="15" spans="1:6" x14ac:dyDescent="0.25">
      <c r="A15" s="161" t="s">
        <v>668</v>
      </c>
      <c r="B15" s="166">
        <v>38215</v>
      </c>
      <c r="C15" s="161" t="s">
        <v>378</v>
      </c>
      <c r="D15" s="160" t="s">
        <v>378</v>
      </c>
      <c r="E15" s="162">
        <v>38214</v>
      </c>
    </row>
    <row r="16" spans="1:6" x14ac:dyDescent="0.25">
      <c r="A16" s="161" t="s">
        <v>1297</v>
      </c>
      <c r="B16" s="166">
        <v>38541</v>
      </c>
      <c r="C16" s="161" t="s">
        <v>378</v>
      </c>
      <c r="D16" s="160" t="s">
        <v>1830</v>
      </c>
      <c r="E16" s="162">
        <v>37826</v>
      </c>
      <c r="F16" s="160" t="s">
        <v>1835</v>
      </c>
    </row>
    <row r="17" spans="1:6" x14ac:dyDescent="0.25">
      <c r="A17" s="161" t="s">
        <v>413</v>
      </c>
      <c r="B17" s="166">
        <v>38541</v>
      </c>
      <c r="C17" s="161" t="s">
        <v>378</v>
      </c>
      <c r="D17" s="160" t="s">
        <v>378</v>
      </c>
      <c r="E17" s="162">
        <v>38185</v>
      </c>
      <c r="F17" s="160" t="s">
        <v>1836</v>
      </c>
    </row>
    <row r="18" spans="1:6" x14ac:dyDescent="0.25">
      <c r="A18" s="161" t="s">
        <v>1407</v>
      </c>
      <c r="B18" s="166">
        <v>38564</v>
      </c>
      <c r="C18" s="161" t="s">
        <v>378</v>
      </c>
      <c r="D18" s="160" t="s">
        <v>378</v>
      </c>
      <c r="E18" s="162">
        <v>38542</v>
      </c>
    </row>
    <row r="19" spans="1:6" x14ac:dyDescent="0.25">
      <c r="A19" s="163" t="s">
        <v>438</v>
      </c>
      <c r="B19" s="166">
        <v>38564</v>
      </c>
      <c r="C19" s="161" t="s">
        <v>378</v>
      </c>
      <c r="D19" s="160" t="s">
        <v>378</v>
      </c>
      <c r="E19" s="162">
        <v>38186</v>
      </c>
    </row>
    <row r="20" spans="1:6" x14ac:dyDescent="0.25">
      <c r="A20" s="161" t="s">
        <v>1058</v>
      </c>
      <c r="B20" s="166">
        <v>38565</v>
      </c>
      <c r="C20" s="161" t="s">
        <v>378</v>
      </c>
      <c r="D20" s="160" t="s">
        <v>249</v>
      </c>
      <c r="E20" s="162">
        <v>38504</v>
      </c>
    </row>
    <row r="21" spans="1:6" x14ac:dyDescent="0.25">
      <c r="A21" s="161" t="s">
        <v>1451</v>
      </c>
      <c r="B21" s="166">
        <v>38565</v>
      </c>
      <c r="C21" s="161" t="s">
        <v>378</v>
      </c>
      <c r="F21" s="161" t="s">
        <v>1825</v>
      </c>
    </row>
    <row r="22" spans="1:6" x14ac:dyDescent="0.25">
      <c r="A22" s="161" t="s">
        <v>1134</v>
      </c>
      <c r="B22" s="166">
        <v>38565</v>
      </c>
      <c r="C22" s="161" t="s">
        <v>378</v>
      </c>
      <c r="D22" s="160" t="s">
        <v>860</v>
      </c>
      <c r="E22" s="162">
        <v>38534</v>
      </c>
    </row>
    <row r="23" spans="1:6" x14ac:dyDescent="0.25">
      <c r="A23" s="161" t="s">
        <v>565</v>
      </c>
      <c r="B23" s="166">
        <v>38218</v>
      </c>
      <c r="C23" s="161" t="s">
        <v>249</v>
      </c>
      <c r="D23" s="160" t="s">
        <v>249</v>
      </c>
      <c r="E23" s="162">
        <v>38189</v>
      </c>
    </row>
    <row r="24" spans="1:6" x14ac:dyDescent="0.25">
      <c r="A24" s="161" t="s">
        <v>1087</v>
      </c>
      <c r="B24" s="166">
        <v>38505</v>
      </c>
      <c r="C24" s="161" t="s">
        <v>249</v>
      </c>
      <c r="F24" s="161" t="s">
        <v>1825</v>
      </c>
    </row>
    <row r="25" spans="1:6" x14ac:dyDescent="0.25">
      <c r="A25" s="161" t="s">
        <v>626</v>
      </c>
      <c r="B25" s="166">
        <v>38505</v>
      </c>
      <c r="C25" s="161" t="s">
        <v>249</v>
      </c>
      <c r="D25" s="160" t="s">
        <v>249</v>
      </c>
      <c r="E25" s="162">
        <v>38190</v>
      </c>
    </row>
    <row r="26" spans="1:6" x14ac:dyDescent="0.25">
      <c r="A26" s="161" t="s">
        <v>562</v>
      </c>
      <c r="B26" s="166">
        <v>38505</v>
      </c>
      <c r="C26" s="161" t="s">
        <v>249</v>
      </c>
      <c r="D26" s="160" t="s">
        <v>249</v>
      </c>
      <c r="E26" s="162">
        <v>38189</v>
      </c>
      <c r="F26" s="160" t="s">
        <v>1833</v>
      </c>
    </row>
    <row r="27" spans="1:6" x14ac:dyDescent="0.25">
      <c r="A27" s="161" t="s">
        <v>1163</v>
      </c>
      <c r="B27" s="166">
        <v>38541</v>
      </c>
      <c r="C27" s="161" t="s">
        <v>249</v>
      </c>
      <c r="D27" s="160" t="s">
        <v>860</v>
      </c>
      <c r="E27" s="162">
        <v>38536</v>
      </c>
      <c r="F27" s="160" t="s">
        <v>1834</v>
      </c>
    </row>
    <row r="28" spans="1:6" x14ac:dyDescent="0.25">
      <c r="A28" s="161" t="s">
        <v>338</v>
      </c>
      <c r="B28" s="166">
        <v>38541</v>
      </c>
      <c r="C28" s="161" t="s">
        <v>249</v>
      </c>
      <c r="D28" s="160" t="s">
        <v>249</v>
      </c>
      <c r="E28" s="162">
        <v>38161</v>
      </c>
      <c r="F28" s="160" t="s">
        <v>1831</v>
      </c>
    </row>
    <row r="29" spans="1:6" x14ac:dyDescent="0.25">
      <c r="A29" s="161" t="s">
        <v>997</v>
      </c>
      <c r="B29" s="166">
        <v>38541</v>
      </c>
      <c r="C29" s="161" t="s">
        <v>249</v>
      </c>
      <c r="D29" s="160" t="s">
        <v>249</v>
      </c>
      <c r="E29" s="162">
        <v>38503</v>
      </c>
    </row>
    <row r="30" spans="1:6" x14ac:dyDescent="0.25">
      <c r="A30" s="161" t="s">
        <v>1233</v>
      </c>
      <c r="B30" s="166">
        <v>38573</v>
      </c>
      <c r="C30" s="161" t="s">
        <v>249</v>
      </c>
      <c r="D30" s="160" t="s">
        <v>249</v>
      </c>
      <c r="E30" s="162">
        <v>38541</v>
      </c>
    </row>
    <row r="31" spans="1:6" x14ac:dyDescent="0.25">
      <c r="A31" s="161" t="s">
        <v>1188</v>
      </c>
      <c r="B31" s="166">
        <v>38573</v>
      </c>
      <c r="C31" s="161" t="s">
        <v>249</v>
      </c>
      <c r="D31" s="160" t="s">
        <v>249</v>
      </c>
      <c r="E31" s="162">
        <v>38540</v>
      </c>
    </row>
    <row r="32" spans="1:6" x14ac:dyDescent="0.25">
      <c r="A32" s="163" t="s">
        <v>1240</v>
      </c>
      <c r="B32" s="167">
        <v>38870</v>
      </c>
      <c r="C32" s="163" t="s">
        <v>249</v>
      </c>
      <c r="D32" s="160" t="s">
        <v>249</v>
      </c>
      <c r="E32" s="164">
        <v>38541</v>
      </c>
    </row>
    <row r="33" spans="1:6" x14ac:dyDescent="0.25">
      <c r="A33" s="161" t="s">
        <v>1747</v>
      </c>
      <c r="B33" s="166">
        <v>38870</v>
      </c>
      <c r="C33" s="161" t="s">
        <v>249</v>
      </c>
      <c r="E33" s="161">
        <v>2004</v>
      </c>
      <c r="F33" s="160" t="s">
        <v>1832</v>
      </c>
    </row>
    <row r="34" spans="1:6" x14ac:dyDescent="0.25">
      <c r="A34" s="161" t="s">
        <v>1755</v>
      </c>
      <c r="B34" s="166">
        <v>38870</v>
      </c>
      <c r="C34" s="161" t="s">
        <v>249</v>
      </c>
      <c r="D34" s="160" t="s">
        <v>249</v>
      </c>
      <c r="E34" s="162">
        <v>38836</v>
      </c>
    </row>
    <row r="35" spans="1:6" x14ac:dyDescent="0.25">
      <c r="A35" s="161" t="s">
        <v>13</v>
      </c>
      <c r="B35" s="166">
        <v>38925</v>
      </c>
      <c r="C35" s="161" t="s">
        <v>249</v>
      </c>
      <c r="D35" s="160" t="s">
        <v>249</v>
      </c>
      <c r="E35" s="162">
        <v>38896</v>
      </c>
    </row>
  </sheetData>
  <sortState ref="A2:F35">
    <sortCondition ref="C2:C35"/>
    <sortCondition ref="B2:B3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27"/>
  <sheetViews>
    <sheetView workbookViewId="0">
      <selection activeCell="I23" sqref="I23"/>
    </sheetView>
  </sheetViews>
  <sheetFormatPr defaultRowHeight="12.75" x14ac:dyDescent="0.2"/>
  <cols>
    <col min="1" max="1" width="10.28515625" customWidth="1"/>
    <col min="2" max="2" width="6.85546875" bestFit="1" customWidth="1"/>
    <col min="3" max="3" width="17.5703125" bestFit="1" customWidth="1"/>
    <col min="4" max="4" width="20.42578125" bestFit="1" customWidth="1"/>
    <col min="5" max="5" width="19.5703125" bestFit="1" customWidth="1"/>
    <col min="6" max="6" width="18.85546875" bestFit="1" customWidth="1"/>
    <col min="7" max="7" width="18" bestFit="1" customWidth="1"/>
  </cols>
  <sheetData>
    <row r="3" spans="1:9" x14ac:dyDescent="0.2">
      <c r="A3" s="9"/>
      <c r="B3" s="19"/>
      <c r="C3" s="7" t="s">
        <v>1806</v>
      </c>
      <c r="D3" s="19"/>
      <c r="E3" s="19"/>
      <c r="F3" s="19"/>
      <c r="G3" s="58"/>
    </row>
    <row r="4" spans="1:9" x14ac:dyDescent="0.2">
      <c r="A4" s="7" t="s">
        <v>246</v>
      </c>
      <c r="B4" s="7" t="s">
        <v>1720</v>
      </c>
      <c r="C4" s="9" t="s">
        <v>1805</v>
      </c>
      <c r="D4" s="146" t="s">
        <v>1807</v>
      </c>
      <c r="E4" s="59" t="s">
        <v>1808</v>
      </c>
      <c r="F4" s="146" t="s">
        <v>1809</v>
      </c>
      <c r="G4" s="139" t="s">
        <v>1810</v>
      </c>
      <c r="I4" s="93"/>
    </row>
    <row r="5" spans="1:9" x14ac:dyDescent="0.2">
      <c r="A5" s="9" t="s">
        <v>860</v>
      </c>
      <c r="B5" s="9">
        <v>2005</v>
      </c>
      <c r="C5" s="60">
        <v>7</v>
      </c>
      <c r="D5" s="147">
        <v>9.4654292690559833E-2</v>
      </c>
      <c r="E5" s="141">
        <v>7.8685167195606809E-2</v>
      </c>
      <c r="F5" s="147">
        <v>0.1173759739728409</v>
      </c>
      <c r="G5" s="142">
        <v>0.12139537279182974</v>
      </c>
    </row>
    <row r="6" spans="1:9" x14ac:dyDescent="0.2">
      <c r="A6" s="20"/>
      <c r="B6" s="10">
        <v>2007</v>
      </c>
      <c r="C6" s="61">
        <v>1</v>
      </c>
      <c r="D6" s="98">
        <v>0.16250000000000001</v>
      </c>
      <c r="E6" s="101" t="e">
        <v>#DIV/0!</v>
      </c>
      <c r="F6" s="98">
        <v>0.16595744680851063</v>
      </c>
      <c r="G6" s="143" t="e">
        <v>#DIV/0!</v>
      </c>
    </row>
    <row r="7" spans="1:9" x14ac:dyDescent="0.2">
      <c r="A7" s="9" t="s">
        <v>1717</v>
      </c>
      <c r="B7" s="19"/>
      <c r="C7" s="60">
        <v>8</v>
      </c>
      <c r="D7" s="147">
        <v>0.10313500610423985</v>
      </c>
      <c r="E7" s="141">
        <v>7.6695868039085791E-2</v>
      </c>
      <c r="F7" s="147">
        <v>0.12344865807729961</v>
      </c>
      <c r="G7" s="142">
        <v>0.11369518068478819</v>
      </c>
    </row>
    <row r="8" spans="1:9" x14ac:dyDescent="0.2">
      <c r="A8" s="9" t="s">
        <v>378</v>
      </c>
      <c r="B8" s="9">
        <v>2004</v>
      </c>
      <c r="C8" s="60">
        <v>9</v>
      </c>
      <c r="D8" s="147">
        <v>8.0129574684569993E-2</v>
      </c>
      <c r="E8" s="141">
        <v>6.2186669347572998E-2</v>
      </c>
      <c r="F8" s="147">
        <v>7.720018169516181E-2</v>
      </c>
      <c r="G8" s="142">
        <v>5.9898201785776727E-2</v>
      </c>
    </row>
    <row r="9" spans="1:9" x14ac:dyDescent="0.2">
      <c r="A9" s="20"/>
      <c r="B9" s="10">
        <v>2005</v>
      </c>
      <c r="C9" s="61">
        <v>7</v>
      </c>
      <c r="D9" s="98">
        <v>8.2718739208122935E-2</v>
      </c>
      <c r="E9" s="101">
        <v>3.2552167733603858E-2</v>
      </c>
      <c r="F9" s="98">
        <v>6.8369431645464482E-2</v>
      </c>
      <c r="G9" s="143">
        <v>2.4860840356175515E-2</v>
      </c>
    </row>
    <row r="10" spans="1:9" x14ac:dyDescent="0.2">
      <c r="A10" s="9" t="s">
        <v>847</v>
      </c>
      <c r="B10" s="19"/>
      <c r="C10" s="60">
        <v>16</v>
      </c>
      <c r="D10" s="147">
        <v>8.1262334163624411E-2</v>
      </c>
      <c r="E10" s="141">
        <v>4.9881000128443743E-2</v>
      </c>
      <c r="F10" s="147">
        <v>7.3336728548419231E-2</v>
      </c>
      <c r="G10" s="142">
        <v>4.6703161647620756E-2</v>
      </c>
    </row>
    <row r="11" spans="1:9" x14ac:dyDescent="0.2">
      <c r="A11" s="9" t="s">
        <v>249</v>
      </c>
      <c r="B11" s="9">
        <v>2004</v>
      </c>
      <c r="C11" s="60">
        <v>7</v>
      </c>
      <c r="D11" s="147">
        <v>0.13384658058065987</v>
      </c>
      <c r="E11" s="141">
        <v>6.4633252784148887E-2</v>
      </c>
      <c r="F11" s="147">
        <v>0.10525786655046612</v>
      </c>
      <c r="G11" s="142">
        <v>4.432491191578581E-2</v>
      </c>
    </row>
    <row r="12" spans="1:9" x14ac:dyDescent="0.2">
      <c r="A12" s="20"/>
      <c r="B12" s="10">
        <v>2005</v>
      </c>
      <c r="C12" s="61">
        <v>8</v>
      </c>
      <c r="D12" s="98">
        <v>0.10112627884196812</v>
      </c>
      <c r="E12" s="101">
        <v>4.5284734887581238E-2</v>
      </c>
      <c r="F12" s="98">
        <v>9.4485035330654193E-2</v>
      </c>
      <c r="G12" s="143">
        <v>5.1293429118879498E-2</v>
      </c>
    </row>
    <row r="13" spans="1:9" x14ac:dyDescent="0.2">
      <c r="A13" s="20"/>
      <c r="B13" s="10">
        <v>2006</v>
      </c>
      <c r="C13" s="61">
        <v>8</v>
      </c>
      <c r="D13" s="98">
        <v>7.4058108468654182E-2</v>
      </c>
      <c r="E13" s="101">
        <v>3.9136767162730096E-2</v>
      </c>
      <c r="F13" s="98">
        <v>6.5837688926476484E-2</v>
      </c>
      <c r="G13" s="143">
        <v>5.3418088026870987E-2</v>
      </c>
    </row>
    <row r="14" spans="1:9" x14ac:dyDescent="0.2">
      <c r="A14" s="9" t="s">
        <v>848</v>
      </c>
      <c r="B14" s="19"/>
      <c r="C14" s="60">
        <v>23</v>
      </c>
      <c r="D14" s="147">
        <v>0.10166961576302595</v>
      </c>
      <c r="E14" s="141">
        <v>5.3720879787022682E-2</v>
      </c>
      <c r="F14" s="147">
        <v>8.7799428691752529E-2</v>
      </c>
      <c r="G14" s="142">
        <v>5.0690435289761977E-2</v>
      </c>
    </row>
    <row r="15" spans="1:9" x14ac:dyDescent="0.2">
      <c r="A15" s="11" t="s">
        <v>377</v>
      </c>
      <c r="B15" s="21"/>
      <c r="C15" s="63">
        <v>47</v>
      </c>
      <c r="D15" s="148">
        <v>9.4971884212798008E-2</v>
      </c>
      <c r="E15" s="144">
        <v>5.6445456903905816E-2</v>
      </c>
      <c r="F15" s="148">
        <v>8.8943910240498178E-2</v>
      </c>
      <c r="G15" s="145">
        <v>6.4804971065102385E-2</v>
      </c>
    </row>
    <row r="21" spans="4:7" x14ac:dyDescent="0.2">
      <c r="D21" s="147">
        <v>9.4654292690559833E-2</v>
      </c>
      <c r="E21" s="147">
        <v>0.1173759739728409</v>
      </c>
      <c r="G21">
        <f>_xlfn.T.TEST(D21:D27,E21:E27,2,1)</f>
        <v>0.44062718984621901</v>
      </c>
    </row>
    <row r="22" spans="4:7" x14ac:dyDescent="0.2">
      <c r="D22" s="98">
        <v>0.16250000000000001</v>
      </c>
      <c r="E22" s="98">
        <v>0.16595744680851063</v>
      </c>
    </row>
    <row r="23" spans="4:7" x14ac:dyDescent="0.2">
      <c r="D23" s="147">
        <v>8.0129574684569993E-2</v>
      </c>
      <c r="E23" s="147">
        <v>7.720018169516181E-2</v>
      </c>
    </row>
    <row r="24" spans="4:7" x14ac:dyDescent="0.2">
      <c r="D24" s="98">
        <v>8.2718739208122935E-2</v>
      </c>
      <c r="E24" s="98">
        <v>6.8369431645464482E-2</v>
      </c>
    </row>
    <row r="25" spans="4:7" x14ac:dyDescent="0.2">
      <c r="D25" s="147">
        <v>0.13384658058065987</v>
      </c>
      <c r="E25" s="147">
        <v>0.10525786655046612</v>
      </c>
    </row>
    <row r="26" spans="4:7" x14ac:dyDescent="0.2">
      <c r="D26" s="98">
        <v>0.10112627884196812</v>
      </c>
      <c r="E26" s="98">
        <v>9.4485035330654193E-2</v>
      </c>
    </row>
    <row r="27" spans="4:7" x14ac:dyDescent="0.2">
      <c r="D27" s="98">
        <v>7.4058108468654182E-2</v>
      </c>
      <c r="E27" s="98">
        <v>6.5837688926476484E-2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3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2.75" x14ac:dyDescent="0.2"/>
  <cols>
    <col min="1" max="1" width="11.140625" customWidth="1"/>
    <col min="3" max="3" width="8.85546875" style="62"/>
    <col min="4" max="4" width="8.85546875" style="194"/>
    <col min="5" max="5" width="10.140625" style="62" bestFit="1" customWidth="1"/>
    <col min="6" max="6" width="8.85546875" style="4"/>
    <col min="7" max="7" width="11" style="194" bestFit="1" customWidth="1"/>
    <col min="8" max="8" width="8.85546875" style="62"/>
    <col min="9" max="9" width="8.140625" style="15" bestFit="1" customWidth="1"/>
    <col min="10" max="10" width="8.140625" style="194" customWidth="1"/>
    <col min="11" max="12" width="8.140625" style="62" customWidth="1"/>
    <col min="13" max="13" width="5.85546875" bestFit="1" customWidth="1"/>
    <col min="14" max="14" width="5.5703125" customWidth="1"/>
    <col min="15" max="15" width="8.140625" bestFit="1" customWidth="1"/>
    <col min="16" max="16" width="8.5703125" bestFit="1" customWidth="1"/>
    <col min="17" max="17" width="7.5703125" bestFit="1" customWidth="1"/>
    <col min="18" max="18" width="9.5703125" style="4" bestFit="1" customWidth="1"/>
    <col min="19" max="19" width="11.28515625" style="4" bestFit="1" customWidth="1"/>
    <col min="20" max="20" width="11.28515625" style="127" customWidth="1"/>
    <col min="21" max="21" width="11.28515625" style="134" customWidth="1"/>
    <col min="22" max="22" width="11.28515625" style="4" customWidth="1"/>
    <col min="23" max="23" width="7.140625" style="3" bestFit="1" customWidth="1"/>
    <col min="24" max="24" width="12" style="101" bestFit="1" customWidth="1"/>
    <col min="25" max="25" width="12" style="101" customWidth="1"/>
    <col min="26" max="26" width="12.7109375" style="25" bestFit="1" customWidth="1"/>
    <col min="27" max="27" width="22.85546875" bestFit="1" customWidth="1"/>
  </cols>
  <sheetData>
    <row r="1" spans="1:27" ht="16.5" thickTop="1" thickBot="1" x14ac:dyDescent="0.3">
      <c r="A1" s="87" t="s">
        <v>1787</v>
      </c>
      <c r="B1" s="88" t="s">
        <v>1788</v>
      </c>
      <c r="C1" s="89" t="s">
        <v>1789</v>
      </c>
      <c r="D1" s="205" t="s">
        <v>1790</v>
      </c>
      <c r="E1" s="89" t="s">
        <v>1793</v>
      </c>
      <c r="F1" s="210" t="s">
        <v>1795</v>
      </c>
      <c r="G1" s="205" t="s">
        <v>1796</v>
      </c>
      <c r="H1" s="89" t="s">
        <v>1792</v>
      </c>
      <c r="I1" s="14" t="s">
        <v>247</v>
      </c>
      <c r="J1" s="190" t="s">
        <v>1855</v>
      </c>
      <c r="K1" s="195" t="s">
        <v>1856</v>
      </c>
      <c r="L1" s="140" t="s">
        <v>1720</v>
      </c>
      <c r="M1" s="1" t="s">
        <v>246</v>
      </c>
      <c r="N1" s="1" t="s">
        <v>245</v>
      </c>
      <c r="O1" s="1" t="s">
        <v>366</v>
      </c>
      <c r="P1" s="1" t="s">
        <v>367</v>
      </c>
      <c r="Q1" s="1" t="s">
        <v>371</v>
      </c>
      <c r="R1" s="5" t="s">
        <v>374</v>
      </c>
      <c r="S1" s="5" t="s">
        <v>372</v>
      </c>
      <c r="T1" s="123" t="s">
        <v>1802</v>
      </c>
      <c r="U1" s="130" t="s">
        <v>1800</v>
      </c>
      <c r="V1" s="122" t="s">
        <v>1801</v>
      </c>
      <c r="W1" s="6" t="s">
        <v>373</v>
      </c>
      <c r="X1" s="135" t="s">
        <v>1804</v>
      </c>
      <c r="Y1" s="136" t="s">
        <v>1803</v>
      </c>
      <c r="Z1" s="24" t="s">
        <v>375</v>
      </c>
      <c r="AA1" s="1" t="s">
        <v>370</v>
      </c>
    </row>
    <row r="2" spans="1:27" s="65" customFormat="1" ht="15.75" thickTop="1" x14ac:dyDescent="0.3">
      <c r="A2" s="66">
        <v>0.83888888888888891</v>
      </c>
      <c r="B2" s="202">
        <v>0.41736111111111113</v>
      </c>
      <c r="C2" s="203">
        <v>0.99861111111111101</v>
      </c>
      <c r="D2" s="219">
        <v>0.26</v>
      </c>
      <c r="E2" s="202">
        <f>C2-A2</f>
        <v>0.1597222222222221</v>
      </c>
      <c r="F2" s="211">
        <v>230</v>
      </c>
      <c r="G2" s="206">
        <f>F2*D2</f>
        <v>59.800000000000004</v>
      </c>
      <c r="H2" s="90">
        <v>2.2999999999999998</v>
      </c>
      <c r="I2" s="64">
        <v>38160</v>
      </c>
      <c r="J2" s="191">
        <v>6</v>
      </c>
      <c r="K2" s="90" t="s">
        <v>1857</v>
      </c>
      <c r="L2" s="90">
        <v>2004</v>
      </c>
      <c r="M2" s="65" t="s">
        <v>249</v>
      </c>
      <c r="N2" s="65">
        <v>1</v>
      </c>
      <c r="O2" s="66">
        <v>0.89930555555555547</v>
      </c>
      <c r="P2" s="66">
        <v>1.1805555555555555E-2</v>
      </c>
      <c r="Q2" s="66">
        <v>0.1125</v>
      </c>
      <c r="R2" s="67">
        <v>162</v>
      </c>
      <c r="S2" s="67"/>
      <c r="T2" s="124"/>
      <c r="U2" s="131"/>
      <c r="V2" s="67"/>
      <c r="W2" s="68"/>
      <c r="X2" s="98"/>
      <c r="Y2" s="98"/>
      <c r="Z2" s="69"/>
    </row>
    <row r="3" spans="1:27" s="65" customFormat="1" ht="15" x14ac:dyDescent="0.3">
      <c r="A3" s="66">
        <v>0.83888888888888891</v>
      </c>
      <c r="B3" s="202">
        <v>0.41736111111111113</v>
      </c>
      <c r="C3" s="203">
        <v>0.99861111111111101</v>
      </c>
      <c r="D3" s="219">
        <v>0.26</v>
      </c>
      <c r="E3" s="202">
        <f t="shared" ref="E3:E5" si="0">C3-A3</f>
        <v>0.1597222222222221</v>
      </c>
      <c r="F3" s="211">
        <v>230</v>
      </c>
      <c r="G3" s="206">
        <f t="shared" ref="G3:G66" si="1">F3*D3</f>
        <v>59.800000000000004</v>
      </c>
      <c r="H3" s="90">
        <v>2.2999999999999998</v>
      </c>
      <c r="I3" s="64">
        <v>38160</v>
      </c>
      <c r="J3" s="191">
        <v>6</v>
      </c>
      <c r="K3" s="90" t="s">
        <v>1857</v>
      </c>
      <c r="L3" s="90">
        <v>2004</v>
      </c>
      <c r="M3" s="65" t="s">
        <v>249</v>
      </c>
      <c r="N3" s="65">
        <v>1</v>
      </c>
      <c r="O3" s="66">
        <v>4.6527777777777779E-2</v>
      </c>
      <c r="P3" s="66">
        <v>5.2083333333333336E-2</v>
      </c>
      <c r="Q3" s="66">
        <f t="shared" ref="Q3:Q22" si="2">P3-O3</f>
        <v>5.5555555555555566E-3</v>
      </c>
      <c r="R3" s="67">
        <v>8</v>
      </c>
      <c r="S3" s="67"/>
      <c r="T3" s="124"/>
      <c r="U3" s="131"/>
      <c r="V3" s="67"/>
      <c r="W3" s="68"/>
      <c r="X3" s="98"/>
      <c r="Y3" s="98"/>
      <c r="Z3" s="69"/>
    </row>
    <row r="4" spans="1:27" s="65" customFormat="1" ht="15" x14ac:dyDescent="0.3">
      <c r="A4" s="66">
        <v>0.83888888888888891</v>
      </c>
      <c r="B4" s="202">
        <v>0.41736111111111113</v>
      </c>
      <c r="C4" s="203">
        <v>0.99861111111111101</v>
      </c>
      <c r="D4" s="219">
        <v>0.26</v>
      </c>
      <c r="E4" s="202">
        <f t="shared" si="0"/>
        <v>0.1597222222222221</v>
      </c>
      <c r="F4" s="211">
        <v>230</v>
      </c>
      <c r="G4" s="206">
        <f t="shared" si="1"/>
        <v>59.800000000000004</v>
      </c>
      <c r="H4" s="90">
        <v>2.2999999999999998</v>
      </c>
      <c r="I4" s="64">
        <v>38160</v>
      </c>
      <c r="J4" s="191">
        <v>6</v>
      </c>
      <c r="K4" s="90" t="s">
        <v>1857</v>
      </c>
      <c r="L4" s="90">
        <v>2004</v>
      </c>
      <c r="M4" s="65" t="s">
        <v>249</v>
      </c>
      <c r="N4" s="65">
        <v>1</v>
      </c>
      <c r="O4" s="66">
        <v>8.2638888888888887E-2</v>
      </c>
      <c r="P4" s="66">
        <v>9.2361111111111116E-2</v>
      </c>
      <c r="Q4" s="66">
        <f t="shared" si="2"/>
        <v>9.7222222222222293E-3</v>
      </c>
      <c r="R4" s="67">
        <v>14</v>
      </c>
      <c r="S4" s="67"/>
      <c r="T4" s="124"/>
      <c r="U4" s="131"/>
      <c r="V4" s="67"/>
      <c r="W4" s="68"/>
      <c r="X4" s="98"/>
      <c r="Y4" s="98"/>
      <c r="Z4" s="69"/>
    </row>
    <row r="5" spans="1:27" s="65" customFormat="1" ht="15" x14ac:dyDescent="0.3">
      <c r="A5" s="66">
        <v>0.83888888888888891</v>
      </c>
      <c r="B5" s="202">
        <v>0.41736111111111113</v>
      </c>
      <c r="C5" s="203">
        <v>0.99861111111111101</v>
      </c>
      <c r="D5" s="219">
        <v>0.26</v>
      </c>
      <c r="E5" s="202">
        <f t="shared" si="0"/>
        <v>0.1597222222222221</v>
      </c>
      <c r="F5" s="211">
        <v>230</v>
      </c>
      <c r="G5" s="206">
        <v>15.73</v>
      </c>
      <c r="H5" s="90">
        <v>2.2999999999999998</v>
      </c>
      <c r="I5" s="64"/>
      <c r="J5" s="191">
        <v>6</v>
      </c>
      <c r="K5" s="90" t="s">
        <v>1857</v>
      </c>
      <c r="L5" s="90">
        <v>2004</v>
      </c>
      <c r="M5" s="65" t="s">
        <v>249</v>
      </c>
      <c r="O5" s="66"/>
      <c r="P5" s="66"/>
      <c r="Q5" s="66"/>
      <c r="R5" s="70">
        <f>SUM(R2:R4)</f>
        <v>184</v>
      </c>
      <c r="S5" s="70">
        <v>31</v>
      </c>
      <c r="T5" s="125">
        <f>A2+5.3/24</f>
        <v>1.0597222222222222</v>
      </c>
      <c r="U5" s="131">
        <f>R2+R3</f>
        <v>170</v>
      </c>
      <c r="V5" s="70">
        <v>25</v>
      </c>
      <c r="W5" s="71">
        <v>31.2</v>
      </c>
      <c r="X5" s="98">
        <f t="shared" ref="X5:X36" si="3">S5/R5</f>
        <v>0.16847826086956522</v>
      </c>
      <c r="Y5" s="98">
        <f>V5/U5</f>
        <v>0.14705882352941177</v>
      </c>
      <c r="Z5" s="69">
        <f t="shared" ref="Z5:Z36" si="4">X5/W5</f>
        <v>5.399944258639911E-3</v>
      </c>
    </row>
    <row r="6" spans="1:27" s="65" customFormat="1" ht="15" x14ac:dyDescent="0.3">
      <c r="A6" s="66">
        <v>0.83888888888888891</v>
      </c>
      <c r="B6" s="202">
        <v>0.4597222222222222</v>
      </c>
      <c r="C6" s="203">
        <v>1.8055555555555557E-2</v>
      </c>
      <c r="D6" s="219">
        <v>0.35</v>
      </c>
      <c r="E6" s="202">
        <f>24-(A6-C6)</f>
        <v>23.179166666666667</v>
      </c>
      <c r="F6" s="211">
        <v>258</v>
      </c>
      <c r="G6" s="206">
        <f t="shared" si="1"/>
        <v>90.3</v>
      </c>
      <c r="H6" s="90">
        <v>3.4</v>
      </c>
      <c r="I6" s="64">
        <v>38161</v>
      </c>
      <c r="J6" s="191">
        <v>6</v>
      </c>
      <c r="K6" s="90" t="s">
        <v>1857</v>
      </c>
      <c r="L6" s="90">
        <v>2004</v>
      </c>
      <c r="M6" s="65" t="s">
        <v>249</v>
      </c>
      <c r="N6" s="65">
        <v>1</v>
      </c>
      <c r="O6" s="66">
        <v>0.89583333333333337</v>
      </c>
      <c r="P6" s="66">
        <v>0.98124999999999996</v>
      </c>
      <c r="Q6" s="66">
        <f t="shared" si="2"/>
        <v>8.5416666666666585E-2</v>
      </c>
      <c r="R6" s="67">
        <v>123</v>
      </c>
      <c r="S6" s="67"/>
      <c r="T6" s="124"/>
      <c r="U6" s="131"/>
      <c r="V6" s="67"/>
      <c r="W6" s="68"/>
      <c r="X6" s="98"/>
      <c r="Y6" s="98"/>
      <c r="Z6" s="69"/>
      <c r="AA6" s="65" t="s">
        <v>368</v>
      </c>
    </row>
    <row r="7" spans="1:27" s="65" customFormat="1" ht="15" x14ac:dyDescent="0.3">
      <c r="A7" s="66">
        <v>0.83888888888888891</v>
      </c>
      <c r="B7" s="202">
        <v>0.4597222222222222</v>
      </c>
      <c r="C7" s="203">
        <v>1.8055555555555557E-2</v>
      </c>
      <c r="D7" s="219">
        <v>0.35</v>
      </c>
      <c r="E7" s="202">
        <f t="shared" ref="E7:E15" si="5">24-(A7-C7)</f>
        <v>23.179166666666667</v>
      </c>
      <c r="F7" s="211">
        <v>258</v>
      </c>
      <c r="G7" s="206">
        <f t="shared" si="1"/>
        <v>90.3</v>
      </c>
      <c r="H7" s="90">
        <v>3.4</v>
      </c>
      <c r="I7" s="64">
        <v>38161</v>
      </c>
      <c r="J7" s="191">
        <v>6</v>
      </c>
      <c r="K7" s="90" t="s">
        <v>1857</v>
      </c>
      <c r="L7" s="90">
        <v>2004</v>
      </c>
      <c r="M7" s="65" t="s">
        <v>249</v>
      </c>
      <c r="N7" s="65">
        <v>1</v>
      </c>
      <c r="O7" s="66">
        <v>0</v>
      </c>
      <c r="P7" s="66">
        <v>4.027777777777778E-2</v>
      </c>
      <c r="Q7" s="66">
        <f t="shared" si="2"/>
        <v>4.027777777777778E-2</v>
      </c>
      <c r="R7" s="67">
        <v>58</v>
      </c>
      <c r="S7" s="67"/>
      <c r="T7" s="124"/>
      <c r="U7" s="131"/>
      <c r="V7" s="67"/>
      <c r="W7" s="68"/>
      <c r="X7" s="98"/>
      <c r="Y7" s="98"/>
      <c r="Z7" s="69"/>
    </row>
    <row r="8" spans="1:27" s="65" customFormat="1" ht="15" x14ac:dyDescent="0.3">
      <c r="A8" s="66">
        <v>0.83888888888888891</v>
      </c>
      <c r="B8" s="202">
        <v>0.4597222222222222</v>
      </c>
      <c r="C8" s="203">
        <v>1.8055555555555557E-2</v>
      </c>
      <c r="D8" s="219">
        <v>0.35</v>
      </c>
      <c r="E8" s="202">
        <f t="shared" si="5"/>
        <v>23.179166666666667</v>
      </c>
      <c r="F8" s="211">
        <v>258</v>
      </c>
      <c r="G8" s="206">
        <f t="shared" si="1"/>
        <v>90.3</v>
      </c>
      <c r="H8" s="90">
        <v>3.4</v>
      </c>
      <c r="I8" s="64">
        <v>38161</v>
      </c>
      <c r="J8" s="191">
        <v>6</v>
      </c>
      <c r="K8" s="90" t="s">
        <v>1857</v>
      </c>
      <c r="L8" s="90">
        <v>2004</v>
      </c>
      <c r="M8" s="65" t="s">
        <v>249</v>
      </c>
      <c r="N8" s="65">
        <v>1</v>
      </c>
      <c r="O8" s="66">
        <v>5.8333333333333327E-2</v>
      </c>
      <c r="P8" s="66">
        <v>7.1527777777777787E-2</v>
      </c>
      <c r="Q8" s="66">
        <f t="shared" si="2"/>
        <v>1.319444444444446E-2</v>
      </c>
      <c r="R8" s="67">
        <v>19</v>
      </c>
      <c r="S8" s="67"/>
      <c r="T8" s="124"/>
      <c r="U8" s="131"/>
      <c r="V8" s="67"/>
      <c r="W8" s="68"/>
      <c r="X8" s="98"/>
      <c r="Y8" s="98"/>
      <c r="Z8" s="69"/>
    </row>
    <row r="9" spans="1:27" s="65" customFormat="1" ht="15" x14ac:dyDescent="0.3">
      <c r="A9" s="66">
        <v>0.83888888888888891</v>
      </c>
      <c r="B9" s="202">
        <v>0.4597222222222222</v>
      </c>
      <c r="C9" s="203">
        <v>1.8055555555555557E-2</v>
      </c>
      <c r="D9" s="219">
        <v>0.35</v>
      </c>
      <c r="E9" s="202">
        <f t="shared" si="5"/>
        <v>23.179166666666667</v>
      </c>
      <c r="F9" s="211">
        <v>258</v>
      </c>
      <c r="G9" s="206">
        <f t="shared" si="1"/>
        <v>90.3</v>
      </c>
      <c r="H9" s="90">
        <v>3.4</v>
      </c>
      <c r="I9" s="64">
        <v>38161</v>
      </c>
      <c r="J9" s="191">
        <v>6</v>
      </c>
      <c r="K9" s="90" t="s">
        <v>1857</v>
      </c>
      <c r="L9" s="90">
        <v>2004</v>
      </c>
      <c r="M9" s="65" t="s">
        <v>249</v>
      </c>
      <c r="N9" s="65">
        <v>1</v>
      </c>
      <c r="O9" s="66">
        <v>9.0277777777777776E-2</v>
      </c>
      <c r="P9" s="66">
        <v>0.10486111111111111</v>
      </c>
      <c r="Q9" s="66">
        <f t="shared" si="2"/>
        <v>1.4583333333333337E-2</v>
      </c>
      <c r="R9" s="67">
        <v>21</v>
      </c>
      <c r="S9" s="67"/>
      <c r="T9" s="124"/>
      <c r="U9" s="131"/>
      <c r="V9" s="67"/>
      <c r="W9" s="68"/>
      <c r="X9" s="98"/>
      <c r="Y9" s="98"/>
      <c r="Z9" s="69"/>
    </row>
    <row r="10" spans="1:27" s="65" customFormat="1" ht="15" x14ac:dyDescent="0.3">
      <c r="A10" s="66">
        <v>0.83888888888888891</v>
      </c>
      <c r="B10" s="202">
        <v>0.4597222222222222</v>
      </c>
      <c r="C10" s="203">
        <v>1.8055555555555557E-2</v>
      </c>
      <c r="D10" s="219">
        <v>0.35</v>
      </c>
      <c r="E10" s="202">
        <f t="shared" si="5"/>
        <v>23.179166666666667</v>
      </c>
      <c r="F10" s="211">
        <v>258</v>
      </c>
      <c r="G10" s="206">
        <f t="shared" si="1"/>
        <v>90.3</v>
      </c>
      <c r="H10" s="90">
        <v>3.4</v>
      </c>
      <c r="I10" s="64">
        <v>38161</v>
      </c>
      <c r="J10" s="191">
        <v>6</v>
      </c>
      <c r="K10" s="90" t="s">
        <v>1857</v>
      </c>
      <c r="L10" s="90">
        <v>2004</v>
      </c>
      <c r="M10" s="65" t="s">
        <v>249</v>
      </c>
      <c r="N10" s="65">
        <v>1</v>
      </c>
      <c r="O10" s="66">
        <v>0.125</v>
      </c>
      <c r="P10" s="66">
        <v>0.13194444444444445</v>
      </c>
      <c r="Q10" s="66">
        <f t="shared" si="2"/>
        <v>6.9444444444444475E-3</v>
      </c>
      <c r="R10" s="67">
        <v>10</v>
      </c>
      <c r="S10" s="67"/>
      <c r="T10" s="124"/>
      <c r="U10" s="131"/>
      <c r="V10" s="67"/>
      <c r="W10" s="68"/>
      <c r="X10" s="98"/>
      <c r="Y10" s="98"/>
      <c r="Z10" s="69"/>
    </row>
    <row r="11" spans="1:27" s="65" customFormat="1" ht="15" x14ac:dyDescent="0.3">
      <c r="A11" s="66">
        <v>0.83888888888888891</v>
      </c>
      <c r="B11" s="202">
        <v>0.4597222222222222</v>
      </c>
      <c r="C11" s="203">
        <v>1.8055555555555557E-2</v>
      </c>
      <c r="D11" s="219">
        <v>0.35</v>
      </c>
      <c r="E11" s="202">
        <f t="shared" si="5"/>
        <v>23.179166666666667</v>
      </c>
      <c r="F11" s="211">
        <v>258</v>
      </c>
      <c r="G11" s="206">
        <f t="shared" si="1"/>
        <v>90.3</v>
      </c>
      <c r="H11" s="90">
        <v>3.4</v>
      </c>
      <c r="I11" s="64"/>
      <c r="J11" s="191">
        <v>6</v>
      </c>
      <c r="K11" s="90" t="s">
        <v>1857</v>
      </c>
      <c r="L11" s="90">
        <v>2004</v>
      </c>
      <c r="M11" s="65" t="s">
        <v>249</v>
      </c>
      <c r="O11" s="66"/>
      <c r="P11" s="66"/>
      <c r="Q11" s="66"/>
      <c r="R11" s="70">
        <f>SUM(R6:R10)</f>
        <v>231</v>
      </c>
      <c r="S11" s="70">
        <v>48</v>
      </c>
      <c r="T11" s="125">
        <f>A8+5.3/24</f>
        <v>1.0597222222222222</v>
      </c>
      <c r="U11" s="124">
        <f>R6+R7+2</f>
        <v>183</v>
      </c>
      <c r="V11" s="70">
        <v>26</v>
      </c>
      <c r="W11" s="71">
        <v>31.2</v>
      </c>
      <c r="X11" s="98">
        <f t="shared" si="3"/>
        <v>0.20779220779220781</v>
      </c>
      <c r="Y11" s="98">
        <f>V11/U11</f>
        <v>0.14207650273224043</v>
      </c>
      <c r="Z11" s="69">
        <f t="shared" si="4"/>
        <v>6.6600066600066609E-3</v>
      </c>
    </row>
    <row r="12" spans="1:27" s="65" customFormat="1" ht="15" x14ac:dyDescent="0.3">
      <c r="A12" s="66">
        <v>0.83888888888888891</v>
      </c>
      <c r="B12" s="202">
        <v>0.50138888888888888</v>
      </c>
      <c r="C12" s="203">
        <v>3.6805555555555557E-2</v>
      </c>
      <c r="D12" s="219">
        <v>0.45</v>
      </c>
      <c r="E12" s="202">
        <f t="shared" si="5"/>
        <v>23.197916666666668</v>
      </c>
      <c r="F12" s="211">
        <v>285</v>
      </c>
      <c r="G12" s="206">
        <f t="shared" si="1"/>
        <v>128.25</v>
      </c>
      <c r="H12" s="90">
        <v>1.7</v>
      </c>
      <c r="I12" s="64">
        <v>38162</v>
      </c>
      <c r="J12" s="191">
        <v>6</v>
      </c>
      <c r="K12" s="90" t="s">
        <v>1857</v>
      </c>
      <c r="L12" s="90">
        <v>2004</v>
      </c>
      <c r="M12" s="65" t="s">
        <v>249</v>
      </c>
      <c r="N12" s="65">
        <v>1</v>
      </c>
      <c r="O12" s="66">
        <v>0.89583333333333337</v>
      </c>
      <c r="P12" s="66">
        <v>0.95486111111111116</v>
      </c>
      <c r="Q12" s="66">
        <f t="shared" si="2"/>
        <v>5.902777777777779E-2</v>
      </c>
      <c r="R12" s="70">
        <v>85</v>
      </c>
      <c r="S12" s="70"/>
      <c r="T12" s="125"/>
      <c r="U12" s="131"/>
      <c r="V12" s="70"/>
      <c r="W12" s="71"/>
      <c r="X12" s="98"/>
      <c r="Y12" s="98"/>
      <c r="Z12" s="69"/>
      <c r="AA12" s="65" t="s">
        <v>369</v>
      </c>
    </row>
    <row r="13" spans="1:27" s="65" customFormat="1" ht="15" x14ac:dyDescent="0.3">
      <c r="A13" s="66">
        <v>0.83888888888888891</v>
      </c>
      <c r="B13" s="202">
        <v>0.50138888888888888</v>
      </c>
      <c r="C13" s="203">
        <v>3.6805555555555557E-2</v>
      </c>
      <c r="D13" s="219">
        <v>0.45</v>
      </c>
      <c r="E13" s="202">
        <f t="shared" si="5"/>
        <v>23.197916666666668</v>
      </c>
      <c r="F13" s="211">
        <v>285</v>
      </c>
      <c r="G13" s="206">
        <f t="shared" si="1"/>
        <v>128.25</v>
      </c>
      <c r="H13" s="90">
        <v>1.7</v>
      </c>
      <c r="I13" s="64">
        <v>38162</v>
      </c>
      <c r="J13" s="191">
        <v>6</v>
      </c>
      <c r="K13" s="90" t="s">
        <v>1857</v>
      </c>
      <c r="L13" s="90">
        <v>2004</v>
      </c>
      <c r="M13" s="65" t="s">
        <v>249</v>
      </c>
      <c r="N13" s="65">
        <v>2</v>
      </c>
      <c r="O13" s="66">
        <v>0.98819444444444438</v>
      </c>
      <c r="P13" s="66">
        <v>4.1666666666666664E-2</v>
      </c>
      <c r="Q13" s="66">
        <v>5.347222222222222E-2</v>
      </c>
      <c r="R13" s="67">
        <v>77</v>
      </c>
      <c r="S13" s="67"/>
      <c r="T13" s="124"/>
      <c r="U13" s="131"/>
      <c r="V13" s="67"/>
      <c r="W13" s="68"/>
      <c r="X13" s="98"/>
      <c r="Y13" s="98"/>
      <c r="Z13" s="69"/>
    </row>
    <row r="14" spans="1:27" s="65" customFormat="1" ht="15" x14ac:dyDescent="0.3">
      <c r="A14" s="66">
        <v>0.83888888888888891</v>
      </c>
      <c r="B14" s="202">
        <v>0.50138888888888888</v>
      </c>
      <c r="C14" s="203">
        <v>3.6805555555555557E-2</v>
      </c>
      <c r="D14" s="219">
        <v>0.45</v>
      </c>
      <c r="E14" s="202">
        <f t="shared" si="5"/>
        <v>23.197916666666668</v>
      </c>
      <c r="F14" s="211">
        <v>285</v>
      </c>
      <c r="G14" s="206">
        <f t="shared" si="1"/>
        <v>128.25</v>
      </c>
      <c r="H14" s="90">
        <v>1.7</v>
      </c>
      <c r="I14" s="64">
        <v>38162</v>
      </c>
      <c r="J14" s="191">
        <v>6</v>
      </c>
      <c r="K14" s="90" t="s">
        <v>1857</v>
      </c>
      <c r="L14" s="90">
        <v>2004</v>
      </c>
      <c r="M14" s="65" t="s">
        <v>249</v>
      </c>
      <c r="N14" s="65">
        <v>2</v>
      </c>
      <c r="O14" s="66">
        <v>5.2083333333333336E-2</v>
      </c>
      <c r="P14" s="66">
        <v>8.0555555555555561E-2</v>
      </c>
      <c r="Q14" s="66">
        <f t="shared" si="2"/>
        <v>2.8472222222222225E-2</v>
      </c>
      <c r="R14" s="67">
        <v>41</v>
      </c>
      <c r="S14" s="67"/>
      <c r="T14" s="124"/>
      <c r="U14" s="131"/>
      <c r="V14" s="67"/>
      <c r="W14" s="68"/>
      <c r="X14" s="98"/>
      <c r="Y14" s="98"/>
      <c r="Z14" s="69"/>
    </row>
    <row r="15" spans="1:27" s="65" customFormat="1" ht="15" x14ac:dyDescent="0.3">
      <c r="A15" s="66">
        <v>0.83888888888888891</v>
      </c>
      <c r="B15" s="202">
        <v>0.50138888888888888</v>
      </c>
      <c r="C15" s="203">
        <v>3.6805555555555557E-2</v>
      </c>
      <c r="D15" s="219">
        <v>0.45</v>
      </c>
      <c r="E15" s="202">
        <f t="shared" si="5"/>
        <v>23.197916666666668</v>
      </c>
      <c r="F15" s="211">
        <v>285</v>
      </c>
      <c r="G15" s="206">
        <f t="shared" si="1"/>
        <v>128.25</v>
      </c>
      <c r="H15" s="90">
        <v>1.7</v>
      </c>
      <c r="I15" s="64"/>
      <c r="J15" s="191">
        <v>6</v>
      </c>
      <c r="K15" s="90" t="s">
        <v>1857</v>
      </c>
      <c r="L15" s="90">
        <v>2004</v>
      </c>
      <c r="M15" s="65" t="s">
        <v>249</v>
      </c>
      <c r="O15" s="66"/>
      <c r="P15" s="66"/>
      <c r="Q15" s="66"/>
      <c r="R15" s="70">
        <f>SUM(R13:R14)</f>
        <v>118</v>
      </c>
      <c r="S15" s="70">
        <v>21</v>
      </c>
      <c r="T15" s="125">
        <f>A12+5.3/24</f>
        <v>1.0597222222222222</v>
      </c>
      <c r="U15" s="124">
        <f>203-30</f>
        <v>173</v>
      </c>
      <c r="V15" s="70">
        <v>15</v>
      </c>
      <c r="W15" s="71">
        <v>31.2</v>
      </c>
      <c r="X15" s="98">
        <f t="shared" si="3"/>
        <v>0.17796610169491525</v>
      </c>
      <c r="Y15" s="98">
        <f>V15/U15</f>
        <v>8.6705202312138727E-2</v>
      </c>
      <c r="Z15" s="69">
        <f t="shared" si="4"/>
        <v>5.7040417209908737E-3</v>
      </c>
    </row>
    <row r="16" spans="1:27" s="73" customFormat="1" ht="15" x14ac:dyDescent="0.3">
      <c r="A16" s="74">
        <v>0.83611111111111114</v>
      </c>
      <c r="B16" s="220">
        <v>0.24652777777777779</v>
      </c>
      <c r="C16" s="221">
        <v>0.87013888888888891</v>
      </c>
      <c r="D16" s="222">
        <v>0</v>
      </c>
      <c r="E16" s="220">
        <f t="shared" ref="E16:E36" si="6">C16-A16</f>
        <v>3.4027777777777768E-2</v>
      </c>
      <c r="F16" s="212">
        <v>49</v>
      </c>
      <c r="G16" s="207">
        <v>0</v>
      </c>
      <c r="H16" s="91">
        <v>8.6999999999999993</v>
      </c>
      <c r="I16" s="72">
        <v>38185</v>
      </c>
      <c r="J16" s="192">
        <v>7</v>
      </c>
      <c r="K16" s="91" t="s">
        <v>1858</v>
      </c>
      <c r="L16" s="91">
        <v>2004</v>
      </c>
      <c r="M16" s="73" t="s">
        <v>378</v>
      </c>
      <c r="N16" s="73" t="s">
        <v>665</v>
      </c>
      <c r="O16" s="74">
        <v>0.8965277777777777</v>
      </c>
      <c r="P16" s="74">
        <v>0.99930555555555556</v>
      </c>
      <c r="Q16" s="74">
        <f t="shared" si="2"/>
        <v>0.10277777777777786</v>
      </c>
      <c r="R16" s="75">
        <v>148</v>
      </c>
      <c r="S16" s="75"/>
      <c r="T16" s="126"/>
      <c r="U16" s="132"/>
      <c r="V16" s="75"/>
      <c r="W16" s="76"/>
      <c r="X16" s="99"/>
      <c r="Y16" s="99"/>
      <c r="Z16" s="77"/>
      <c r="AA16" s="73" t="s">
        <v>828</v>
      </c>
    </row>
    <row r="17" spans="1:27" s="73" customFormat="1" ht="15" x14ac:dyDescent="0.3">
      <c r="A17" s="74">
        <v>0.83611111111111114</v>
      </c>
      <c r="B17" s="220">
        <v>0.24652777777777779</v>
      </c>
      <c r="C17" s="221">
        <v>0.87013888888888891</v>
      </c>
      <c r="D17" s="222">
        <v>0</v>
      </c>
      <c r="E17" s="220">
        <f t="shared" si="6"/>
        <v>3.4027777777777768E-2</v>
      </c>
      <c r="F17" s="212">
        <v>49</v>
      </c>
      <c r="G17" s="207">
        <f t="shared" si="1"/>
        <v>0</v>
      </c>
      <c r="H17" s="91">
        <v>8.6999999999999993</v>
      </c>
      <c r="I17" s="72">
        <v>38185</v>
      </c>
      <c r="J17" s="192">
        <v>7</v>
      </c>
      <c r="K17" s="91" t="s">
        <v>1858</v>
      </c>
      <c r="L17" s="91">
        <v>2004</v>
      </c>
      <c r="M17" s="73" t="s">
        <v>378</v>
      </c>
      <c r="N17" s="73" t="s">
        <v>665</v>
      </c>
      <c r="O17" s="74">
        <v>2.7777777777777776E-2</v>
      </c>
      <c r="P17" s="74">
        <v>0.10833333333333334</v>
      </c>
      <c r="Q17" s="74">
        <f t="shared" si="2"/>
        <v>8.0555555555555561E-2</v>
      </c>
      <c r="R17" s="75">
        <v>116</v>
      </c>
      <c r="S17" s="75"/>
      <c r="T17" s="126"/>
      <c r="U17" s="132"/>
      <c r="V17" s="75"/>
      <c r="W17" s="76"/>
      <c r="X17" s="99"/>
      <c r="Y17" s="99"/>
      <c r="Z17" s="77"/>
      <c r="AA17" s="73" t="s">
        <v>828</v>
      </c>
    </row>
    <row r="18" spans="1:27" s="73" customFormat="1" ht="15" x14ac:dyDescent="0.3">
      <c r="A18" s="74">
        <v>0.83611111111111114</v>
      </c>
      <c r="B18" s="220">
        <v>0.24652777777777779</v>
      </c>
      <c r="C18" s="221">
        <v>0.87013888888888891</v>
      </c>
      <c r="D18" s="222">
        <v>0</v>
      </c>
      <c r="E18" s="220">
        <f t="shared" si="6"/>
        <v>3.4027777777777768E-2</v>
      </c>
      <c r="F18" s="212">
        <v>49</v>
      </c>
      <c r="G18" s="207">
        <f t="shared" si="1"/>
        <v>0</v>
      </c>
      <c r="H18" s="91">
        <v>8.6999999999999993</v>
      </c>
      <c r="I18" s="72"/>
      <c r="J18" s="192">
        <v>7</v>
      </c>
      <c r="K18" s="91" t="s">
        <v>1858</v>
      </c>
      <c r="L18" s="91">
        <v>2004</v>
      </c>
      <c r="M18" s="73" t="s">
        <v>378</v>
      </c>
      <c r="O18" s="74"/>
      <c r="P18" s="74"/>
      <c r="Q18" s="74"/>
      <c r="R18" s="78">
        <f>SUM(R16:R17)</f>
        <v>264</v>
      </c>
      <c r="S18" s="78">
        <v>41</v>
      </c>
      <c r="T18" s="128">
        <f>A16+5.3/24</f>
        <v>1.0569444444444445</v>
      </c>
      <c r="U18" s="126">
        <f>R16+42</f>
        <v>190</v>
      </c>
      <c r="V18" s="78">
        <v>31</v>
      </c>
      <c r="W18" s="79">
        <v>31.2</v>
      </c>
      <c r="X18" s="99">
        <f t="shared" si="3"/>
        <v>0.1553030303030303</v>
      </c>
      <c r="Y18" s="99">
        <f>V18/U18</f>
        <v>0.16315789473684211</v>
      </c>
      <c r="Z18" s="77">
        <f t="shared" si="4"/>
        <v>4.977661227661228E-3</v>
      </c>
    </row>
    <row r="19" spans="1:27" s="73" customFormat="1" ht="15" x14ac:dyDescent="0.3">
      <c r="A19" s="74">
        <v>0.8354166666666667</v>
      </c>
      <c r="B19" s="220">
        <v>0.28819444444444448</v>
      </c>
      <c r="C19" s="221">
        <v>0.89513888888888893</v>
      </c>
      <c r="D19" s="222">
        <v>0.01</v>
      </c>
      <c r="E19" s="220">
        <f t="shared" si="6"/>
        <v>5.9722222222222232E-2</v>
      </c>
      <c r="F19" s="212">
        <v>86</v>
      </c>
      <c r="G19" s="207">
        <f t="shared" si="1"/>
        <v>0.86</v>
      </c>
      <c r="H19" s="91">
        <v>11.6</v>
      </c>
      <c r="I19" s="72">
        <v>38186</v>
      </c>
      <c r="J19" s="192">
        <v>7</v>
      </c>
      <c r="K19" s="91" t="s">
        <v>1858</v>
      </c>
      <c r="L19" s="91">
        <v>2004</v>
      </c>
      <c r="M19" s="73" t="s">
        <v>378</v>
      </c>
      <c r="N19" s="73" t="s">
        <v>665</v>
      </c>
      <c r="O19" s="74">
        <v>0.8965277777777777</v>
      </c>
      <c r="P19" s="74">
        <v>0.10416666666666667</v>
      </c>
      <c r="Q19" s="74">
        <v>0.20416666666666669</v>
      </c>
      <c r="R19" s="78">
        <v>294</v>
      </c>
      <c r="S19" s="78">
        <v>27</v>
      </c>
      <c r="T19" s="128">
        <f>A19+5.3/24</f>
        <v>1.0562499999999999</v>
      </c>
      <c r="U19" s="132">
        <v>230</v>
      </c>
      <c r="V19" s="78">
        <v>17</v>
      </c>
      <c r="W19" s="79">
        <v>31.2</v>
      </c>
      <c r="X19" s="99">
        <f t="shared" si="3"/>
        <v>9.1836734693877556E-2</v>
      </c>
      <c r="Y19" s="99">
        <f>V19/U19</f>
        <v>7.3913043478260873E-2</v>
      </c>
      <c r="Z19" s="77">
        <f t="shared" si="4"/>
        <v>2.9434850863422294E-3</v>
      </c>
      <c r="AA19" s="73" t="s">
        <v>829</v>
      </c>
    </row>
    <row r="20" spans="1:27" s="73" customFormat="1" ht="15" x14ac:dyDescent="0.3">
      <c r="A20" s="74">
        <v>0.8354166666666667</v>
      </c>
      <c r="B20" s="220">
        <v>0.28819444444444448</v>
      </c>
      <c r="C20" s="221">
        <v>0.89513888888888893</v>
      </c>
      <c r="D20" s="222">
        <v>0.01</v>
      </c>
      <c r="E20" s="220">
        <f t="shared" si="6"/>
        <v>5.9722222222222232E-2</v>
      </c>
      <c r="F20" s="212">
        <v>86</v>
      </c>
      <c r="G20" s="207">
        <f t="shared" si="1"/>
        <v>0.86</v>
      </c>
      <c r="H20" s="91">
        <v>11.6</v>
      </c>
      <c r="I20" s="72">
        <v>38186</v>
      </c>
      <c r="J20" s="192">
        <v>7</v>
      </c>
      <c r="K20" s="91" t="s">
        <v>1858</v>
      </c>
      <c r="L20" s="91">
        <v>2004</v>
      </c>
      <c r="M20" s="73" t="s">
        <v>378</v>
      </c>
      <c r="N20" s="73" t="s">
        <v>702</v>
      </c>
      <c r="O20" s="74">
        <v>0.90625</v>
      </c>
      <c r="P20" s="74">
        <v>0.99236111111111114</v>
      </c>
      <c r="Q20" s="74">
        <f t="shared" si="2"/>
        <v>8.6111111111111138E-2</v>
      </c>
      <c r="R20" s="75">
        <v>124</v>
      </c>
      <c r="S20" s="75"/>
      <c r="T20" s="126"/>
      <c r="U20" s="132"/>
      <c r="V20" s="75"/>
      <c r="W20" s="76"/>
      <c r="X20" s="99"/>
      <c r="Y20" s="99"/>
      <c r="Z20" s="77"/>
      <c r="AA20" s="73" t="s">
        <v>830</v>
      </c>
    </row>
    <row r="21" spans="1:27" s="73" customFormat="1" ht="15" x14ac:dyDescent="0.3">
      <c r="A21" s="74">
        <v>0.8354166666666667</v>
      </c>
      <c r="B21" s="220">
        <v>0.28819444444444448</v>
      </c>
      <c r="C21" s="221">
        <v>0.89513888888888893</v>
      </c>
      <c r="D21" s="222">
        <v>0.01</v>
      </c>
      <c r="E21" s="220">
        <f t="shared" si="6"/>
        <v>5.9722222222222232E-2</v>
      </c>
      <c r="F21" s="212">
        <v>86</v>
      </c>
      <c r="G21" s="207">
        <f t="shared" si="1"/>
        <v>0.86</v>
      </c>
      <c r="H21" s="91">
        <v>11.6</v>
      </c>
      <c r="I21" s="72">
        <v>38186</v>
      </c>
      <c r="J21" s="192">
        <v>7</v>
      </c>
      <c r="K21" s="91" t="s">
        <v>1858</v>
      </c>
      <c r="L21" s="91">
        <v>2004</v>
      </c>
      <c r="M21" s="73" t="s">
        <v>378</v>
      </c>
      <c r="N21" s="73" t="s">
        <v>702</v>
      </c>
      <c r="O21" s="74">
        <v>2.0833333333333332E-2</v>
      </c>
      <c r="P21" s="74">
        <v>6.9444444444444434E-2</v>
      </c>
      <c r="Q21" s="74">
        <f t="shared" si="2"/>
        <v>4.8611111111111105E-2</v>
      </c>
      <c r="R21" s="75">
        <v>70</v>
      </c>
      <c r="S21" s="75"/>
      <c r="T21" s="126"/>
      <c r="U21" s="132"/>
      <c r="V21" s="75"/>
      <c r="W21" s="76"/>
      <c r="X21" s="99"/>
      <c r="Y21" s="99"/>
      <c r="Z21" s="77"/>
      <c r="AA21" s="73" t="s">
        <v>830</v>
      </c>
    </row>
    <row r="22" spans="1:27" s="73" customFormat="1" ht="15" x14ac:dyDescent="0.3">
      <c r="A22" s="74">
        <v>0.8354166666666667</v>
      </c>
      <c r="B22" s="220">
        <v>0.28819444444444448</v>
      </c>
      <c r="C22" s="221">
        <v>0.89513888888888893</v>
      </c>
      <c r="D22" s="222">
        <v>0.01</v>
      </c>
      <c r="E22" s="220">
        <f t="shared" si="6"/>
        <v>5.9722222222222232E-2</v>
      </c>
      <c r="F22" s="212">
        <v>86</v>
      </c>
      <c r="G22" s="207">
        <f t="shared" si="1"/>
        <v>0.86</v>
      </c>
      <c r="H22" s="91">
        <v>11.6</v>
      </c>
      <c r="I22" s="72">
        <v>38186</v>
      </c>
      <c r="J22" s="192">
        <v>7</v>
      </c>
      <c r="K22" s="91" t="s">
        <v>1858</v>
      </c>
      <c r="L22" s="91">
        <v>2004</v>
      </c>
      <c r="M22" s="73" t="s">
        <v>378</v>
      </c>
      <c r="N22" s="73" t="s">
        <v>702</v>
      </c>
      <c r="O22" s="74">
        <v>8.3333333333333329E-2</v>
      </c>
      <c r="P22" s="74">
        <v>0.11180555555555556</v>
      </c>
      <c r="Q22" s="74">
        <f t="shared" si="2"/>
        <v>2.8472222222222232E-2</v>
      </c>
      <c r="R22" s="75">
        <v>41</v>
      </c>
      <c r="S22" s="75"/>
      <c r="T22" s="126"/>
      <c r="U22" s="132"/>
      <c r="V22" s="75"/>
      <c r="W22" s="76"/>
      <c r="X22" s="99"/>
      <c r="Y22" s="99"/>
      <c r="Z22" s="77"/>
      <c r="AA22" s="73" t="s">
        <v>830</v>
      </c>
    </row>
    <row r="23" spans="1:27" s="73" customFormat="1" ht="15" x14ac:dyDescent="0.3">
      <c r="A23" s="74">
        <v>0.8354166666666667</v>
      </c>
      <c r="B23" s="220">
        <v>0.28819444444444448</v>
      </c>
      <c r="C23" s="221">
        <v>0.89513888888888893</v>
      </c>
      <c r="D23" s="222">
        <v>0.01</v>
      </c>
      <c r="E23" s="220">
        <f t="shared" si="6"/>
        <v>5.9722222222222232E-2</v>
      </c>
      <c r="F23" s="212">
        <v>86</v>
      </c>
      <c r="G23" s="207">
        <f t="shared" si="1"/>
        <v>0.86</v>
      </c>
      <c r="H23" s="91">
        <v>11.6</v>
      </c>
      <c r="I23" s="72"/>
      <c r="J23" s="192">
        <v>7</v>
      </c>
      <c r="K23" s="91" t="s">
        <v>1858</v>
      </c>
      <c r="L23" s="91">
        <v>2004</v>
      </c>
      <c r="M23" s="73" t="s">
        <v>378</v>
      </c>
      <c r="O23" s="74"/>
      <c r="P23" s="74"/>
      <c r="Q23" s="74"/>
      <c r="R23" s="78">
        <f>SUM(R20:R22)</f>
        <v>235</v>
      </c>
      <c r="S23" s="78">
        <v>47</v>
      </c>
      <c r="T23" s="128">
        <f>A23+5.3/24</f>
        <v>1.0562499999999999</v>
      </c>
      <c r="U23" s="132">
        <f>194-19</f>
        <v>175</v>
      </c>
      <c r="V23" s="78">
        <v>32</v>
      </c>
      <c r="W23" s="79">
        <v>31.2</v>
      </c>
      <c r="X23" s="99">
        <f t="shared" si="3"/>
        <v>0.2</v>
      </c>
      <c r="Y23" s="99">
        <f>V23/U23</f>
        <v>0.18285714285714286</v>
      </c>
      <c r="Z23" s="77">
        <f t="shared" si="4"/>
        <v>6.4102564102564109E-3</v>
      </c>
    </row>
    <row r="24" spans="1:27" s="73" customFormat="1" ht="15" x14ac:dyDescent="0.3">
      <c r="A24" s="74">
        <v>0.8354166666666667</v>
      </c>
      <c r="B24" s="220">
        <v>0.3298611111111111</v>
      </c>
      <c r="C24" s="221">
        <v>0.91736111111111107</v>
      </c>
      <c r="D24" s="222">
        <v>0.03</v>
      </c>
      <c r="E24" s="220">
        <f t="shared" si="6"/>
        <v>8.1944444444444375E-2</v>
      </c>
      <c r="F24" s="212">
        <v>118</v>
      </c>
      <c r="G24" s="207">
        <f t="shared" si="1"/>
        <v>3.54</v>
      </c>
      <c r="H24" s="91">
        <v>11.4</v>
      </c>
      <c r="I24" s="72">
        <v>38187</v>
      </c>
      <c r="J24" s="192">
        <v>7</v>
      </c>
      <c r="K24" s="91" t="s">
        <v>1858</v>
      </c>
      <c r="L24" s="91">
        <v>2004</v>
      </c>
      <c r="M24" s="73" t="s">
        <v>378</v>
      </c>
      <c r="N24" s="73" t="s">
        <v>702</v>
      </c>
      <c r="O24" s="74">
        <v>0.89583333333333337</v>
      </c>
      <c r="P24" s="74">
        <v>0.10416666666666667</v>
      </c>
      <c r="Q24" s="74">
        <v>0.20833333333333334</v>
      </c>
      <c r="R24" s="78">
        <v>295</v>
      </c>
      <c r="S24" s="78">
        <v>27</v>
      </c>
      <c r="T24" s="128">
        <f>A24+5.3/24</f>
        <v>1.0562499999999999</v>
      </c>
      <c r="U24" s="132">
        <f>240-9</f>
        <v>231</v>
      </c>
      <c r="V24" s="78">
        <v>23</v>
      </c>
      <c r="W24" s="79">
        <v>31.2</v>
      </c>
      <c r="X24" s="99">
        <f t="shared" si="3"/>
        <v>9.152542372881356E-2</v>
      </c>
      <c r="Y24" s="99">
        <f>V24/U24</f>
        <v>9.9567099567099568E-2</v>
      </c>
      <c r="Z24" s="77">
        <f t="shared" si="4"/>
        <v>2.9335071707953064E-3</v>
      </c>
      <c r="AA24" s="73" t="s">
        <v>831</v>
      </c>
    </row>
    <row r="25" spans="1:27" s="65" customFormat="1" ht="15" x14ac:dyDescent="0.3">
      <c r="A25" s="66">
        <v>0.8340277777777777</v>
      </c>
      <c r="B25" s="202">
        <v>0.41388888888888892</v>
      </c>
      <c r="C25" s="203">
        <v>0.9555555555555556</v>
      </c>
      <c r="D25" s="219">
        <v>0.14000000000000001</v>
      </c>
      <c r="E25" s="202">
        <f t="shared" si="6"/>
        <v>0.1215277777777779</v>
      </c>
      <c r="F25" s="211">
        <v>175</v>
      </c>
      <c r="G25" s="206">
        <f t="shared" si="1"/>
        <v>24.500000000000004</v>
      </c>
      <c r="H25" s="90">
        <v>6.1</v>
      </c>
      <c r="I25" s="64">
        <v>38189</v>
      </c>
      <c r="J25" s="191">
        <v>7</v>
      </c>
      <c r="K25" s="90" t="s">
        <v>1858</v>
      </c>
      <c r="L25" s="90">
        <v>2004</v>
      </c>
      <c r="M25" s="65" t="s">
        <v>249</v>
      </c>
      <c r="N25" s="65">
        <v>1</v>
      </c>
      <c r="O25" s="66">
        <v>0.89583333333333337</v>
      </c>
      <c r="P25" s="66">
        <v>2.7083333333333334E-2</v>
      </c>
      <c r="Q25" s="66">
        <v>0.13125000000000001</v>
      </c>
      <c r="R25" s="67">
        <v>189</v>
      </c>
      <c r="S25" s="67"/>
      <c r="T25" s="124"/>
      <c r="U25" s="131"/>
      <c r="V25" s="67"/>
      <c r="W25" s="68"/>
      <c r="X25" s="98"/>
      <c r="Y25" s="98"/>
      <c r="Z25" s="69"/>
      <c r="AA25" s="65" t="s">
        <v>832</v>
      </c>
    </row>
    <row r="26" spans="1:27" s="65" customFormat="1" ht="15" x14ac:dyDescent="0.3">
      <c r="A26" s="66">
        <v>0.8340277777777777</v>
      </c>
      <c r="B26" s="202">
        <v>0.41388888888888892</v>
      </c>
      <c r="C26" s="203">
        <v>0.9555555555555556</v>
      </c>
      <c r="D26" s="219">
        <v>0.14000000000000001</v>
      </c>
      <c r="E26" s="202">
        <f t="shared" si="6"/>
        <v>0.1215277777777779</v>
      </c>
      <c r="F26" s="211">
        <v>175</v>
      </c>
      <c r="G26" s="206">
        <f t="shared" si="1"/>
        <v>24.500000000000004</v>
      </c>
      <c r="H26" s="90">
        <v>6.1</v>
      </c>
      <c r="I26" s="64">
        <v>38189</v>
      </c>
      <c r="J26" s="191">
        <v>7</v>
      </c>
      <c r="K26" s="90" t="s">
        <v>1858</v>
      </c>
      <c r="L26" s="90">
        <v>2004</v>
      </c>
      <c r="M26" s="65" t="s">
        <v>249</v>
      </c>
      <c r="N26" s="65">
        <v>1</v>
      </c>
      <c r="O26" s="66">
        <v>0.1076388888888889</v>
      </c>
      <c r="P26" s="66">
        <v>0.11805555555555557</v>
      </c>
      <c r="Q26" s="66">
        <f>P26-O26</f>
        <v>1.0416666666666671E-2</v>
      </c>
      <c r="R26" s="67">
        <v>15</v>
      </c>
      <c r="S26" s="67"/>
      <c r="T26" s="124"/>
      <c r="U26" s="131"/>
      <c r="V26" s="67"/>
      <c r="W26" s="68"/>
      <c r="X26" s="98"/>
      <c r="Y26" s="98"/>
      <c r="Z26" s="69"/>
      <c r="AA26" s="65" t="s">
        <v>832</v>
      </c>
    </row>
    <row r="27" spans="1:27" s="65" customFormat="1" ht="15" x14ac:dyDescent="0.3">
      <c r="A27" s="66">
        <v>0.8340277777777777</v>
      </c>
      <c r="B27" s="202">
        <v>0.41388888888888892</v>
      </c>
      <c r="C27" s="203">
        <v>0.9555555555555556</v>
      </c>
      <c r="D27" s="219">
        <v>0.14000000000000001</v>
      </c>
      <c r="E27" s="202">
        <f t="shared" si="6"/>
        <v>0.1215277777777779</v>
      </c>
      <c r="F27" s="211">
        <v>175</v>
      </c>
      <c r="G27" s="206">
        <f t="shared" si="1"/>
        <v>24.500000000000004</v>
      </c>
      <c r="H27" s="90">
        <v>6.1</v>
      </c>
      <c r="I27" s="64"/>
      <c r="J27" s="191">
        <v>7</v>
      </c>
      <c r="K27" s="90" t="s">
        <v>1858</v>
      </c>
      <c r="L27" s="90">
        <v>2004</v>
      </c>
      <c r="M27" s="65" t="s">
        <v>249</v>
      </c>
      <c r="O27" s="66"/>
      <c r="P27" s="66"/>
      <c r="Q27" s="66"/>
      <c r="R27" s="70">
        <f>SUM(R25:R26)</f>
        <v>204</v>
      </c>
      <c r="S27" s="70">
        <v>28</v>
      </c>
      <c r="T27" s="125">
        <f t="shared" ref="T27:T36" si="7">A27+5.3/24</f>
        <v>1.054861111111111</v>
      </c>
      <c r="U27" s="131">
        <f>R25</f>
        <v>189</v>
      </c>
      <c r="V27" s="70">
        <v>27</v>
      </c>
      <c r="W27" s="71">
        <v>31.2</v>
      </c>
      <c r="X27" s="98">
        <f t="shared" si="3"/>
        <v>0.13725490196078433</v>
      </c>
      <c r="Y27" s="98">
        <f>V27/U27</f>
        <v>0.14285714285714285</v>
      </c>
      <c r="Z27" s="69">
        <f t="shared" si="4"/>
        <v>4.3991955756661648E-3</v>
      </c>
    </row>
    <row r="28" spans="1:27" s="65" customFormat="1" ht="15" x14ac:dyDescent="0.3">
      <c r="A28" s="66">
        <v>0.8340277777777777</v>
      </c>
      <c r="B28" s="202">
        <v>0.45624999999999999</v>
      </c>
      <c r="C28" s="203">
        <v>0.97361111111111109</v>
      </c>
      <c r="D28" s="219">
        <v>0.22</v>
      </c>
      <c r="E28" s="202">
        <f t="shared" si="6"/>
        <v>0.13958333333333339</v>
      </c>
      <c r="F28" s="211">
        <v>201</v>
      </c>
      <c r="G28" s="206">
        <f t="shared" si="1"/>
        <v>44.22</v>
      </c>
      <c r="H28" s="90">
        <v>6.3</v>
      </c>
      <c r="I28" s="64">
        <v>38190</v>
      </c>
      <c r="J28" s="191">
        <v>7</v>
      </c>
      <c r="K28" s="90" t="s">
        <v>1858</v>
      </c>
      <c r="L28" s="90">
        <v>2004</v>
      </c>
      <c r="M28" s="65" t="s">
        <v>249</v>
      </c>
      <c r="N28" s="65">
        <v>1</v>
      </c>
      <c r="O28" s="66">
        <v>0.89583333333333337</v>
      </c>
      <c r="P28" s="66">
        <v>0.12847222222222224</v>
      </c>
      <c r="Q28" s="66">
        <v>0.23263888888888887</v>
      </c>
      <c r="R28" s="70">
        <v>335</v>
      </c>
      <c r="S28" s="70">
        <v>52</v>
      </c>
      <c r="T28" s="125">
        <f t="shared" si="7"/>
        <v>1.054861111111111</v>
      </c>
      <c r="U28" s="131">
        <f>240-11</f>
        <v>229</v>
      </c>
      <c r="V28" s="70">
        <v>28</v>
      </c>
      <c r="W28" s="71">
        <v>31.2</v>
      </c>
      <c r="X28" s="98">
        <f t="shared" si="3"/>
        <v>0.15522388059701492</v>
      </c>
      <c r="Y28" s="98">
        <f>V28/U28</f>
        <v>0.1222707423580786</v>
      </c>
      <c r="Z28" s="69">
        <f t="shared" si="4"/>
        <v>4.9751243781094526E-3</v>
      </c>
      <c r="AA28" s="65" t="s">
        <v>833</v>
      </c>
    </row>
    <row r="29" spans="1:27" s="73" customFormat="1" ht="15" x14ac:dyDescent="0.3">
      <c r="A29" s="74">
        <v>0.81874999999999998</v>
      </c>
      <c r="B29" s="220">
        <v>0.1986111111111111</v>
      </c>
      <c r="C29" s="221">
        <v>0.8125</v>
      </c>
      <c r="D29" s="222">
        <v>0.03</v>
      </c>
      <c r="E29" s="220">
        <v>0</v>
      </c>
      <c r="F29" s="212">
        <v>0</v>
      </c>
      <c r="G29" s="207">
        <f t="shared" si="1"/>
        <v>0</v>
      </c>
      <c r="H29" s="91">
        <v>10.9</v>
      </c>
      <c r="I29" s="72">
        <v>38213</v>
      </c>
      <c r="J29" s="192">
        <v>8</v>
      </c>
      <c r="K29" s="91" t="s">
        <v>1858</v>
      </c>
      <c r="L29" s="91">
        <v>2004</v>
      </c>
      <c r="M29" s="73" t="s">
        <v>378</v>
      </c>
      <c r="N29" s="73" t="s">
        <v>665</v>
      </c>
      <c r="O29" s="74">
        <v>0.89583333333333337</v>
      </c>
      <c r="P29" s="74">
        <v>0.10625</v>
      </c>
      <c r="Q29" s="74">
        <v>0.21041666666666667</v>
      </c>
      <c r="R29" s="78">
        <v>303</v>
      </c>
      <c r="S29" s="78">
        <v>7</v>
      </c>
      <c r="T29" s="128">
        <f t="shared" si="7"/>
        <v>1.0395833333333333</v>
      </c>
      <c r="U29" s="132">
        <f>180+27</f>
        <v>207</v>
      </c>
      <c r="V29" s="78">
        <v>6</v>
      </c>
      <c r="W29" s="79">
        <v>30.2</v>
      </c>
      <c r="X29" s="99">
        <f t="shared" si="3"/>
        <v>2.3102310231023101E-2</v>
      </c>
      <c r="Y29" s="99">
        <f>V29/U29</f>
        <v>2.8985507246376812E-2</v>
      </c>
      <c r="Z29" s="77">
        <f t="shared" si="4"/>
        <v>7.6497715996765232E-4</v>
      </c>
      <c r="AA29" s="73" t="s">
        <v>666</v>
      </c>
    </row>
    <row r="30" spans="1:27" s="73" customFormat="1" ht="15" x14ac:dyDescent="0.3">
      <c r="A30" s="74">
        <v>0.81874999999999998</v>
      </c>
      <c r="B30" s="220">
        <v>0.24097222222222223</v>
      </c>
      <c r="C30" s="221">
        <v>0.8354166666666667</v>
      </c>
      <c r="D30" s="222">
        <v>0.01</v>
      </c>
      <c r="E30" s="220">
        <f t="shared" si="6"/>
        <v>1.6666666666666718E-2</v>
      </c>
      <c r="F30" s="212">
        <v>24</v>
      </c>
      <c r="G30" s="207">
        <f t="shared" si="1"/>
        <v>0.24</v>
      </c>
      <c r="H30" s="91">
        <v>9.9</v>
      </c>
      <c r="I30" s="72">
        <v>38214</v>
      </c>
      <c r="J30" s="192">
        <v>8</v>
      </c>
      <c r="K30" s="91" t="s">
        <v>1858</v>
      </c>
      <c r="L30" s="91">
        <v>2004</v>
      </c>
      <c r="M30" s="73" t="s">
        <v>378</v>
      </c>
      <c r="N30" s="73" t="s">
        <v>702</v>
      </c>
      <c r="O30" s="74">
        <v>0.87708333333333333</v>
      </c>
      <c r="P30" s="74">
        <v>0.10486111111111111</v>
      </c>
      <c r="Q30" s="74">
        <v>0.22638888888888889</v>
      </c>
      <c r="R30" s="78">
        <v>326</v>
      </c>
      <c r="S30" s="78">
        <v>17</v>
      </c>
      <c r="T30" s="128">
        <f t="shared" si="7"/>
        <v>1.0395833333333333</v>
      </c>
      <c r="U30" s="132">
        <f>180+54</f>
        <v>234</v>
      </c>
      <c r="V30" s="78">
        <v>10</v>
      </c>
      <c r="W30" s="79">
        <v>31.2</v>
      </c>
      <c r="X30" s="99">
        <f t="shared" si="3"/>
        <v>5.2147239263803678E-2</v>
      </c>
      <c r="Y30" s="99">
        <f t="shared" ref="Y30:Y36" si="8">V30/U30</f>
        <v>4.2735042735042736E-2</v>
      </c>
      <c r="Z30" s="77">
        <f t="shared" si="4"/>
        <v>1.6713858738398614E-3</v>
      </c>
      <c r="AA30" s="73" t="s">
        <v>703</v>
      </c>
    </row>
    <row r="31" spans="1:27" s="73" customFormat="1" ht="15" x14ac:dyDescent="0.3">
      <c r="A31" s="74">
        <v>0.81874999999999998</v>
      </c>
      <c r="B31" s="220">
        <v>0.24097222222222223</v>
      </c>
      <c r="C31" s="221">
        <v>0.8354166666666667</v>
      </c>
      <c r="D31" s="222">
        <v>0.01</v>
      </c>
      <c r="E31" s="220">
        <f t="shared" si="6"/>
        <v>1.6666666666666718E-2</v>
      </c>
      <c r="F31" s="212">
        <v>24</v>
      </c>
      <c r="G31" s="207">
        <f t="shared" si="1"/>
        <v>0.24</v>
      </c>
      <c r="H31" s="91">
        <v>9.9</v>
      </c>
      <c r="I31" s="72">
        <v>38214</v>
      </c>
      <c r="J31" s="192">
        <v>8</v>
      </c>
      <c r="K31" s="91" t="s">
        <v>1858</v>
      </c>
      <c r="L31" s="91">
        <v>2004</v>
      </c>
      <c r="M31" s="73" t="s">
        <v>378</v>
      </c>
      <c r="N31" s="73" t="s">
        <v>665</v>
      </c>
      <c r="O31" s="74">
        <v>0.9</v>
      </c>
      <c r="P31" s="74">
        <v>6.5277777777777782E-2</v>
      </c>
      <c r="Q31" s="74">
        <v>0.16527777777777777</v>
      </c>
      <c r="R31" s="78">
        <v>238</v>
      </c>
      <c r="S31" s="78">
        <v>13</v>
      </c>
      <c r="T31" s="128">
        <f t="shared" si="7"/>
        <v>1.0395833333333333</v>
      </c>
      <c r="U31" s="132">
        <f>180+21</f>
        <v>201</v>
      </c>
      <c r="V31" s="78">
        <v>11</v>
      </c>
      <c r="W31" s="79">
        <v>30.2</v>
      </c>
      <c r="X31" s="99">
        <f t="shared" si="3"/>
        <v>5.4621848739495799E-2</v>
      </c>
      <c r="Y31" s="99">
        <f t="shared" si="8"/>
        <v>5.4726368159203981E-2</v>
      </c>
      <c r="Z31" s="77">
        <f t="shared" si="4"/>
        <v>1.8086704880627747E-3</v>
      </c>
      <c r="AA31" s="73" t="s">
        <v>717</v>
      </c>
    </row>
    <row r="32" spans="1:27" s="73" customFormat="1" ht="15" x14ac:dyDescent="0.3">
      <c r="A32" s="74">
        <v>0.81874999999999998</v>
      </c>
      <c r="B32" s="220">
        <v>0.28402777777777777</v>
      </c>
      <c r="C32" s="221">
        <v>0.85625000000000007</v>
      </c>
      <c r="D32" s="222">
        <v>0</v>
      </c>
      <c r="E32" s="220">
        <f t="shared" si="6"/>
        <v>3.7500000000000089E-2</v>
      </c>
      <c r="F32" s="212">
        <v>54</v>
      </c>
      <c r="G32" s="207">
        <f t="shared" si="1"/>
        <v>0</v>
      </c>
      <c r="H32" s="91">
        <v>9</v>
      </c>
      <c r="I32" s="72">
        <v>38215</v>
      </c>
      <c r="J32" s="192">
        <v>8</v>
      </c>
      <c r="K32" s="91" t="s">
        <v>1858</v>
      </c>
      <c r="L32" s="91">
        <v>2004</v>
      </c>
      <c r="M32" s="73" t="s">
        <v>378</v>
      </c>
      <c r="N32" s="73" t="s">
        <v>702</v>
      </c>
      <c r="O32" s="74">
        <v>0.875</v>
      </c>
      <c r="P32" s="74">
        <v>0.10902777777777778</v>
      </c>
      <c r="Q32" s="74">
        <v>0.23402777777777781</v>
      </c>
      <c r="R32" s="78">
        <v>337</v>
      </c>
      <c r="S32" s="78">
        <v>12</v>
      </c>
      <c r="T32" s="128">
        <f t="shared" si="7"/>
        <v>1.0395833333333333</v>
      </c>
      <c r="U32" s="132">
        <f>180+57</f>
        <v>237</v>
      </c>
      <c r="V32" s="78">
        <v>7</v>
      </c>
      <c r="W32" s="79">
        <v>31.2</v>
      </c>
      <c r="X32" s="99">
        <f t="shared" si="3"/>
        <v>3.5608308605341248E-2</v>
      </c>
      <c r="Y32" s="99">
        <f t="shared" si="8"/>
        <v>2.9535864978902954E-2</v>
      </c>
      <c r="Z32" s="77">
        <f t="shared" si="4"/>
        <v>1.1412919424788862E-3</v>
      </c>
      <c r="AA32" s="73" t="s">
        <v>1121</v>
      </c>
    </row>
    <row r="33" spans="1:27" s="73" customFormat="1" ht="15" x14ac:dyDescent="0.3">
      <c r="A33" s="74">
        <v>0.81874999999999998</v>
      </c>
      <c r="B33" s="220">
        <v>0.28402777777777777</v>
      </c>
      <c r="C33" s="221">
        <v>0.85625000000000007</v>
      </c>
      <c r="D33" s="222">
        <v>0</v>
      </c>
      <c r="E33" s="220">
        <f t="shared" si="6"/>
        <v>3.7500000000000089E-2</v>
      </c>
      <c r="F33" s="212">
        <v>54</v>
      </c>
      <c r="G33" s="207">
        <f t="shared" si="1"/>
        <v>0</v>
      </c>
      <c r="H33" s="91">
        <v>9</v>
      </c>
      <c r="I33" s="72">
        <v>38215</v>
      </c>
      <c r="J33" s="192">
        <v>8</v>
      </c>
      <c r="K33" s="91" t="s">
        <v>1858</v>
      </c>
      <c r="L33" s="91">
        <v>2004</v>
      </c>
      <c r="M33" s="73" t="s">
        <v>378</v>
      </c>
      <c r="N33" s="73" t="s">
        <v>665</v>
      </c>
      <c r="O33" s="74">
        <v>0.89583333333333337</v>
      </c>
      <c r="P33" s="74">
        <v>6.25E-2</v>
      </c>
      <c r="Q33" s="74">
        <v>0.16319444444444445</v>
      </c>
      <c r="R33" s="78">
        <v>235</v>
      </c>
      <c r="S33" s="78">
        <v>4</v>
      </c>
      <c r="T33" s="128">
        <f t="shared" si="7"/>
        <v>1.0395833333333333</v>
      </c>
      <c r="U33" s="132">
        <v>207</v>
      </c>
      <c r="V33" s="78">
        <v>4</v>
      </c>
      <c r="W33" s="79">
        <v>31.2</v>
      </c>
      <c r="X33" s="99">
        <f t="shared" si="3"/>
        <v>1.7021276595744681E-2</v>
      </c>
      <c r="Y33" s="99">
        <f t="shared" si="8"/>
        <v>1.932367149758454E-2</v>
      </c>
      <c r="Z33" s="77">
        <f t="shared" si="4"/>
        <v>5.4555373704309881E-4</v>
      </c>
      <c r="AA33" s="73" t="s">
        <v>756</v>
      </c>
    </row>
    <row r="34" spans="1:27" s="65" customFormat="1" ht="15" x14ac:dyDescent="0.3">
      <c r="A34" s="66">
        <v>0.81666666666666676</v>
      </c>
      <c r="B34" s="202">
        <v>0.36874999999999997</v>
      </c>
      <c r="C34" s="203">
        <v>0.8930555555555556</v>
      </c>
      <c r="D34" s="219">
        <v>0.05</v>
      </c>
      <c r="E34" s="202">
        <f t="shared" si="6"/>
        <v>7.638888888888884E-2</v>
      </c>
      <c r="F34" s="211">
        <v>110</v>
      </c>
      <c r="G34" s="206">
        <f t="shared" si="1"/>
        <v>5.5</v>
      </c>
      <c r="H34" s="90">
        <v>0.4</v>
      </c>
      <c r="I34" s="64">
        <v>38217</v>
      </c>
      <c r="J34" s="191">
        <v>8</v>
      </c>
      <c r="K34" s="90" t="s">
        <v>1858</v>
      </c>
      <c r="L34" s="90">
        <v>2004</v>
      </c>
      <c r="M34" s="65" t="s">
        <v>249</v>
      </c>
      <c r="N34" s="65">
        <v>1</v>
      </c>
      <c r="O34" s="66">
        <v>0.86875000000000002</v>
      </c>
      <c r="P34" s="66">
        <v>0.10486111111111111</v>
      </c>
      <c r="Q34" s="66">
        <v>0.23611111111111113</v>
      </c>
      <c r="R34" s="70">
        <v>340</v>
      </c>
      <c r="S34" s="70">
        <v>19</v>
      </c>
      <c r="T34" s="125">
        <f t="shared" si="7"/>
        <v>1.0375000000000001</v>
      </c>
      <c r="U34" s="131">
        <v>243</v>
      </c>
      <c r="V34" s="70">
        <v>13</v>
      </c>
      <c r="W34" s="71">
        <v>31.2</v>
      </c>
      <c r="X34" s="98">
        <f t="shared" si="3"/>
        <v>5.5882352941176473E-2</v>
      </c>
      <c r="Y34" s="98">
        <f t="shared" si="8"/>
        <v>5.3497942386831275E-2</v>
      </c>
      <c r="Z34" s="69">
        <f t="shared" si="4"/>
        <v>1.7911010558069383E-3</v>
      </c>
      <c r="AA34" s="65" t="s">
        <v>1122</v>
      </c>
    </row>
    <row r="35" spans="1:27" s="65" customFormat="1" ht="15" x14ac:dyDescent="0.3">
      <c r="A35" s="66">
        <v>0.81597222222222221</v>
      </c>
      <c r="B35" s="202">
        <v>0.41180555555555554</v>
      </c>
      <c r="C35" s="203">
        <v>0.91180555555555554</v>
      </c>
      <c r="D35" s="219">
        <v>0.11</v>
      </c>
      <c r="E35" s="202">
        <f t="shared" si="6"/>
        <v>9.5833333333333326E-2</v>
      </c>
      <c r="F35" s="211">
        <v>138</v>
      </c>
      <c r="G35" s="206">
        <f t="shared" si="1"/>
        <v>15.18</v>
      </c>
      <c r="H35" s="90">
        <v>1.5</v>
      </c>
      <c r="I35" s="64">
        <v>38218</v>
      </c>
      <c r="J35" s="191">
        <v>8</v>
      </c>
      <c r="K35" s="90" t="s">
        <v>1858</v>
      </c>
      <c r="L35" s="90">
        <v>2004</v>
      </c>
      <c r="M35" s="65" t="s">
        <v>249</v>
      </c>
      <c r="N35" s="65">
        <v>1</v>
      </c>
      <c r="O35" s="66">
        <v>0.86458333333333337</v>
      </c>
      <c r="P35" s="66">
        <v>0.1</v>
      </c>
      <c r="Q35" s="66">
        <v>0.23541666666666669</v>
      </c>
      <c r="R35" s="70"/>
      <c r="S35" s="70"/>
      <c r="T35" s="125">
        <f t="shared" si="7"/>
        <v>1.0368055555555555</v>
      </c>
      <c r="U35" s="131"/>
      <c r="V35" s="70"/>
      <c r="W35" s="71"/>
      <c r="X35" s="98"/>
      <c r="Y35" s="98"/>
      <c r="Z35" s="69"/>
      <c r="AA35" s="65" t="s">
        <v>803</v>
      </c>
    </row>
    <row r="36" spans="1:27" s="65" customFormat="1" ht="15" x14ac:dyDescent="0.3">
      <c r="A36" s="66">
        <v>0.81597222222222221</v>
      </c>
      <c r="B36" s="202">
        <v>0.41180555555555554</v>
      </c>
      <c r="C36" s="203">
        <v>0.91180555555555554</v>
      </c>
      <c r="D36" s="219">
        <v>0.11</v>
      </c>
      <c r="E36" s="202">
        <f t="shared" si="6"/>
        <v>9.5833333333333326E-2</v>
      </c>
      <c r="F36" s="211">
        <v>138</v>
      </c>
      <c r="G36" s="206">
        <f t="shared" si="1"/>
        <v>15.18</v>
      </c>
      <c r="H36" s="90">
        <v>1.5</v>
      </c>
      <c r="I36" s="64">
        <v>38218</v>
      </c>
      <c r="J36" s="191">
        <v>8</v>
      </c>
      <c r="K36" s="90" t="s">
        <v>1858</v>
      </c>
      <c r="L36" s="90">
        <v>2004</v>
      </c>
      <c r="M36" s="65" t="s">
        <v>249</v>
      </c>
      <c r="N36" s="65">
        <v>3</v>
      </c>
      <c r="O36" s="66">
        <v>0.86458333333333337</v>
      </c>
      <c r="P36" s="66">
        <v>0.10486111111111111</v>
      </c>
      <c r="Q36" s="66">
        <v>0.2298611111111111</v>
      </c>
      <c r="R36" s="70">
        <v>670</v>
      </c>
      <c r="S36" s="70">
        <v>23</v>
      </c>
      <c r="T36" s="125">
        <f t="shared" si="7"/>
        <v>1.0368055555555555</v>
      </c>
      <c r="U36" s="131">
        <v>496</v>
      </c>
      <c r="V36" s="70">
        <v>21</v>
      </c>
      <c r="W36" s="71">
        <v>31.2</v>
      </c>
      <c r="X36" s="98">
        <f t="shared" si="3"/>
        <v>3.4328358208955224E-2</v>
      </c>
      <c r="Y36" s="98">
        <f t="shared" si="8"/>
        <v>4.2338709677419352E-2</v>
      </c>
      <c r="Z36" s="69">
        <f t="shared" si="4"/>
        <v>1.1002678913126674E-3</v>
      </c>
      <c r="AA36" s="65" t="s">
        <v>821</v>
      </c>
    </row>
    <row r="37" spans="1:27" s="81" customFormat="1" ht="15" x14ac:dyDescent="0.3">
      <c r="A37" s="82">
        <v>0.83124999999999993</v>
      </c>
      <c r="B37" s="201">
        <v>9.0277777777777776E-2</v>
      </c>
      <c r="C37" s="199">
        <v>0.49722222222222223</v>
      </c>
      <c r="D37" s="218">
        <v>0.63</v>
      </c>
      <c r="E37" s="199">
        <v>0</v>
      </c>
      <c r="F37" s="213">
        <v>0</v>
      </c>
      <c r="G37" s="208">
        <f t="shared" si="1"/>
        <v>0</v>
      </c>
      <c r="H37" s="96"/>
      <c r="I37" s="80">
        <v>38500</v>
      </c>
      <c r="J37" s="193">
        <v>5</v>
      </c>
      <c r="K37" s="92" t="s">
        <v>1857</v>
      </c>
      <c r="L37" s="92">
        <v>2005</v>
      </c>
      <c r="M37" s="81" t="s">
        <v>860</v>
      </c>
      <c r="N37" s="81">
        <v>1</v>
      </c>
      <c r="O37" s="82">
        <v>0.94097222222222221</v>
      </c>
      <c r="P37" s="82">
        <v>0.95833333333333337</v>
      </c>
      <c r="Q37" s="82">
        <v>1.7361111111111112E-2</v>
      </c>
      <c r="R37" s="83">
        <v>25</v>
      </c>
      <c r="S37" s="83"/>
      <c r="T37" s="129">
        <f t="shared" ref="T37:T60" si="9">A37+5.3/24</f>
        <v>1.0520833333333333</v>
      </c>
      <c r="U37" s="133"/>
      <c r="V37" s="83"/>
      <c r="W37" s="84"/>
      <c r="X37" s="100"/>
      <c r="Y37" s="100"/>
      <c r="Z37" s="85"/>
      <c r="AA37" s="81" t="s">
        <v>1116</v>
      </c>
    </row>
    <row r="38" spans="1:27" s="81" customFormat="1" ht="15" x14ac:dyDescent="0.3">
      <c r="A38" s="82">
        <v>0.83124999999999993</v>
      </c>
      <c r="B38" s="201">
        <v>9.0277777777777776E-2</v>
      </c>
      <c r="C38" s="199">
        <v>0.49722222222222223</v>
      </c>
      <c r="D38" s="218">
        <v>0.63</v>
      </c>
      <c r="E38" s="199">
        <v>0</v>
      </c>
      <c r="F38" s="213">
        <v>0</v>
      </c>
      <c r="G38" s="208">
        <f t="shared" si="1"/>
        <v>0</v>
      </c>
      <c r="H38" s="96"/>
      <c r="I38" s="80">
        <v>38500</v>
      </c>
      <c r="J38" s="193">
        <v>5</v>
      </c>
      <c r="K38" s="92" t="s">
        <v>1857</v>
      </c>
      <c r="L38" s="92">
        <v>2005</v>
      </c>
      <c r="M38" s="81" t="s">
        <v>860</v>
      </c>
      <c r="N38" s="81">
        <v>1</v>
      </c>
      <c r="O38" s="82">
        <v>0.9819444444444444</v>
      </c>
      <c r="P38" s="82">
        <v>8.3333333333333329E-2</v>
      </c>
      <c r="Q38" s="82">
        <v>0.1013888888888889</v>
      </c>
      <c r="R38" s="83">
        <v>146</v>
      </c>
      <c r="S38" s="83"/>
      <c r="T38" s="129">
        <f>A38+5.3/24</f>
        <v>1.0520833333333333</v>
      </c>
      <c r="U38" s="133"/>
      <c r="V38" s="83"/>
      <c r="W38" s="84"/>
      <c r="X38" s="100"/>
      <c r="Y38" s="100"/>
      <c r="Z38" s="85"/>
    </row>
    <row r="39" spans="1:27" s="81" customFormat="1" ht="15" x14ac:dyDescent="0.3">
      <c r="A39" s="82">
        <v>0.83124999999999993</v>
      </c>
      <c r="B39" s="201">
        <v>9.0277777777777776E-2</v>
      </c>
      <c r="C39" s="199">
        <v>0.49722222222222223</v>
      </c>
      <c r="D39" s="218">
        <v>0.63</v>
      </c>
      <c r="E39" s="201">
        <v>0</v>
      </c>
      <c r="F39" s="83">
        <v>0</v>
      </c>
      <c r="G39" s="208">
        <f t="shared" si="1"/>
        <v>0</v>
      </c>
      <c r="H39" s="92"/>
      <c r="I39" s="80">
        <v>38500</v>
      </c>
      <c r="J39" s="193">
        <v>5</v>
      </c>
      <c r="K39" s="92" t="s">
        <v>1857</v>
      </c>
      <c r="L39" s="92">
        <v>2005</v>
      </c>
      <c r="M39" s="81" t="s">
        <v>860</v>
      </c>
      <c r="O39" s="82"/>
      <c r="P39" s="82"/>
      <c r="Q39" s="82"/>
      <c r="R39" s="86">
        <v>171</v>
      </c>
      <c r="S39" s="86">
        <v>42</v>
      </c>
      <c r="T39" s="129">
        <f t="shared" si="9"/>
        <v>1.0520833333333333</v>
      </c>
      <c r="U39" s="133">
        <f>171-71</f>
        <v>100</v>
      </c>
      <c r="V39" s="86">
        <v>38</v>
      </c>
      <c r="W39" s="84">
        <v>31.2</v>
      </c>
      <c r="X39" s="100">
        <f t="shared" ref="X39:X44" si="10">S39/R39</f>
        <v>0.24561403508771928</v>
      </c>
      <c r="Y39" s="100">
        <f t="shared" ref="Y39:Y70" si="11">V39/U39</f>
        <v>0.38</v>
      </c>
      <c r="Z39" s="85">
        <f>X39/W39</f>
        <v>7.8722447143499772E-3</v>
      </c>
    </row>
    <row r="40" spans="1:27" s="81" customFormat="1" ht="15.75" x14ac:dyDescent="0.3">
      <c r="A40" s="82">
        <v>0.83194444444444438</v>
      </c>
      <c r="B40" s="224">
        <v>7.1527777777777787E-2</v>
      </c>
      <c r="C40" s="224">
        <v>0.54513888888888895</v>
      </c>
      <c r="D40" s="225">
        <v>0.52</v>
      </c>
      <c r="E40" s="200">
        <v>0</v>
      </c>
      <c r="F40" s="213">
        <v>0</v>
      </c>
      <c r="G40" s="208">
        <f t="shared" si="1"/>
        <v>0</v>
      </c>
      <c r="H40" s="96"/>
      <c r="I40" s="80">
        <v>38501</v>
      </c>
      <c r="J40" s="193">
        <v>5</v>
      </c>
      <c r="K40" s="92" t="s">
        <v>1857</v>
      </c>
      <c r="L40" s="92">
        <v>2005</v>
      </c>
      <c r="M40" s="81" t="s">
        <v>860</v>
      </c>
      <c r="N40" s="81">
        <v>1</v>
      </c>
      <c r="O40" s="82">
        <v>0.9145833333333333</v>
      </c>
      <c r="P40" s="82">
        <v>0.10416666666666667</v>
      </c>
      <c r="Q40" s="82">
        <v>0.18958333333333333</v>
      </c>
      <c r="R40" s="86">
        <v>273</v>
      </c>
      <c r="S40" s="86">
        <v>43</v>
      </c>
      <c r="T40" s="129">
        <f t="shared" si="9"/>
        <v>1.0527777777777776</v>
      </c>
      <c r="U40" s="133">
        <f>180+19</f>
        <v>199</v>
      </c>
      <c r="V40" s="86">
        <v>30</v>
      </c>
      <c r="W40" s="84">
        <v>31.2</v>
      </c>
      <c r="X40" s="100">
        <f t="shared" si="10"/>
        <v>0.1575091575091575</v>
      </c>
      <c r="Y40" s="100">
        <f t="shared" si="11"/>
        <v>0.15075376884422109</v>
      </c>
      <c r="Z40" s="85">
        <f>X40/W40</f>
        <v>5.0483704329858173E-3</v>
      </c>
      <c r="AA40" s="81" t="s">
        <v>1120</v>
      </c>
    </row>
    <row r="41" spans="1:27" s="65" customFormat="1" ht="15" x14ac:dyDescent="0.3">
      <c r="A41" s="66">
        <v>0.83263888888888893</v>
      </c>
      <c r="B41" s="202">
        <v>0.11041666666666666</v>
      </c>
      <c r="C41" s="203">
        <v>0.63472222222222219</v>
      </c>
      <c r="D41" s="219">
        <v>0.3</v>
      </c>
      <c r="E41" s="204">
        <v>0</v>
      </c>
      <c r="F41" s="211">
        <v>0</v>
      </c>
      <c r="G41" s="206">
        <f t="shared" si="1"/>
        <v>0</v>
      </c>
      <c r="H41" s="65">
        <v>6.8</v>
      </c>
      <c r="I41" s="64">
        <v>38503</v>
      </c>
      <c r="J41" s="191">
        <v>5</v>
      </c>
      <c r="K41" s="90" t="s">
        <v>1857</v>
      </c>
      <c r="L41" s="90">
        <v>2005</v>
      </c>
      <c r="M41" s="65" t="s">
        <v>249</v>
      </c>
      <c r="N41" s="65">
        <v>1</v>
      </c>
      <c r="O41" s="66">
        <v>0.89583333333333337</v>
      </c>
      <c r="P41" s="66">
        <v>8.3333333333333329E-2</v>
      </c>
      <c r="Q41" s="66">
        <v>0.1875</v>
      </c>
      <c r="R41" s="70">
        <v>270</v>
      </c>
      <c r="S41" s="70">
        <v>29</v>
      </c>
      <c r="T41" s="125">
        <f t="shared" si="9"/>
        <v>1.0534722222222221</v>
      </c>
      <c r="U41" s="131">
        <f>240-13</f>
        <v>227</v>
      </c>
      <c r="V41" s="70">
        <v>26</v>
      </c>
      <c r="W41" s="68">
        <v>31.2</v>
      </c>
      <c r="X41" s="98">
        <f t="shared" si="10"/>
        <v>0.10740740740740741</v>
      </c>
      <c r="Y41" s="98">
        <f t="shared" si="11"/>
        <v>0.11453744493392071</v>
      </c>
      <c r="Z41" s="69">
        <f>X41/W41</f>
        <v>3.4425451092117759E-3</v>
      </c>
      <c r="AA41" s="65" t="s">
        <v>1119</v>
      </c>
    </row>
    <row r="42" spans="1:27" s="65" customFormat="1" ht="15" x14ac:dyDescent="0.3">
      <c r="A42" s="66">
        <v>0.83263888888888893</v>
      </c>
      <c r="B42" s="202">
        <v>0.12916666666666668</v>
      </c>
      <c r="C42" s="203">
        <v>0.6791666666666667</v>
      </c>
      <c r="D42" s="219">
        <v>0.21</v>
      </c>
      <c r="E42" s="204">
        <v>0</v>
      </c>
      <c r="F42" s="211">
        <v>0</v>
      </c>
      <c r="G42" s="206">
        <f t="shared" si="1"/>
        <v>0</v>
      </c>
      <c r="H42" s="65">
        <v>3.5</v>
      </c>
      <c r="I42" s="64">
        <v>38504</v>
      </c>
      <c r="J42" s="191">
        <v>6</v>
      </c>
      <c r="K42" s="90" t="s">
        <v>1857</v>
      </c>
      <c r="L42" s="90">
        <v>2005</v>
      </c>
      <c r="M42" s="65" t="s">
        <v>249</v>
      </c>
      <c r="N42" s="65">
        <v>1</v>
      </c>
      <c r="O42" s="66">
        <v>0.89583333333333337</v>
      </c>
      <c r="P42" s="66">
        <v>8.3333333333333329E-2</v>
      </c>
      <c r="Q42" s="66">
        <v>0.1875</v>
      </c>
      <c r="R42" s="70">
        <v>270</v>
      </c>
      <c r="S42" s="70">
        <v>51</v>
      </c>
      <c r="T42" s="125">
        <f t="shared" si="9"/>
        <v>1.0534722222222221</v>
      </c>
      <c r="U42" s="131">
        <f>227</f>
        <v>227</v>
      </c>
      <c r="V42" s="70">
        <v>45</v>
      </c>
      <c r="W42" s="68">
        <v>31.2</v>
      </c>
      <c r="X42" s="98">
        <f t="shared" si="10"/>
        <v>0.18888888888888888</v>
      </c>
      <c r="Y42" s="98">
        <f t="shared" si="11"/>
        <v>0.19823788546255505</v>
      </c>
      <c r="Z42" s="69">
        <f>X42/W42</f>
        <v>6.0541310541310537E-3</v>
      </c>
      <c r="AA42" s="65" t="s">
        <v>1118</v>
      </c>
    </row>
    <row r="43" spans="1:27" s="65" customFormat="1" ht="15" x14ac:dyDescent="0.3">
      <c r="A43" s="66">
        <v>0.83333333333333337</v>
      </c>
      <c r="B43" s="202">
        <v>0.14861111111111111</v>
      </c>
      <c r="C43" s="203">
        <v>0.72291666666666676</v>
      </c>
      <c r="D43" s="219">
        <v>0.13</v>
      </c>
      <c r="E43" s="204">
        <v>0</v>
      </c>
      <c r="F43" s="211">
        <v>0</v>
      </c>
      <c r="G43" s="206">
        <f t="shared" si="1"/>
        <v>0</v>
      </c>
      <c r="H43" s="65">
        <v>5.3</v>
      </c>
      <c r="I43" s="64">
        <v>38505</v>
      </c>
      <c r="J43" s="191">
        <v>6</v>
      </c>
      <c r="K43" s="90" t="s">
        <v>1857</v>
      </c>
      <c r="L43" s="90">
        <v>2005</v>
      </c>
      <c r="M43" s="65" t="s">
        <v>249</v>
      </c>
      <c r="N43" s="65">
        <v>1</v>
      </c>
      <c r="O43" s="66">
        <v>0.89583333333333337</v>
      </c>
      <c r="P43" s="66">
        <v>8.3333333333333329E-2</v>
      </c>
      <c r="Q43" s="66">
        <v>0.1875</v>
      </c>
      <c r="R43" s="70">
        <v>270</v>
      </c>
      <c r="S43" s="70">
        <v>40</v>
      </c>
      <c r="T43" s="125">
        <f t="shared" si="9"/>
        <v>1.0541666666666667</v>
      </c>
      <c r="U43" s="131">
        <f>270-42</f>
        <v>228</v>
      </c>
      <c r="V43" s="70">
        <v>30</v>
      </c>
      <c r="W43" s="68">
        <v>31.2</v>
      </c>
      <c r="X43" s="98">
        <f t="shared" si="10"/>
        <v>0.14814814814814814</v>
      </c>
      <c r="Y43" s="98">
        <f t="shared" si="11"/>
        <v>0.13157894736842105</v>
      </c>
      <c r="Z43" s="69">
        <f>X43/W43</f>
        <v>4.7483380816714148E-3</v>
      </c>
      <c r="AA43" s="65" t="s">
        <v>1117</v>
      </c>
    </row>
    <row r="44" spans="1:27" s="81" customFormat="1" ht="15" x14ac:dyDescent="0.3">
      <c r="A44" s="82">
        <v>0.83888888888888891</v>
      </c>
      <c r="B44" s="199">
        <v>0.11041666666666666</v>
      </c>
      <c r="C44" s="201">
        <v>0.72291666666666676</v>
      </c>
      <c r="D44" s="218">
        <v>0.16</v>
      </c>
      <c r="E44" s="200">
        <v>0</v>
      </c>
      <c r="F44" s="213">
        <v>0</v>
      </c>
      <c r="G44" s="208">
        <f t="shared" si="1"/>
        <v>0</v>
      </c>
      <c r="H44" s="96"/>
      <c r="I44" s="80">
        <v>38534</v>
      </c>
      <c r="J44" s="193">
        <v>7</v>
      </c>
      <c r="K44" s="92" t="s">
        <v>1858</v>
      </c>
      <c r="L44" s="92">
        <v>2005</v>
      </c>
      <c r="M44" s="81" t="s">
        <v>860</v>
      </c>
      <c r="N44" s="81">
        <v>1</v>
      </c>
      <c r="O44" s="82">
        <v>0.93263888888888891</v>
      </c>
      <c r="P44" s="82">
        <v>1.9444444444444445E-2</v>
      </c>
      <c r="Q44" s="82">
        <v>8.6805555555555566E-2</v>
      </c>
      <c r="R44" s="86">
        <v>125</v>
      </c>
      <c r="S44" s="86">
        <v>10</v>
      </c>
      <c r="T44" s="129">
        <f t="shared" si="9"/>
        <v>1.0597222222222222</v>
      </c>
      <c r="U44" s="133">
        <v>125</v>
      </c>
      <c r="V44" s="86">
        <v>10</v>
      </c>
      <c r="W44" s="84">
        <v>31.2</v>
      </c>
      <c r="X44" s="100">
        <f t="shared" si="10"/>
        <v>0.08</v>
      </c>
      <c r="Y44" s="100">
        <f t="shared" si="11"/>
        <v>0.08</v>
      </c>
      <c r="Z44" s="85">
        <f t="shared" ref="Z44:Z60" si="12">X44/W44</f>
        <v>2.5641025641025641E-3</v>
      </c>
      <c r="AA44" s="81" t="s">
        <v>1598</v>
      </c>
    </row>
    <row r="45" spans="1:27" s="81" customFormat="1" ht="15" x14ac:dyDescent="0.3">
      <c r="A45" s="82">
        <v>0.83888888888888891</v>
      </c>
      <c r="B45" s="199">
        <v>0.13680555555555554</v>
      </c>
      <c r="C45" s="201">
        <v>0.76597222222222217</v>
      </c>
      <c r="D45" s="218">
        <v>0.09</v>
      </c>
      <c r="E45" s="200">
        <v>0</v>
      </c>
      <c r="F45" s="213">
        <v>0</v>
      </c>
      <c r="G45" s="208">
        <f t="shared" si="1"/>
        <v>0</v>
      </c>
      <c r="H45" s="96"/>
      <c r="I45" s="80">
        <v>38535</v>
      </c>
      <c r="J45" s="193">
        <v>7</v>
      </c>
      <c r="K45" s="92" t="s">
        <v>1858</v>
      </c>
      <c r="L45" s="92">
        <v>2005</v>
      </c>
      <c r="M45" s="81" t="s">
        <v>860</v>
      </c>
      <c r="N45" s="81">
        <v>1</v>
      </c>
      <c r="O45" s="82">
        <v>0.89513888888888893</v>
      </c>
      <c r="P45" s="82">
        <v>0.1076388888888889</v>
      </c>
      <c r="Q45" s="82">
        <v>0.21249999999999999</v>
      </c>
      <c r="R45" s="86">
        <v>306</v>
      </c>
      <c r="S45" s="86">
        <v>16</v>
      </c>
      <c r="T45" s="129">
        <f t="shared" si="9"/>
        <v>1.0597222222222222</v>
      </c>
      <c r="U45" s="133">
        <f>306-69</f>
        <v>237</v>
      </c>
      <c r="V45" s="86">
        <v>14</v>
      </c>
      <c r="W45" s="84">
        <v>31.2</v>
      </c>
      <c r="X45" s="100">
        <f t="shared" ref="X45:X60" si="13">S45/R45</f>
        <v>5.2287581699346407E-2</v>
      </c>
      <c r="Y45" s="100">
        <f t="shared" si="11"/>
        <v>5.9071729957805907E-2</v>
      </c>
      <c r="Z45" s="85">
        <f t="shared" si="12"/>
        <v>1.6758840288252053E-3</v>
      </c>
      <c r="AA45" s="81" t="s">
        <v>1599</v>
      </c>
    </row>
    <row r="46" spans="1:27" s="81" customFormat="1" ht="15.75" x14ac:dyDescent="0.3">
      <c r="A46" s="82">
        <v>0.83888888888888891</v>
      </c>
      <c r="B46" s="199">
        <v>0.16666666666666666</v>
      </c>
      <c r="C46" s="201">
        <v>0.80555555555555547</v>
      </c>
      <c r="D46" s="218">
        <v>0.05</v>
      </c>
      <c r="E46" s="223">
        <v>0</v>
      </c>
      <c r="F46" s="213">
        <v>0</v>
      </c>
      <c r="G46" s="208">
        <f t="shared" si="1"/>
        <v>0</v>
      </c>
      <c r="H46" s="96"/>
      <c r="I46" s="80">
        <v>38536</v>
      </c>
      <c r="J46" s="193">
        <v>7</v>
      </c>
      <c r="K46" s="92" t="s">
        <v>1858</v>
      </c>
      <c r="L46" s="92">
        <v>2005</v>
      </c>
      <c r="M46" s="81" t="s">
        <v>860</v>
      </c>
      <c r="N46" s="81">
        <v>1</v>
      </c>
      <c r="O46" s="82">
        <v>0.90972222222222221</v>
      </c>
      <c r="P46" s="82">
        <v>0.16666666666666666</v>
      </c>
      <c r="Q46" s="82">
        <v>0.25694444444444448</v>
      </c>
      <c r="R46" s="86">
        <v>370</v>
      </c>
      <c r="S46" s="86">
        <v>12</v>
      </c>
      <c r="T46" s="129">
        <f t="shared" si="9"/>
        <v>1.0597222222222222</v>
      </c>
      <c r="U46" s="133">
        <f>237-21</f>
        <v>216</v>
      </c>
      <c r="V46" s="86">
        <v>10</v>
      </c>
      <c r="W46" s="84">
        <v>31.2</v>
      </c>
      <c r="X46" s="100">
        <f t="shared" si="13"/>
        <v>3.2432432432432434E-2</v>
      </c>
      <c r="Y46" s="100">
        <f t="shared" si="11"/>
        <v>4.6296296296296294E-2</v>
      </c>
      <c r="Z46" s="85">
        <f t="shared" si="12"/>
        <v>1.0395010395010396E-3</v>
      </c>
      <c r="AA46" s="81" t="s">
        <v>1600</v>
      </c>
    </row>
    <row r="47" spans="1:27" s="65" customFormat="1" ht="15" x14ac:dyDescent="0.3">
      <c r="A47" s="66">
        <v>0.83819444444444446</v>
      </c>
      <c r="B47" s="202">
        <v>0.27916666666666667</v>
      </c>
      <c r="C47" s="203">
        <v>0.90069444444444446</v>
      </c>
      <c r="D47" s="219">
        <v>0.01</v>
      </c>
      <c r="E47" s="202">
        <f>C47-A47</f>
        <v>6.25E-2</v>
      </c>
      <c r="F47" s="211">
        <v>90</v>
      </c>
      <c r="G47" s="206">
        <f t="shared" si="1"/>
        <v>0.9</v>
      </c>
      <c r="H47" s="65">
        <v>1.2</v>
      </c>
      <c r="I47" s="64">
        <v>38540</v>
      </c>
      <c r="J47" s="191">
        <v>7</v>
      </c>
      <c r="K47" s="90" t="s">
        <v>1858</v>
      </c>
      <c r="L47" s="90">
        <v>2005</v>
      </c>
      <c r="M47" s="65" t="s">
        <v>249</v>
      </c>
      <c r="N47" s="65">
        <v>1</v>
      </c>
      <c r="O47" s="66">
        <v>0.89722222222222225</v>
      </c>
      <c r="P47" s="66">
        <v>0.11666666666666665</v>
      </c>
      <c r="Q47" s="66">
        <v>0.21944444444444444</v>
      </c>
      <c r="R47" s="70">
        <v>316</v>
      </c>
      <c r="S47" s="70">
        <v>22</v>
      </c>
      <c r="T47" s="125">
        <f t="shared" si="9"/>
        <v>1.0590277777777777</v>
      </c>
      <c r="U47" s="131">
        <f>240-7</f>
        <v>233</v>
      </c>
      <c r="V47" s="70">
        <v>18</v>
      </c>
      <c r="W47" s="68">
        <v>31.2</v>
      </c>
      <c r="X47" s="98">
        <f t="shared" si="13"/>
        <v>6.9620253164556958E-2</v>
      </c>
      <c r="Y47" s="98">
        <f t="shared" si="11"/>
        <v>7.7253218884120178E-2</v>
      </c>
      <c r="Z47" s="69">
        <f t="shared" si="12"/>
        <v>2.2314183706588771E-3</v>
      </c>
      <c r="AA47" s="65" t="s">
        <v>1601</v>
      </c>
    </row>
    <row r="48" spans="1:27" s="65" customFormat="1" ht="15" x14ac:dyDescent="0.3">
      <c r="A48" s="66">
        <v>0.83819444444444446</v>
      </c>
      <c r="B48" s="202">
        <v>0.32013888888888892</v>
      </c>
      <c r="C48" s="203">
        <v>0.92361111111111116</v>
      </c>
      <c r="D48" s="219">
        <v>0.03</v>
      </c>
      <c r="E48" s="202">
        <f t="shared" ref="E48:E53" si="14">C48-A48</f>
        <v>8.5416666666666696E-2</v>
      </c>
      <c r="F48" s="211">
        <v>123</v>
      </c>
      <c r="G48" s="206">
        <f t="shared" si="1"/>
        <v>3.69</v>
      </c>
      <c r="H48" s="65">
        <v>3</v>
      </c>
      <c r="I48" s="64">
        <v>38541</v>
      </c>
      <c r="J48" s="191">
        <v>7</v>
      </c>
      <c r="K48" s="90" t="s">
        <v>1858</v>
      </c>
      <c r="L48" s="90">
        <v>2005</v>
      </c>
      <c r="M48" s="65" t="s">
        <v>249</v>
      </c>
      <c r="N48" s="65">
        <v>1</v>
      </c>
      <c r="O48" s="66">
        <v>0.89930555555555547</v>
      </c>
      <c r="P48" s="66">
        <v>0.16388888888888889</v>
      </c>
      <c r="Q48" s="66">
        <v>0.26458333333333334</v>
      </c>
      <c r="R48" s="70">
        <v>381</v>
      </c>
      <c r="S48" s="70">
        <v>34</v>
      </c>
      <c r="T48" s="125">
        <f t="shared" si="9"/>
        <v>1.0590277777777777</v>
      </c>
      <c r="U48" s="131">
        <f>240-10</f>
        <v>230</v>
      </c>
      <c r="V48" s="70">
        <v>16</v>
      </c>
      <c r="W48" s="68">
        <v>31.2</v>
      </c>
      <c r="X48" s="98">
        <f t="shared" si="13"/>
        <v>8.9238845144356954E-2</v>
      </c>
      <c r="Y48" s="98">
        <f t="shared" si="11"/>
        <v>6.9565217391304349E-2</v>
      </c>
      <c r="Z48" s="69">
        <f t="shared" si="12"/>
        <v>2.8602193956524667E-3</v>
      </c>
      <c r="AA48" s="65" t="s">
        <v>1602</v>
      </c>
    </row>
    <row r="49" spans="1:27" s="65" customFormat="1" ht="15" x14ac:dyDescent="0.3">
      <c r="A49" s="66">
        <v>0.83819444444444446</v>
      </c>
      <c r="B49" s="202">
        <v>0.3611111111111111</v>
      </c>
      <c r="C49" s="203">
        <v>0.94305555555555554</v>
      </c>
      <c r="D49" s="219">
        <v>7.0000000000000007E-2</v>
      </c>
      <c r="E49" s="202">
        <f t="shared" si="14"/>
        <v>0.10486111111111107</v>
      </c>
      <c r="F49" s="211">
        <v>151</v>
      </c>
      <c r="G49" s="206">
        <f t="shared" si="1"/>
        <v>10.57</v>
      </c>
      <c r="H49" s="65">
        <v>1.1000000000000001</v>
      </c>
      <c r="I49" s="64">
        <v>38542</v>
      </c>
      <c r="J49" s="191">
        <v>7</v>
      </c>
      <c r="K49" s="90" t="s">
        <v>1858</v>
      </c>
      <c r="L49" s="90">
        <v>2005</v>
      </c>
      <c r="M49" s="65" t="s">
        <v>249</v>
      </c>
      <c r="N49" s="65">
        <v>1</v>
      </c>
      <c r="O49" s="66">
        <v>0.89583333333333337</v>
      </c>
      <c r="P49" s="66">
        <v>0.125</v>
      </c>
      <c r="Q49" s="66">
        <v>0.22916666666666666</v>
      </c>
      <c r="R49" s="70">
        <v>330</v>
      </c>
      <c r="S49" s="70">
        <v>23</v>
      </c>
      <c r="T49" s="125">
        <f t="shared" si="9"/>
        <v>1.0590277777777777</v>
      </c>
      <c r="U49" s="131">
        <f>240-5</f>
        <v>235</v>
      </c>
      <c r="V49" s="70">
        <v>10</v>
      </c>
      <c r="W49" s="68">
        <v>31.2</v>
      </c>
      <c r="X49" s="98">
        <f t="shared" si="13"/>
        <v>6.9696969696969702E-2</v>
      </c>
      <c r="Y49" s="98">
        <f t="shared" si="11"/>
        <v>4.2553191489361701E-2</v>
      </c>
      <c r="Z49" s="69">
        <f t="shared" si="12"/>
        <v>2.233877233877234E-3</v>
      </c>
      <c r="AA49" s="65" t="s">
        <v>1603</v>
      </c>
    </row>
    <row r="50" spans="1:27" s="73" customFormat="1" ht="15" x14ac:dyDescent="0.3">
      <c r="A50" s="74">
        <v>0.83819444444444446</v>
      </c>
      <c r="B50" s="220">
        <v>0.32013888888888892</v>
      </c>
      <c r="C50" s="221">
        <v>0.92361111111111116</v>
      </c>
      <c r="D50" s="222">
        <v>0.03</v>
      </c>
      <c r="E50" s="220">
        <f t="shared" si="14"/>
        <v>8.5416666666666696E-2</v>
      </c>
      <c r="F50" s="212">
        <v>123</v>
      </c>
      <c r="G50" s="207">
        <f t="shared" si="1"/>
        <v>3.69</v>
      </c>
      <c r="H50" s="91">
        <v>10.1</v>
      </c>
      <c r="I50" s="72">
        <v>38541</v>
      </c>
      <c r="J50" s="192">
        <v>7</v>
      </c>
      <c r="K50" s="91" t="s">
        <v>1858</v>
      </c>
      <c r="L50" s="91">
        <v>2005</v>
      </c>
      <c r="M50" s="73" t="s">
        <v>378</v>
      </c>
      <c r="N50" s="73" t="s">
        <v>665</v>
      </c>
      <c r="O50" s="74">
        <v>0.9</v>
      </c>
      <c r="P50" s="74">
        <v>0.10833333333333334</v>
      </c>
      <c r="Q50" s="74">
        <v>0.20833333333333334</v>
      </c>
      <c r="R50" s="78">
        <v>300</v>
      </c>
      <c r="S50" s="78">
        <v>19</v>
      </c>
      <c r="T50" s="128">
        <f t="shared" si="9"/>
        <v>1.0590277777777777</v>
      </c>
      <c r="U50" s="132">
        <f>240-11</f>
        <v>229</v>
      </c>
      <c r="V50" s="78">
        <v>14</v>
      </c>
      <c r="W50" s="76">
        <v>31.2</v>
      </c>
      <c r="X50" s="99">
        <f t="shared" si="13"/>
        <v>6.3333333333333339E-2</v>
      </c>
      <c r="Y50" s="99">
        <f t="shared" si="11"/>
        <v>6.1135371179039298E-2</v>
      </c>
      <c r="Z50" s="77">
        <f t="shared" si="12"/>
        <v>2.0299145299145301E-3</v>
      </c>
      <c r="AA50" s="73" t="s">
        <v>1604</v>
      </c>
    </row>
    <row r="51" spans="1:27" s="73" customFormat="1" ht="15" x14ac:dyDescent="0.3">
      <c r="A51" s="74">
        <v>0.83819444444444446</v>
      </c>
      <c r="B51" s="220">
        <v>0.32013888888888892</v>
      </c>
      <c r="C51" s="221">
        <v>0.92361111111111116</v>
      </c>
      <c r="D51" s="222">
        <v>0.03</v>
      </c>
      <c r="E51" s="220">
        <f t="shared" si="14"/>
        <v>8.5416666666666696E-2</v>
      </c>
      <c r="F51" s="212">
        <v>123</v>
      </c>
      <c r="G51" s="207">
        <f t="shared" si="1"/>
        <v>3.69</v>
      </c>
      <c r="H51" s="91">
        <v>10.1</v>
      </c>
      <c r="I51" s="72">
        <v>38541</v>
      </c>
      <c r="J51" s="192">
        <v>7</v>
      </c>
      <c r="K51" s="91" t="s">
        <v>1858</v>
      </c>
      <c r="L51" s="91">
        <v>2005</v>
      </c>
      <c r="M51" s="73" t="s">
        <v>378</v>
      </c>
      <c r="N51" s="73" t="s">
        <v>702</v>
      </c>
      <c r="O51" s="74">
        <v>0.90625</v>
      </c>
      <c r="P51" s="74">
        <v>0.125</v>
      </c>
      <c r="Q51" s="74">
        <v>0.21875</v>
      </c>
      <c r="R51" s="78">
        <v>265</v>
      </c>
      <c r="S51" s="78">
        <v>40</v>
      </c>
      <c r="T51" s="128">
        <f t="shared" si="9"/>
        <v>1.0590277777777777</v>
      </c>
      <c r="U51" s="132">
        <f>240-20</f>
        <v>220</v>
      </c>
      <c r="V51" s="78">
        <v>26</v>
      </c>
      <c r="W51" s="76">
        <v>31.2</v>
      </c>
      <c r="X51" s="99">
        <f t="shared" si="13"/>
        <v>0.15094339622641509</v>
      </c>
      <c r="Y51" s="99">
        <f t="shared" si="11"/>
        <v>0.11818181818181818</v>
      </c>
      <c r="Z51" s="77">
        <f t="shared" si="12"/>
        <v>4.8379293662312532E-3</v>
      </c>
      <c r="AA51" s="73" t="s">
        <v>1605</v>
      </c>
    </row>
    <row r="52" spans="1:27" s="73" customFormat="1" ht="15" x14ac:dyDescent="0.3">
      <c r="A52" s="74">
        <v>0.83819444444444446</v>
      </c>
      <c r="B52" s="220">
        <v>0.3611111111111111</v>
      </c>
      <c r="C52" s="221">
        <v>0.94305555555555554</v>
      </c>
      <c r="D52" s="222">
        <v>7.0000000000000007E-2</v>
      </c>
      <c r="E52" s="220">
        <f t="shared" si="14"/>
        <v>0.10486111111111107</v>
      </c>
      <c r="F52" s="212">
        <v>151</v>
      </c>
      <c r="G52" s="207">
        <f t="shared" si="1"/>
        <v>10.57</v>
      </c>
      <c r="H52" s="91">
        <v>12.8</v>
      </c>
      <c r="I52" s="72">
        <v>38542</v>
      </c>
      <c r="J52" s="192">
        <v>7</v>
      </c>
      <c r="K52" s="91" t="s">
        <v>1858</v>
      </c>
      <c r="L52" s="91">
        <v>2005</v>
      </c>
      <c r="M52" s="73" t="s">
        <v>378</v>
      </c>
      <c r="N52" s="73" t="s">
        <v>702</v>
      </c>
      <c r="O52" s="74">
        <v>0.89583333333333337</v>
      </c>
      <c r="P52" s="74">
        <v>0.1277777777777778</v>
      </c>
      <c r="Q52" s="74">
        <v>0.23194444444444443</v>
      </c>
      <c r="R52" s="78">
        <v>334</v>
      </c>
      <c r="S52" s="78">
        <v>23</v>
      </c>
      <c r="T52" s="128">
        <f t="shared" si="9"/>
        <v>1.0590277777777777</v>
      </c>
      <c r="U52" s="132">
        <f>240-5</f>
        <v>235</v>
      </c>
      <c r="V52" s="78">
        <v>12</v>
      </c>
      <c r="W52" s="76">
        <v>31.2</v>
      </c>
      <c r="X52" s="99">
        <f t="shared" si="13"/>
        <v>6.8862275449101798E-2</v>
      </c>
      <c r="Y52" s="99">
        <f t="shared" si="11"/>
        <v>5.106382978723404E-2</v>
      </c>
      <c r="Z52" s="77">
        <f t="shared" si="12"/>
        <v>2.207124213112237E-3</v>
      </c>
      <c r="AA52" s="73" t="s">
        <v>1606</v>
      </c>
    </row>
    <row r="53" spans="1:27" s="73" customFormat="1" ht="15" x14ac:dyDescent="0.3">
      <c r="A53" s="74">
        <v>0.83819444444444446</v>
      </c>
      <c r="B53" s="220">
        <v>0.3611111111111111</v>
      </c>
      <c r="C53" s="221">
        <v>0.94305555555555554</v>
      </c>
      <c r="D53" s="222">
        <v>7.0000000000000007E-2</v>
      </c>
      <c r="E53" s="220">
        <f t="shared" si="14"/>
        <v>0.10486111111111107</v>
      </c>
      <c r="F53" s="212">
        <v>151</v>
      </c>
      <c r="G53" s="207">
        <f t="shared" si="1"/>
        <v>10.57</v>
      </c>
      <c r="H53" s="91">
        <v>12.8</v>
      </c>
      <c r="I53" s="72">
        <v>38542</v>
      </c>
      <c r="J53" s="192">
        <v>7</v>
      </c>
      <c r="K53" s="91" t="s">
        <v>1858</v>
      </c>
      <c r="L53" s="91">
        <v>2005</v>
      </c>
      <c r="M53" s="73" t="s">
        <v>378</v>
      </c>
      <c r="N53" s="73" t="s">
        <v>665</v>
      </c>
      <c r="O53" s="74">
        <v>0.97499999999999998</v>
      </c>
      <c r="P53" s="74">
        <v>0.14583333333333334</v>
      </c>
      <c r="Q53" s="74">
        <v>0.17083333333333331</v>
      </c>
      <c r="R53" s="78">
        <v>246</v>
      </c>
      <c r="S53" s="78">
        <v>21</v>
      </c>
      <c r="T53" s="128">
        <f t="shared" si="9"/>
        <v>1.0590277777777777</v>
      </c>
      <c r="U53" s="132">
        <f>121</f>
        <v>121</v>
      </c>
      <c r="V53" s="78">
        <v>6</v>
      </c>
      <c r="W53" s="76">
        <v>31.2</v>
      </c>
      <c r="X53" s="99">
        <f t="shared" si="13"/>
        <v>8.5365853658536592E-2</v>
      </c>
      <c r="Y53" s="99">
        <f t="shared" si="11"/>
        <v>4.9586776859504134E-2</v>
      </c>
      <c r="Z53" s="77">
        <f t="shared" si="12"/>
        <v>2.736085053158224E-3</v>
      </c>
      <c r="AA53" s="73" t="s">
        <v>1607</v>
      </c>
    </row>
    <row r="54" spans="1:27" s="73" customFormat="1" ht="15.75" x14ac:dyDescent="0.3">
      <c r="A54" s="74">
        <v>0.82916666666666661</v>
      </c>
      <c r="B54" s="220">
        <v>0.11527777777777777</v>
      </c>
      <c r="C54" s="220">
        <v>0.75694444444444453</v>
      </c>
      <c r="D54" s="222">
        <v>0.13</v>
      </c>
      <c r="E54" s="97">
        <v>0</v>
      </c>
      <c r="F54" s="214">
        <v>0</v>
      </c>
      <c r="G54" s="207">
        <f t="shared" si="1"/>
        <v>0</v>
      </c>
      <c r="H54" s="91">
        <v>8.6999999999999993</v>
      </c>
      <c r="I54" s="72">
        <v>38564</v>
      </c>
      <c r="J54" s="192">
        <v>7</v>
      </c>
      <c r="K54" s="91" t="s">
        <v>1858</v>
      </c>
      <c r="L54" s="91">
        <v>2005</v>
      </c>
      <c r="M54" s="73" t="s">
        <v>378</v>
      </c>
      <c r="N54" s="73" t="s">
        <v>665</v>
      </c>
      <c r="O54" s="74">
        <v>0.875</v>
      </c>
      <c r="P54" s="74">
        <v>8.6111111111111124E-2</v>
      </c>
      <c r="Q54" s="74">
        <v>0.21111111111111111</v>
      </c>
      <c r="R54" s="78">
        <v>304</v>
      </c>
      <c r="S54" s="78">
        <v>21</v>
      </c>
      <c r="T54" s="128">
        <f t="shared" si="9"/>
        <v>1.0499999999999998</v>
      </c>
      <c r="U54" s="132">
        <f>252</f>
        <v>252</v>
      </c>
      <c r="V54" s="78">
        <v>16</v>
      </c>
      <c r="W54" s="76">
        <v>31.2</v>
      </c>
      <c r="X54" s="99">
        <f t="shared" si="13"/>
        <v>6.9078947368421059E-2</v>
      </c>
      <c r="Y54" s="99">
        <f t="shared" si="11"/>
        <v>6.3492063492063489E-2</v>
      </c>
      <c r="Z54" s="77">
        <f t="shared" si="12"/>
        <v>2.2140688259109313E-3</v>
      </c>
      <c r="AA54" s="73" t="s">
        <v>1608</v>
      </c>
    </row>
    <row r="55" spans="1:27" s="73" customFormat="1" ht="15.75" x14ac:dyDescent="0.3">
      <c r="A55" s="74">
        <v>0.82916666666666661</v>
      </c>
      <c r="B55" s="220">
        <v>0.15208333333333332</v>
      </c>
      <c r="C55" s="221">
        <v>0.7895833333333333</v>
      </c>
      <c r="D55" s="222">
        <v>7.0000000000000007E-2</v>
      </c>
      <c r="E55" s="97">
        <v>0</v>
      </c>
      <c r="F55" s="212">
        <v>0</v>
      </c>
      <c r="G55" s="207">
        <f t="shared" si="1"/>
        <v>0</v>
      </c>
      <c r="H55" s="91">
        <v>6.4</v>
      </c>
      <c r="I55" s="72">
        <v>38565</v>
      </c>
      <c r="J55" s="192">
        <v>8</v>
      </c>
      <c r="K55" s="91" t="s">
        <v>1858</v>
      </c>
      <c r="L55" s="91">
        <v>2005</v>
      </c>
      <c r="M55" s="73" t="s">
        <v>378</v>
      </c>
      <c r="N55" s="73" t="s">
        <v>665</v>
      </c>
      <c r="O55" s="74">
        <v>0.875</v>
      </c>
      <c r="P55" s="74">
        <v>8.6111111111111124E-2</v>
      </c>
      <c r="Q55" s="74">
        <v>0.21111111111111111</v>
      </c>
      <c r="R55" s="78">
        <v>304</v>
      </c>
      <c r="S55" s="78">
        <v>27</v>
      </c>
      <c r="T55" s="128">
        <f t="shared" si="9"/>
        <v>1.0499999999999998</v>
      </c>
      <c r="U55" s="132">
        <v>252</v>
      </c>
      <c r="V55" s="78">
        <v>21</v>
      </c>
      <c r="W55" s="76">
        <v>31.2</v>
      </c>
      <c r="X55" s="99">
        <f t="shared" si="13"/>
        <v>8.8815789473684209E-2</v>
      </c>
      <c r="Y55" s="99">
        <f t="shared" si="11"/>
        <v>8.3333333333333329E-2</v>
      </c>
      <c r="Z55" s="77">
        <f t="shared" si="12"/>
        <v>2.8466599190283401E-3</v>
      </c>
      <c r="AA55" s="73" t="s">
        <v>1609</v>
      </c>
    </row>
    <row r="56" spans="1:27" s="73" customFormat="1" ht="15.75" x14ac:dyDescent="0.3">
      <c r="A56" s="74">
        <v>0.82847222222222217</v>
      </c>
      <c r="B56" s="220">
        <v>0.19166666666666665</v>
      </c>
      <c r="C56" s="221">
        <v>0.81736111111111109</v>
      </c>
      <c r="D56" s="222">
        <v>0.03</v>
      </c>
      <c r="E56" s="97">
        <v>0</v>
      </c>
      <c r="F56" s="212">
        <v>0</v>
      </c>
      <c r="G56" s="207">
        <f t="shared" si="1"/>
        <v>0</v>
      </c>
      <c r="H56" s="91">
        <v>4.0999999999999996</v>
      </c>
      <c r="I56" s="72">
        <v>38566</v>
      </c>
      <c r="J56" s="192">
        <v>8</v>
      </c>
      <c r="K56" s="91" t="s">
        <v>1858</v>
      </c>
      <c r="L56" s="91">
        <v>2005</v>
      </c>
      <c r="M56" s="73" t="s">
        <v>378</v>
      </c>
      <c r="N56" s="73" t="s">
        <v>702</v>
      </c>
      <c r="O56" s="74">
        <v>0.875</v>
      </c>
      <c r="P56" s="74">
        <v>8.6111111111111124E-2</v>
      </c>
      <c r="Q56" s="74">
        <v>0.21111111111111111</v>
      </c>
      <c r="R56" s="78">
        <v>304</v>
      </c>
      <c r="S56" s="78">
        <v>16</v>
      </c>
      <c r="T56" s="128">
        <f t="shared" si="9"/>
        <v>1.0493055555555555</v>
      </c>
      <c r="U56" s="132">
        <v>251</v>
      </c>
      <c r="V56" s="78">
        <v>13</v>
      </c>
      <c r="W56" s="76">
        <v>31.2</v>
      </c>
      <c r="X56" s="99">
        <f t="shared" si="13"/>
        <v>5.2631578947368418E-2</v>
      </c>
      <c r="Y56" s="99">
        <f t="shared" si="11"/>
        <v>5.1792828685258967E-2</v>
      </c>
      <c r="Z56" s="77">
        <f t="shared" si="12"/>
        <v>1.6869095816464236E-3</v>
      </c>
      <c r="AA56" s="73" t="s">
        <v>1610</v>
      </c>
    </row>
    <row r="57" spans="1:27" s="81" customFormat="1" ht="15" x14ac:dyDescent="0.3">
      <c r="A57" s="82">
        <v>0.8256944444444444</v>
      </c>
      <c r="B57" s="199">
        <v>0.31388888888888888</v>
      </c>
      <c r="C57" s="201">
        <v>0.88055555555555554</v>
      </c>
      <c r="D57" s="218">
        <v>0.01</v>
      </c>
      <c r="E57" s="199">
        <f>C57-A57</f>
        <v>5.4861111111111138E-2</v>
      </c>
      <c r="F57" s="213">
        <v>79</v>
      </c>
      <c r="G57" s="208">
        <f t="shared" si="1"/>
        <v>0.79</v>
      </c>
      <c r="H57" s="92">
        <v>8.6</v>
      </c>
      <c r="I57" s="80">
        <v>38570</v>
      </c>
      <c r="J57" s="193">
        <v>8</v>
      </c>
      <c r="K57" s="92" t="s">
        <v>1858</v>
      </c>
      <c r="L57" s="92">
        <v>2005</v>
      </c>
      <c r="M57" s="81" t="s">
        <v>860</v>
      </c>
      <c r="N57" s="81">
        <v>1</v>
      </c>
      <c r="O57" s="82">
        <v>0.875</v>
      </c>
      <c r="P57" s="82">
        <v>7.2916666666666671E-2</v>
      </c>
      <c r="Q57" s="82">
        <v>0.19791666666666666</v>
      </c>
      <c r="R57" s="86">
        <v>285</v>
      </c>
      <c r="S57" s="86">
        <v>12</v>
      </c>
      <c r="T57" s="129">
        <f t="shared" si="9"/>
        <v>1.0465277777777777</v>
      </c>
      <c r="U57" s="133">
        <f>247</f>
        <v>247</v>
      </c>
      <c r="V57" s="86">
        <v>11</v>
      </c>
      <c r="W57" s="84">
        <v>31.2</v>
      </c>
      <c r="X57" s="100">
        <f t="shared" si="13"/>
        <v>4.2105263157894736E-2</v>
      </c>
      <c r="Y57" s="100">
        <f t="shared" si="11"/>
        <v>4.4534412955465584E-2</v>
      </c>
      <c r="Z57" s="85">
        <f t="shared" si="12"/>
        <v>1.3495276653171389E-3</v>
      </c>
      <c r="AA57" s="81" t="s">
        <v>1611</v>
      </c>
    </row>
    <row r="58" spans="1:27" s="81" customFormat="1" ht="15" x14ac:dyDescent="0.3">
      <c r="A58" s="82">
        <v>0.82500000000000007</v>
      </c>
      <c r="B58" s="199">
        <v>0.35347222222222219</v>
      </c>
      <c r="C58" s="201">
        <v>0.89722222222222225</v>
      </c>
      <c r="D58" s="218">
        <v>0.04</v>
      </c>
      <c r="E58" s="199">
        <f t="shared" ref="E58:E62" si="15">C58-A58</f>
        <v>7.2222222222222188E-2</v>
      </c>
      <c r="F58" s="213">
        <v>104</v>
      </c>
      <c r="G58" s="208">
        <f t="shared" si="1"/>
        <v>4.16</v>
      </c>
      <c r="H58" s="92">
        <v>5.8</v>
      </c>
      <c r="I58" s="80">
        <v>38571</v>
      </c>
      <c r="J58" s="193">
        <v>8</v>
      </c>
      <c r="K58" s="92" t="s">
        <v>1858</v>
      </c>
      <c r="L58" s="92">
        <v>2005</v>
      </c>
      <c r="M58" s="81" t="s">
        <v>860</v>
      </c>
      <c r="N58" s="81">
        <v>1</v>
      </c>
      <c r="O58" s="82">
        <v>0.875</v>
      </c>
      <c r="P58" s="82">
        <v>7.2916666666666671E-2</v>
      </c>
      <c r="Q58" s="82">
        <v>0.19791666666666666</v>
      </c>
      <c r="R58" s="86">
        <v>285</v>
      </c>
      <c r="S58" s="86">
        <v>15</v>
      </c>
      <c r="T58" s="129">
        <f t="shared" si="9"/>
        <v>1.0458333333333334</v>
      </c>
      <c r="U58" s="133">
        <f>246</f>
        <v>246</v>
      </c>
      <c r="V58" s="86">
        <v>15</v>
      </c>
      <c r="W58" s="84">
        <v>31.2</v>
      </c>
      <c r="X58" s="100">
        <f t="shared" si="13"/>
        <v>5.2631578947368418E-2</v>
      </c>
      <c r="Y58" s="100">
        <f t="shared" si="11"/>
        <v>6.097560975609756E-2</v>
      </c>
      <c r="Z58" s="85">
        <f t="shared" si="12"/>
        <v>1.6869095816464236E-3</v>
      </c>
      <c r="AA58" s="81" t="s">
        <v>1612</v>
      </c>
    </row>
    <row r="59" spans="1:27" s="65" customFormat="1" ht="15" x14ac:dyDescent="0.3">
      <c r="A59" s="66">
        <v>0.82361111111111107</v>
      </c>
      <c r="B59" s="202">
        <v>0.43194444444444446</v>
      </c>
      <c r="C59" s="203">
        <v>0.92986111111111114</v>
      </c>
      <c r="D59" s="219">
        <v>0.15</v>
      </c>
      <c r="E59" s="202">
        <f t="shared" si="15"/>
        <v>0.10625000000000007</v>
      </c>
      <c r="F59" s="211">
        <v>153</v>
      </c>
      <c r="G59" s="206">
        <f t="shared" si="1"/>
        <v>22.95</v>
      </c>
      <c r="H59" s="65">
        <v>5.3</v>
      </c>
      <c r="I59" s="64">
        <v>38573</v>
      </c>
      <c r="J59" s="191">
        <v>8</v>
      </c>
      <c r="K59" s="90" t="s">
        <v>1858</v>
      </c>
      <c r="L59" s="90">
        <v>2005</v>
      </c>
      <c r="M59" s="65" t="s">
        <v>249</v>
      </c>
      <c r="N59" s="65">
        <v>1</v>
      </c>
      <c r="O59" s="66">
        <v>0.875</v>
      </c>
      <c r="P59" s="66">
        <v>8.4722222222222213E-2</v>
      </c>
      <c r="Q59" s="66">
        <v>0.20972222222222223</v>
      </c>
      <c r="R59" s="70">
        <v>295</v>
      </c>
      <c r="S59" s="70">
        <v>22</v>
      </c>
      <c r="T59" s="125">
        <f t="shared" si="9"/>
        <v>1.0444444444444443</v>
      </c>
      <c r="U59" s="131">
        <v>244</v>
      </c>
      <c r="V59" s="70">
        <v>14</v>
      </c>
      <c r="W59" s="68">
        <v>31.2</v>
      </c>
      <c r="X59" s="98">
        <f t="shared" si="13"/>
        <v>7.4576271186440682E-2</v>
      </c>
      <c r="Y59" s="98">
        <f t="shared" si="11"/>
        <v>5.737704918032787E-2</v>
      </c>
      <c r="Z59" s="69">
        <f t="shared" si="12"/>
        <v>2.3902651021295092E-3</v>
      </c>
      <c r="AA59" s="65" t="s">
        <v>1613</v>
      </c>
    </row>
    <row r="60" spans="1:27" s="65" customFormat="1" ht="15" x14ac:dyDescent="0.3">
      <c r="A60" s="66">
        <v>0.82291666666666663</v>
      </c>
      <c r="B60" s="202">
        <v>0.47222222222222227</v>
      </c>
      <c r="C60" s="203">
        <v>0.94791666666666663</v>
      </c>
      <c r="D60" s="219">
        <v>0.23</v>
      </c>
      <c r="E60" s="202">
        <f t="shared" si="15"/>
        <v>0.125</v>
      </c>
      <c r="F60" s="211">
        <v>180</v>
      </c>
      <c r="G60" s="206">
        <f t="shared" si="1"/>
        <v>41.4</v>
      </c>
      <c r="H60" s="65">
        <v>4.2</v>
      </c>
      <c r="I60" s="64">
        <v>38574</v>
      </c>
      <c r="J60" s="191">
        <v>8</v>
      </c>
      <c r="K60" s="90" t="s">
        <v>1858</v>
      </c>
      <c r="L60" s="90">
        <v>2005</v>
      </c>
      <c r="M60" s="65" t="s">
        <v>249</v>
      </c>
      <c r="N60" s="65">
        <v>1</v>
      </c>
      <c r="O60" s="66">
        <v>0.87222222222222223</v>
      </c>
      <c r="P60" s="66">
        <v>7.5694444444444439E-2</v>
      </c>
      <c r="Q60" s="66">
        <v>0.20347222222222219</v>
      </c>
      <c r="R60" s="70">
        <v>293</v>
      </c>
      <c r="S60" s="70">
        <v>18</v>
      </c>
      <c r="T60" s="125">
        <f t="shared" si="9"/>
        <v>1.04375</v>
      </c>
      <c r="U60" s="131">
        <v>247</v>
      </c>
      <c r="V60" s="70">
        <v>16</v>
      </c>
      <c r="W60" s="68">
        <v>31.2</v>
      </c>
      <c r="X60" s="98">
        <f t="shared" si="13"/>
        <v>6.1433447098976107E-2</v>
      </c>
      <c r="Y60" s="98">
        <f t="shared" si="11"/>
        <v>6.4777327935222673E-2</v>
      </c>
      <c r="Z60" s="69">
        <f t="shared" si="12"/>
        <v>1.9690207403517982E-3</v>
      </c>
      <c r="AA60" s="65" t="s">
        <v>1614</v>
      </c>
    </row>
    <row r="61" spans="1:27" s="65" customFormat="1" ht="15" x14ac:dyDescent="0.3">
      <c r="A61" s="66">
        <v>0.79861111111111116</v>
      </c>
      <c r="B61" s="202">
        <v>0.42708333333333331</v>
      </c>
      <c r="C61" s="203">
        <v>0.88611111111111107</v>
      </c>
      <c r="D61" s="219">
        <v>0.12</v>
      </c>
      <c r="E61" s="202">
        <f t="shared" si="15"/>
        <v>8.7499999999999911E-2</v>
      </c>
      <c r="F61" s="211">
        <v>126</v>
      </c>
      <c r="G61" s="206">
        <f t="shared" si="1"/>
        <v>15.12</v>
      </c>
      <c r="H61" s="94"/>
      <c r="I61" s="64">
        <v>38602</v>
      </c>
      <c r="J61" s="191">
        <v>9</v>
      </c>
      <c r="K61" s="90" t="s">
        <v>1858</v>
      </c>
      <c r="L61" s="90">
        <v>2005</v>
      </c>
      <c r="M61" s="65" t="s">
        <v>1735</v>
      </c>
      <c r="N61" s="65" t="s">
        <v>1737</v>
      </c>
      <c r="O61" s="66">
        <v>0.89583333333333337</v>
      </c>
      <c r="P61" s="66">
        <v>0.96736111111111101</v>
      </c>
      <c r="Q61" s="66">
        <v>7.1527777777777787E-2</v>
      </c>
      <c r="R61" s="67"/>
      <c r="S61" s="67"/>
      <c r="T61" s="124"/>
      <c r="U61" s="131"/>
      <c r="V61" s="67"/>
      <c r="W61" s="68"/>
      <c r="X61" s="98"/>
      <c r="Y61" s="98"/>
      <c r="Z61" s="69"/>
      <c r="AA61" s="65" t="s">
        <v>1736</v>
      </c>
    </row>
    <row r="62" spans="1:27" s="65" customFormat="1" ht="15" x14ac:dyDescent="0.3">
      <c r="A62" s="66">
        <v>0.81597222222222221</v>
      </c>
      <c r="B62" s="202">
        <v>0.30069444444444443</v>
      </c>
      <c r="C62" s="203">
        <v>0.93263888888888891</v>
      </c>
      <c r="D62" s="219">
        <v>0.08</v>
      </c>
      <c r="E62" s="202">
        <f t="shared" si="15"/>
        <v>0.1166666666666667</v>
      </c>
      <c r="F62" s="211">
        <v>168</v>
      </c>
      <c r="G62" s="206">
        <f t="shared" si="1"/>
        <v>13.44</v>
      </c>
      <c r="H62" s="65">
        <v>5.8</v>
      </c>
      <c r="I62" s="64">
        <v>38836</v>
      </c>
      <c r="J62" s="191">
        <v>4</v>
      </c>
      <c r="K62" s="90" t="s">
        <v>1857</v>
      </c>
      <c r="L62" s="90">
        <v>2006</v>
      </c>
      <c r="M62" s="65" t="s">
        <v>249</v>
      </c>
      <c r="N62" s="65">
        <v>1</v>
      </c>
      <c r="O62" s="66">
        <v>0.875</v>
      </c>
      <c r="P62" s="66">
        <v>8.4027777777777771E-2</v>
      </c>
      <c r="Q62" s="66">
        <v>0.20902777777777778</v>
      </c>
      <c r="R62" s="70">
        <v>301</v>
      </c>
      <c r="S62" s="70">
        <v>13</v>
      </c>
      <c r="T62" s="125">
        <f t="shared" ref="T62:T70" si="16">A62+5.3/24</f>
        <v>1.0368055555555555</v>
      </c>
      <c r="U62" s="131">
        <v>233</v>
      </c>
      <c r="V62" s="70">
        <v>6</v>
      </c>
      <c r="W62" s="68">
        <v>31.2</v>
      </c>
      <c r="X62" s="98">
        <f t="shared" ref="X62:X82" si="17">S62/R62</f>
        <v>4.3189368770764118E-2</v>
      </c>
      <c r="Y62" s="98">
        <f t="shared" si="11"/>
        <v>2.575107296137339E-2</v>
      </c>
      <c r="Z62" s="69">
        <f t="shared" ref="Z62:Z70" si="18">X62/W62</f>
        <v>1.3842746400885935E-3</v>
      </c>
      <c r="AA62" s="65" t="s">
        <v>205</v>
      </c>
    </row>
    <row r="63" spans="1:27" s="65" customFormat="1" ht="15" x14ac:dyDescent="0.3">
      <c r="A63" s="66">
        <v>0.81666666666666676</v>
      </c>
      <c r="B63" s="202">
        <v>0.33402777777777781</v>
      </c>
      <c r="C63" s="203">
        <v>0.9770833333333333</v>
      </c>
      <c r="D63" s="219">
        <v>0.08</v>
      </c>
      <c r="E63" s="202">
        <f>C63-A63</f>
        <v>0.16041666666666654</v>
      </c>
      <c r="F63" s="211">
        <v>231</v>
      </c>
      <c r="G63" s="206">
        <f t="shared" si="1"/>
        <v>18.48</v>
      </c>
      <c r="H63" s="65">
        <v>6</v>
      </c>
      <c r="I63" s="64">
        <v>38837</v>
      </c>
      <c r="J63" s="191">
        <v>4</v>
      </c>
      <c r="K63" s="90" t="s">
        <v>1857</v>
      </c>
      <c r="L63" s="90">
        <v>2006</v>
      </c>
      <c r="M63" s="65" t="s">
        <v>249</v>
      </c>
      <c r="N63" s="65">
        <v>1</v>
      </c>
      <c r="O63" s="66">
        <v>0.875</v>
      </c>
      <c r="P63" s="66">
        <v>8.3333333333333329E-2</v>
      </c>
      <c r="Q63" s="66">
        <v>0.20833333333333334</v>
      </c>
      <c r="R63" s="70">
        <v>300</v>
      </c>
      <c r="S63" s="70">
        <v>24</v>
      </c>
      <c r="T63" s="125">
        <f t="shared" si="16"/>
        <v>1.0375000000000001</v>
      </c>
      <c r="U63" s="131">
        <v>234</v>
      </c>
      <c r="V63" s="70">
        <v>17</v>
      </c>
      <c r="W63" s="68">
        <v>31.2</v>
      </c>
      <c r="X63" s="98">
        <f t="shared" si="17"/>
        <v>0.08</v>
      </c>
      <c r="Y63" s="98">
        <f t="shared" si="11"/>
        <v>7.2649572649572655E-2</v>
      </c>
      <c r="Z63" s="69">
        <f t="shared" si="18"/>
        <v>2.5641025641025641E-3</v>
      </c>
      <c r="AA63" s="65" t="s">
        <v>206</v>
      </c>
    </row>
    <row r="64" spans="1:27" s="65" customFormat="1" ht="15" x14ac:dyDescent="0.3">
      <c r="A64" s="66">
        <v>0.83333333333333337</v>
      </c>
      <c r="B64" s="203">
        <v>0.48888888888888887</v>
      </c>
      <c r="C64" s="203">
        <v>0.77430555555555547</v>
      </c>
      <c r="D64" s="219">
        <v>0.44</v>
      </c>
      <c r="E64" s="202">
        <v>0</v>
      </c>
      <c r="F64" s="211">
        <v>0</v>
      </c>
      <c r="G64" s="206">
        <f t="shared" si="1"/>
        <v>0</v>
      </c>
      <c r="H64" s="65">
        <v>6.4</v>
      </c>
      <c r="I64" s="64">
        <v>38870</v>
      </c>
      <c r="J64" s="191">
        <v>6</v>
      </c>
      <c r="K64" s="90" t="s">
        <v>1857</v>
      </c>
      <c r="L64" s="90">
        <v>2006</v>
      </c>
      <c r="M64" s="65" t="s">
        <v>249</v>
      </c>
      <c r="N64" s="65">
        <v>1</v>
      </c>
      <c r="O64" s="66">
        <v>0.9375</v>
      </c>
      <c r="P64" s="66">
        <v>0.125</v>
      </c>
      <c r="Q64" s="66">
        <v>0.1875</v>
      </c>
      <c r="R64" s="70">
        <v>270</v>
      </c>
      <c r="S64" s="70">
        <v>13</v>
      </c>
      <c r="T64" s="125">
        <f t="shared" si="16"/>
        <v>1.0541666666666667</v>
      </c>
      <c r="U64" s="131">
        <f>180-12</f>
        <v>168</v>
      </c>
      <c r="V64" s="70">
        <v>3</v>
      </c>
      <c r="W64" s="68">
        <v>31.2</v>
      </c>
      <c r="X64" s="98">
        <f t="shared" si="17"/>
        <v>4.8148148148148148E-2</v>
      </c>
      <c r="Y64" s="98">
        <f t="shared" si="11"/>
        <v>1.7857142857142856E-2</v>
      </c>
      <c r="Z64" s="69">
        <f t="shared" si="18"/>
        <v>1.54320987654321E-3</v>
      </c>
      <c r="AA64" s="65" t="s">
        <v>207</v>
      </c>
    </row>
    <row r="65" spans="1:27" s="65" customFormat="1" ht="15.75" x14ac:dyDescent="0.3">
      <c r="A65" s="66">
        <v>0.83333333333333337</v>
      </c>
      <c r="B65" s="202">
        <v>0.52847222222222223</v>
      </c>
      <c r="C65" s="203">
        <v>5.4166666666666669E-2</v>
      </c>
      <c r="D65" s="219">
        <v>0.54</v>
      </c>
      <c r="E65" s="202">
        <f>24-(A65-C65)</f>
        <v>23.220833333333335</v>
      </c>
      <c r="F65" s="215">
        <v>318</v>
      </c>
      <c r="G65" s="206">
        <f t="shared" si="1"/>
        <v>171.72</v>
      </c>
      <c r="H65" s="65">
        <v>6.8</v>
      </c>
      <c r="I65" s="64">
        <v>38871</v>
      </c>
      <c r="J65" s="191">
        <v>6</v>
      </c>
      <c r="K65" s="90" t="s">
        <v>1857</v>
      </c>
      <c r="L65" s="90">
        <v>2006</v>
      </c>
      <c r="M65" s="65" t="s">
        <v>249</v>
      </c>
      <c r="N65" s="65">
        <v>1</v>
      </c>
      <c r="O65" s="66">
        <v>0.9375</v>
      </c>
      <c r="P65" s="66">
        <v>0.125</v>
      </c>
      <c r="Q65" s="66">
        <v>0.1875</v>
      </c>
      <c r="R65" s="70">
        <v>270</v>
      </c>
      <c r="S65" s="70">
        <v>16</v>
      </c>
      <c r="T65" s="125">
        <f t="shared" si="16"/>
        <v>1.0541666666666667</v>
      </c>
      <c r="U65" s="131">
        <v>168</v>
      </c>
      <c r="V65" s="70">
        <v>5</v>
      </c>
      <c r="W65" s="68">
        <v>31.2</v>
      </c>
      <c r="X65" s="98">
        <f t="shared" si="17"/>
        <v>5.9259259259259262E-2</v>
      </c>
      <c r="Y65" s="98">
        <f t="shared" si="11"/>
        <v>2.976190476190476E-2</v>
      </c>
      <c r="Z65" s="69">
        <f t="shared" si="18"/>
        <v>1.8993352326685661E-3</v>
      </c>
      <c r="AA65" s="65" t="s">
        <v>208</v>
      </c>
    </row>
    <row r="66" spans="1:27" s="65" customFormat="1" ht="15" x14ac:dyDescent="0.3">
      <c r="A66" s="66">
        <v>0.83888888888888891</v>
      </c>
      <c r="B66" s="202">
        <v>0.35625000000000001</v>
      </c>
      <c r="C66" s="203">
        <v>0.95208333333333339</v>
      </c>
      <c r="D66" s="219">
        <v>0.13</v>
      </c>
      <c r="E66" s="202">
        <f>C66-A66</f>
        <v>0.11319444444444449</v>
      </c>
      <c r="F66" s="211">
        <v>163</v>
      </c>
      <c r="G66" s="206">
        <f t="shared" si="1"/>
        <v>21.19</v>
      </c>
      <c r="H66" s="65">
        <v>7.3</v>
      </c>
      <c r="I66" s="64">
        <v>38896</v>
      </c>
      <c r="J66" s="191">
        <v>6</v>
      </c>
      <c r="K66" s="90" t="s">
        <v>1857</v>
      </c>
      <c r="L66" s="90">
        <v>2006</v>
      </c>
      <c r="M66" s="65" t="s">
        <v>249</v>
      </c>
      <c r="N66" s="65">
        <v>1</v>
      </c>
      <c r="O66" s="66">
        <v>0.89583333333333337</v>
      </c>
      <c r="P66" s="66">
        <v>8.3333333333333329E-2</v>
      </c>
      <c r="Q66" s="66">
        <v>0.1875</v>
      </c>
      <c r="R66" s="70">
        <v>270</v>
      </c>
      <c r="S66" s="70">
        <v>22</v>
      </c>
      <c r="T66" s="125">
        <f t="shared" si="16"/>
        <v>1.0597222222222222</v>
      </c>
      <c r="U66" s="131">
        <v>176</v>
      </c>
      <c r="V66" s="70">
        <v>20</v>
      </c>
      <c r="W66" s="68">
        <v>31.2</v>
      </c>
      <c r="X66" s="98">
        <f t="shared" si="17"/>
        <v>8.1481481481481488E-2</v>
      </c>
      <c r="Y66" s="98">
        <f t="shared" si="11"/>
        <v>0.11363636363636363</v>
      </c>
      <c r="Z66" s="69">
        <f t="shared" si="18"/>
        <v>2.6115859449192787E-3</v>
      </c>
      <c r="AA66" s="65" t="s">
        <v>209</v>
      </c>
    </row>
    <row r="67" spans="1:27" s="65" customFormat="1" ht="15" x14ac:dyDescent="0.3">
      <c r="A67" s="66">
        <v>0.83888888888888891</v>
      </c>
      <c r="B67" s="202">
        <v>0.3979166666666667</v>
      </c>
      <c r="C67" s="203">
        <v>0.97152777777777777</v>
      </c>
      <c r="D67" s="219">
        <v>0.2</v>
      </c>
      <c r="E67" s="202">
        <f t="shared" ref="E67:E70" si="19">C67-A67</f>
        <v>0.13263888888888886</v>
      </c>
      <c r="F67" s="211">
        <v>191</v>
      </c>
      <c r="G67" s="206">
        <f>F67*D67</f>
        <v>38.200000000000003</v>
      </c>
      <c r="H67" s="65">
        <v>4.7</v>
      </c>
      <c r="I67" s="64">
        <v>38897</v>
      </c>
      <c r="J67" s="191">
        <v>6</v>
      </c>
      <c r="K67" s="90" t="s">
        <v>1857</v>
      </c>
      <c r="L67" s="90">
        <v>2006</v>
      </c>
      <c r="M67" s="65" t="s">
        <v>249</v>
      </c>
      <c r="N67" s="65">
        <v>1</v>
      </c>
      <c r="O67" s="66">
        <v>0.89583333333333337</v>
      </c>
      <c r="P67" s="66">
        <v>0.96875</v>
      </c>
      <c r="Q67" s="66">
        <v>7.2916666666666671E-2</v>
      </c>
      <c r="R67" s="70">
        <v>105</v>
      </c>
      <c r="S67" s="70">
        <v>3</v>
      </c>
      <c r="T67" s="125">
        <f t="shared" si="16"/>
        <v>1.0597222222222222</v>
      </c>
      <c r="U67" s="131">
        <v>176</v>
      </c>
      <c r="V67" s="70">
        <v>3</v>
      </c>
      <c r="W67" s="68">
        <v>31.2</v>
      </c>
      <c r="X67" s="98">
        <f t="shared" si="17"/>
        <v>2.8571428571428571E-2</v>
      </c>
      <c r="Y67" s="98">
        <f t="shared" si="11"/>
        <v>1.7045454545454544E-2</v>
      </c>
      <c r="Z67" s="69">
        <f t="shared" si="18"/>
        <v>9.1575091575091575E-4</v>
      </c>
      <c r="AA67" s="65" t="s">
        <v>210</v>
      </c>
    </row>
    <row r="68" spans="1:27" s="65" customFormat="1" ht="15" x14ac:dyDescent="0.3">
      <c r="A68" s="66">
        <v>0.83194444444444438</v>
      </c>
      <c r="B68" s="202">
        <v>0.30763888888888891</v>
      </c>
      <c r="C68" s="203">
        <v>0.88888888888888884</v>
      </c>
      <c r="D68" s="219">
        <v>0.04</v>
      </c>
      <c r="E68" s="202">
        <f t="shared" si="19"/>
        <v>5.6944444444444464E-2</v>
      </c>
      <c r="F68" s="211">
        <v>82</v>
      </c>
      <c r="G68" s="206">
        <f>F68*D68</f>
        <v>3.2800000000000002</v>
      </c>
      <c r="H68" s="65">
        <v>3.1</v>
      </c>
      <c r="I68" s="64">
        <v>38924</v>
      </c>
      <c r="J68" s="191">
        <v>7</v>
      </c>
      <c r="K68" s="90" t="s">
        <v>1858</v>
      </c>
      <c r="L68" s="90">
        <v>2006</v>
      </c>
      <c r="M68" s="65" t="s">
        <v>249</v>
      </c>
      <c r="N68" s="65">
        <v>1</v>
      </c>
      <c r="O68" s="66">
        <v>0.875</v>
      </c>
      <c r="P68" s="66">
        <v>8.5416666666666655E-2</v>
      </c>
      <c r="Q68" s="66">
        <v>0.21041666666666667</v>
      </c>
      <c r="R68" s="70">
        <v>303</v>
      </c>
      <c r="S68" s="70">
        <v>46</v>
      </c>
      <c r="T68" s="125">
        <f t="shared" si="16"/>
        <v>1.0527777777777776</v>
      </c>
      <c r="U68" s="131">
        <v>256</v>
      </c>
      <c r="V68" s="70">
        <v>42</v>
      </c>
      <c r="W68" s="68">
        <v>31.2</v>
      </c>
      <c r="X68" s="98">
        <f t="shared" si="17"/>
        <v>0.15181518151815182</v>
      </c>
      <c r="Y68" s="98">
        <f t="shared" si="11"/>
        <v>0.1640625</v>
      </c>
      <c r="Z68" s="69">
        <f t="shared" si="18"/>
        <v>4.8658712025048661E-3</v>
      </c>
      <c r="AA68" s="65" t="s">
        <v>211</v>
      </c>
    </row>
    <row r="69" spans="1:27" s="65" customFormat="1" ht="15" x14ac:dyDescent="0.3">
      <c r="A69" s="66">
        <v>0.83194444444444438</v>
      </c>
      <c r="B69" s="202">
        <v>0.34791666666666665</v>
      </c>
      <c r="C69" s="203">
        <v>0.90694444444444444</v>
      </c>
      <c r="D69" s="219">
        <v>0.09</v>
      </c>
      <c r="E69" s="202">
        <f t="shared" si="19"/>
        <v>7.5000000000000067E-2</v>
      </c>
      <c r="F69" s="211">
        <v>108</v>
      </c>
      <c r="G69" s="206">
        <f>F69*D69</f>
        <v>9.7199999999999989</v>
      </c>
      <c r="H69" s="65">
        <v>1.5</v>
      </c>
      <c r="I69" s="64">
        <v>38925</v>
      </c>
      <c r="J69" s="191">
        <v>7</v>
      </c>
      <c r="K69" s="90" t="s">
        <v>1858</v>
      </c>
      <c r="L69" s="90">
        <v>2006</v>
      </c>
      <c r="M69" s="65" t="s">
        <v>249</v>
      </c>
      <c r="N69" s="65">
        <v>1</v>
      </c>
      <c r="O69" s="66">
        <v>0.875</v>
      </c>
      <c r="P69" s="66">
        <v>8.3333333333333329E-2</v>
      </c>
      <c r="Q69" s="66">
        <v>0.20833333333333334</v>
      </c>
      <c r="R69" s="70">
        <v>300</v>
      </c>
      <c r="S69" s="70">
        <v>30</v>
      </c>
      <c r="T69" s="125">
        <f t="shared" si="16"/>
        <v>1.0527777777777776</v>
      </c>
      <c r="U69" s="131">
        <v>256</v>
      </c>
      <c r="V69" s="70">
        <v>22</v>
      </c>
      <c r="W69" s="68">
        <v>31.2</v>
      </c>
      <c r="X69" s="98">
        <f t="shared" si="17"/>
        <v>0.1</v>
      </c>
      <c r="Y69" s="98">
        <f t="shared" si="11"/>
        <v>8.59375E-2</v>
      </c>
      <c r="Z69" s="69">
        <f t="shared" si="18"/>
        <v>3.2051282051282055E-3</v>
      </c>
      <c r="AA69" s="65" t="s">
        <v>212</v>
      </c>
    </row>
    <row r="70" spans="1:27" s="81" customFormat="1" ht="15" x14ac:dyDescent="0.3">
      <c r="A70" s="82">
        <v>0.83819444444444446</v>
      </c>
      <c r="B70" s="95">
        <v>0.39027777777777778</v>
      </c>
      <c r="C70" s="82">
        <v>0.9784722222222223</v>
      </c>
      <c r="D70" s="208">
        <v>0.2</v>
      </c>
      <c r="E70" s="199">
        <f t="shared" si="19"/>
        <v>0.14027777777777783</v>
      </c>
      <c r="F70" s="213">
        <v>202</v>
      </c>
      <c r="G70" s="208">
        <f>F70*D70</f>
        <v>40.400000000000006</v>
      </c>
      <c r="H70" s="96"/>
      <c r="I70" s="80">
        <v>39251</v>
      </c>
      <c r="J70" s="193">
        <v>6</v>
      </c>
      <c r="K70" s="92" t="s">
        <v>1857</v>
      </c>
      <c r="L70" s="92">
        <v>2007</v>
      </c>
      <c r="M70" s="81" t="s">
        <v>860</v>
      </c>
      <c r="N70" s="81">
        <v>1</v>
      </c>
      <c r="O70" s="82">
        <v>0.89583333333333337</v>
      </c>
      <c r="P70" s="82">
        <v>6.25E-2</v>
      </c>
      <c r="Q70" s="82">
        <v>0.16666666666666666</v>
      </c>
      <c r="R70" s="86">
        <v>240</v>
      </c>
      <c r="S70" s="86">
        <v>39</v>
      </c>
      <c r="T70" s="129">
        <f t="shared" si="16"/>
        <v>1.0590277777777777</v>
      </c>
      <c r="U70" s="133">
        <v>235</v>
      </c>
      <c r="V70" s="86">
        <v>39</v>
      </c>
      <c r="W70" s="84">
        <v>31.2</v>
      </c>
      <c r="X70" s="100">
        <f t="shared" si="17"/>
        <v>0.16250000000000001</v>
      </c>
      <c r="Y70" s="100">
        <f t="shared" si="11"/>
        <v>0.16595744680851063</v>
      </c>
      <c r="Z70" s="85">
        <f t="shared" si="18"/>
        <v>5.2083333333333339E-3</v>
      </c>
      <c r="AA70" s="81" t="s">
        <v>128</v>
      </c>
    </row>
    <row r="71" spans="1:27" x14ac:dyDescent="0.2">
      <c r="I71" s="15">
        <v>42172</v>
      </c>
      <c r="J71" s="233">
        <v>6</v>
      </c>
      <c r="K71" s="234" t="s">
        <v>1857</v>
      </c>
      <c r="L71" s="234">
        <v>2015</v>
      </c>
      <c r="M71" s="235" t="s">
        <v>860</v>
      </c>
      <c r="N71" s="93"/>
      <c r="O71" s="2">
        <v>0.86805555555555547</v>
      </c>
      <c r="P71" s="2">
        <v>8.3333333333333329E-2</v>
      </c>
      <c r="Q71" s="2">
        <f>(24-O71)+P71</f>
        <v>23.215277777777775</v>
      </c>
      <c r="R71" s="4">
        <v>310</v>
      </c>
      <c r="S71" s="4">
        <v>31</v>
      </c>
      <c r="X71" s="101">
        <f t="shared" si="17"/>
        <v>0.1</v>
      </c>
      <c r="AA71" s="232" t="s">
        <v>1993</v>
      </c>
    </row>
    <row r="72" spans="1:27" x14ac:dyDescent="0.2">
      <c r="I72" s="15">
        <v>42173</v>
      </c>
      <c r="J72" s="233">
        <v>6</v>
      </c>
      <c r="K72" s="234" t="s">
        <v>1857</v>
      </c>
      <c r="L72" s="234">
        <v>2015</v>
      </c>
      <c r="M72" s="235" t="s">
        <v>860</v>
      </c>
      <c r="O72" s="2">
        <v>0.86458333333333337</v>
      </c>
      <c r="P72" s="2">
        <v>8.3333333333333329E-2</v>
      </c>
      <c r="Q72" s="2">
        <f>(24-O72)+P72</f>
        <v>23.21875</v>
      </c>
      <c r="R72" s="4">
        <v>315</v>
      </c>
      <c r="S72" s="4">
        <v>19</v>
      </c>
      <c r="X72" s="101">
        <f t="shared" si="17"/>
        <v>6.0317460317460318E-2</v>
      </c>
      <c r="AA72" s="232" t="s">
        <v>1994</v>
      </c>
    </row>
    <row r="73" spans="1:27" x14ac:dyDescent="0.2">
      <c r="I73" s="15">
        <v>42174</v>
      </c>
      <c r="J73" s="233">
        <v>6</v>
      </c>
      <c r="K73" s="234" t="s">
        <v>1857</v>
      </c>
      <c r="L73" s="234">
        <v>2015</v>
      </c>
      <c r="M73" s="235" t="s">
        <v>860</v>
      </c>
      <c r="O73" s="2">
        <v>0.86805555555555547</v>
      </c>
      <c r="P73" s="2">
        <v>8.3333333333333329E-2</v>
      </c>
      <c r="Q73" s="2">
        <f t="shared" ref="Q73:Q82" si="20">(24-O73)+P73</f>
        <v>23.215277777777775</v>
      </c>
      <c r="R73" s="4">
        <v>310</v>
      </c>
      <c r="S73" s="4">
        <v>12</v>
      </c>
      <c r="U73" s="4"/>
      <c r="X73" s="101">
        <f t="shared" si="17"/>
        <v>3.870967741935484E-2</v>
      </c>
      <c r="AA73" s="232" t="s">
        <v>1995</v>
      </c>
    </row>
    <row r="74" spans="1:27" x14ac:dyDescent="0.2">
      <c r="I74" s="15">
        <v>42197</v>
      </c>
      <c r="J74" s="233">
        <v>7</v>
      </c>
      <c r="K74" s="236" t="s">
        <v>1858</v>
      </c>
      <c r="L74" s="234">
        <v>2015</v>
      </c>
      <c r="M74" s="235" t="s">
        <v>860</v>
      </c>
      <c r="O74" s="2">
        <v>0.86319444444444438</v>
      </c>
      <c r="P74" s="2">
        <v>8.3333333333333329E-2</v>
      </c>
      <c r="Q74" s="2">
        <f t="shared" si="20"/>
        <v>23.220138888888886</v>
      </c>
      <c r="R74" s="4">
        <v>317</v>
      </c>
      <c r="S74" s="4">
        <v>23</v>
      </c>
      <c r="X74" s="101">
        <f t="shared" si="17"/>
        <v>7.2555205047318619E-2</v>
      </c>
      <c r="AA74" s="232" t="s">
        <v>1996</v>
      </c>
    </row>
    <row r="75" spans="1:27" x14ac:dyDescent="0.2">
      <c r="I75" s="15">
        <v>42198</v>
      </c>
      <c r="J75" s="233">
        <v>7</v>
      </c>
      <c r="K75" s="236" t="s">
        <v>1858</v>
      </c>
      <c r="L75" s="234">
        <v>2015</v>
      </c>
      <c r="M75" s="235" t="s">
        <v>860</v>
      </c>
      <c r="O75" s="2">
        <v>0.8666666666666667</v>
      </c>
      <c r="P75" s="2">
        <v>8.3333333333333329E-2</v>
      </c>
      <c r="Q75" s="2">
        <f t="shared" si="20"/>
        <v>23.216666666666665</v>
      </c>
      <c r="R75" s="4">
        <v>312</v>
      </c>
      <c r="S75" s="4">
        <v>20</v>
      </c>
      <c r="X75" s="101">
        <f t="shared" si="17"/>
        <v>6.4102564102564097E-2</v>
      </c>
      <c r="AA75" s="232" t="s">
        <v>1997</v>
      </c>
    </row>
    <row r="76" spans="1:27" x14ac:dyDescent="0.2">
      <c r="I76" s="15">
        <v>42199</v>
      </c>
      <c r="J76" s="233">
        <v>7</v>
      </c>
      <c r="K76" s="236" t="s">
        <v>1858</v>
      </c>
      <c r="L76" s="234">
        <v>2015</v>
      </c>
      <c r="M76" s="235" t="s">
        <v>860</v>
      </c>
      <c r="O76" s="2">
        <v>0.85625000000000007</v>
      </c>
      <c r="P76" s="2">
        <v>8.3333333333333329E-2</v>
      </c>
      <c r="Q76" s="2">
        <f t="shared" si="20"/>
        <v>23.227083333333333</v>
      </c>
      <c r="R76" s="4">
        <v>327</v>
      </c>
      <c r="S76" s="4">
        <v>10</v>
      </c>
      <c r="X76" s="101">
        <f t="shared" si="17"/>
        <v>3.0581039755351681E-2</v>
      </c>
      <c r="AA76" s="232" t="s">
        <v>1998</v>
      </c>
    </row>
    <row r="77" spans="1:27" x14ac:dyDescent="0.2">
      <c r="I77" s="15">
        <v>42225</v>
      </c>
      <c r="J77" s="233">
        <v>8</v>
      </c>
      <c r="K77" s="236" t="s">
        <v>1858</v>
      </c>
      <c r="L77" s="234">
        <v>2015</v>
      </c>
      <c r="M77" s="235" t="s">
        <v>860</v>
      </c>
      <c r="O77" s="2">
        <v>0.87083333333333324</v>
      </c>
      <c r="P77" s="2">
        <v>8.3333333333333329E-2</v>
      </c>
      <c r="Q77" s="2">
        <f t="shared" si="20"/>
        <v>23.212499999999999</v>
      </c>
      <c r="R77" s="4">
        <f>(P77-O77+1)*24*60</f>
        <v>306.00000000000017</v>
      </c>
      <c r="S77" s="4">
        <v>7</v>
      </c>
      <c r="X77" s="101">
        <f t="shared" si="17"/>
        <v>2.287581699346404E-2</v>
      </c>
      <c r="AA77" s="232" t="s">
        <v>2006</v>
      </c>
    </row>
    <row r="78" spans="1:27" x14ac:dyDescent="0.2">
      <c r="I78" s="15">
        <v>42226</v>
      </c>
      <c r="J78" s="233">
        <v>8</v>
      </c>
      <c r="K78" s="236" t="s">
        <v>1858</v>
      </c>
      <c r="L78" s="234">
        <v>2015</v>
      </c>
      <c r="M78" s="235" t="s">
        <v>860</v>
      </c>
      <c r="O78" s="2">
        <v>0.85416666666666663</v>
      </c>
      <c r="P78" s="2">
        <v>8.3333333333333329E-2</v>
      </c>
      <c r="Q78" s="2">
        <f t="shared" si="20"/>
        <v>23.229166666666664</v>
      </c>
      <c r="R78" s="4">
        <f>(P78-O78+1)*24*60</f>
        <v>330.00000000000011</v>
      </c>
      <c r="S78" s="4">
        <v>13</v>
      </c>
      <c r="X78" s="101">
        <f t="shared" si="17"/>
        <v>3.9393939393939377E-2</v>
      </c>
      <c r="AA78" s="232" t="s">
        <v>2023</v>
      </c>
    </row>
    <row r="79" spans="1:27" x14ac:dyDescent="0.2">
      <c r="I79" s="15">
        <v>42227</v>
      </c>
      <c r="J79" s="233">
        <v>8</v>
      </c>
      <c r="K79" s="236" t="s">
        <v>1858</v>
      </c>
      <c r="L79" s="234">
        <v>2015</v>
      </c>
      <c r="M79" s="235" t="s">
        <v>860</v>
      </c>
      <c r="O79" s="2">
        <v>0.85625000000000007</v>
      </c>
      <c r="P79" s="2">
        <v>8.3333333333333329E-2</v>
      </c>
      <c r="Q79" s="2">
        <f t="shared" si="20"/>
        <v>23.227083333333333</v>
      </c>
      <c r="R79" s="4">
        <f>(P79-O79+1)*24*60</f>
        <v>326.99999999999994</v>
      </c>
      <c r="S79" s="4">
        <v>14</v>
      </c>
      <c r="X79" s="101">
        <f t="shared" si="17"/>
        <v>4.2813455657492359E-2</v>
      </c>
      <c r="AA79" s="232" t="s">
        <v>2023</v>
      </c>
    </row>
    <row r="80" spans="1:27" x14ac:dyDescent="0.2">
      <c r="I80" s="15">
        <v>42255</v>
      </c>
      <c r="J80" s="233">
        <v>9</v>
      </c>
      <c r="K80" s="236" t="s">
        <v>1858</v>
      </c>
      <c r="L80" s="234">
        <v>2015</v>
      </c>
      <c r="M80" s="235" t="s">
        <v>860</v>
      </c>
      <c r="O80" s="2">
        <v>0.83680555555555547</v>
      </c>
      <c r="P80" s="2">
        <v>6.9444444444444434E-2</v>
      </c>
      <c r="Q80" s="2">
        <f t="shared" si="20"/>
        <v>23.232638888888886</v>
      </c>
      <c r="R80" s="4">
        <f t="shared" ref="R80:R82" si="21">(P80-O80+1)*24*60</f>
        <v>335.00000000000011</v>
      </c>
      <c r="S80" s="4">
        <v>6</v>
      </c>
      <c r="X80" s="101">
        <f t="shared" si="17"/>
        <v>1.7910447761194024E-2</v>
      </c>
      <c r="AA80" s="232" t="s">
        <v>2048</v>
      </c>
    </row>
    <row r="81" spans="1:29" x14ac:dyDescent="0.2">
      <c r="I81" s="15">
        <v>42256</v>
      </c>
      <c r="J81" s="233">
        <v>9</v>
      </c>
      <c r="K81" s="236" t="s">
        <v>1858</v>
      </c>
      <c r="L81" s="234">
        <v>2015</v>
      </c>
      <c r="M81" s="235" t="s">
        <v>860</v>
      </c>
      <c r="O81" s="2">
        <v>0.83680555555555547</v>
      </c>
      <c r="P81" s="2">
        <v>6.5972222222222224E-2</v>
      </c>
      <c r="Q81" s="2">
        <f t="shared" si="20"/>
        <v>23.229166666666664</v>
      </c>
      <c r="R81" s="4">
        <f t="shared" si="21"/>
        <v>330.00000000000011</v>
      </c>
      <c r="S81" s="4">
        <v>4</v>
      </c>
      <c r="X81" s="101">
        <f t="shared" si="17"/>
        <v>1.2121212121212118E-2</v>
      </c>
      <c r="AA81" s="232" t="s">
        <v>2055</v>
      </c>
    </row>
    <row r="82" spans="1:29" x14ac:dyDescent="0.2">
      <c r="I82" s="15">
        <v>42257</v>
      </c>
      <c r="J82" s="233">
        <v>9</v>
      </c>
      <c r="K82" s="236" t="s">
        <v>1858</v>
      </c>
      <c r="L82" s="234">
        <v>2015</v>
      </c>
      <c r="M82" s="235" t="s">
        <v>860</v>
      </c>
      <c r="O82" s="2">
        <v>0.83611111111111114</v>
      </c>
      <c r="P82" s="2">
        <v>4.4444444444444446E-2</v>
      </c>
      <c r="Q82" s="2">
        <f t="shared" si="20"/>
        <v>23.208333333333332</v>
      </c>
      <c r="R82" s="4">
        <f t="shared" si="21"/>
        <v>299.99999999999989</v>
      </c>
      <c r="S82" s="4">
        <v>1</v>
      </c>
      <c r="X82" s="101">
        <f t="shared" si="17"/>
        <v>3.3333333333333344E-3</v>
      </c>
      <c r="AA82" s="232" t="s">
        <v>2057</v>
      </c>
    </row>
    <row r="83" spans="1:29" x14ac:dyDescent="0.2">
      <c r="A83" s="93" t="s">
        <v>1794</v>
      </c>
      <c r="J83" s="233"/>
      <c r="K83" s="234"/>
      <c r="L83" s="234"/>
      <c r="M83" s="237"/>
      <c r="Q83" s="2"/>
    </row>
    <row r="84" spans="1:29" x14ac:dyDescent="0.2">
      <c r="A84" s="93" t="s">
        <v>1791</v>
      </c>
      <c r="J84" s="233"/>
      <c r="K84" s="234"/>
      <c r="L84" s="234"/>
      <c r="M84" s="237"/>
      <c r="Q84" s="2"/>
    </row>
    <row r="85" spans="1:29" x14ac:dyDescent="0.2">
      <c r="Q85" s="2"/>
    </row>
    <row r="86" spans="1:29" x14ac:dyDescent="0.2">
      <c r="Q86" s="2"/>
    </row>
    <row r="87" spans="1:29" x14ac:dyDescent="0.2">
      <c r="Q87" s="2"/>
    </row>
    <row r="88" spans="1:29" x14ac:dyDescent="0.2">
      <c r="B88" s="62"/>
      <c r="C88" s="194"/>
      <c r="D88" s="62"/>
      <c r="E88" s="4"/>
      <c r="F88" s="194"/>
      <c r="G88" s="62"/>
      <c r="H88" s="15"/>
      <c r="I88" s="194"/>
      <c r="J88" s="62"/>
      <c r="L88"/>
      <c r="Q88" s="2"/>
      <c r="S88" s="127"/>
      <c r="T88" s="134"/>
      <c r="U88" s="4"/>
      <c r="V88" s="3"/>
      <c r="W88" s="101"/>
      <c r="Y88" s="25"/>
      <c r="Z88"/>
    </row>
    <row r="89" spans="1:29" x14ac:dyDescent="0.2">
      <c r="B89" s="62"/>
      <c r="C89" s="194"/>
      <c r="D89" s="62"/>
      <c r="E89" s="4"/>
      <c r="F89" s="194"/>
      <c r="G89" s="62"/>
      <c r="H89" s="15"/>
      <c r="I89" s="194"/>
      <c r="J89" s="62"/>
      <c r="L89"/>
      <c r="Q89" s="2"/>
      <c r="S89" s="127"/>
      <c r="T89" s="134"/>
      <c r="U89" s="4"/>
      <c r="V89" s="3"/>
      <c r="W89" s="101"/>
      <c r="Y89" s="25"/>
      <c r="Z89"/>
      <c r="AC89">
        <f>13265/60</f>
        <v>221.08333333333334</v>
      </c>
    </row>
    <row r="90" spans="1:29" x14ac:dyDescent="0.2">
      <c r="B90" s="62"/>
      <c r="C90" s="194"/>
      <c r="D90" s="62"/>
      <c r="E90" s="4"/>
      <c r="F90" s="194"/>
      <c r="G90" s="62"/>
      <c r="H90" s="15"/>
      <c r="I90" s="194"/>
      <c r="J90" s="62"/>
      <c r="L90"/>
      <c r="Q90" s="4"/>
      <c r="S90" s="127"/>
      <c r="T90" s="134"/>
      <c r="U90" s="4"/>
      <c r="V90" s="3"/>
      <c r="W90" s="101"/>
      <c r="Y90" s="25"/>
      <c r="Z90"/>
    </row>
    <row r="91" spans="1:29" x14ac:dyDescent="0.2">
      <c r="B91" s="62"/>
      <c r="C91" s="194"/>
      <c r="D91" s="62"/>
      <c r="E91" s="4"/>
      <c r="F91" s="194"/>
      <c r="G91" s="62"/>
      <c r="H91" s="15"/>
      <c r="I91" s="194"/>
      <c r="J91" s="62"/>
      <c r="L91"/>
      <c r="Q91" s="4"/>
      <c r="S91" s="127"/>
      <c r="T91" s="134"/>
      <c r="U91" s="4"/>
      <c r="V91" s="3"/>
      <c r="W91" s="101"/>
      <c r="Y91" s="25"/>
      <c r="Z91"/>
    </row>
    <row r="92" spans="1:29" x14ac:dyDescent="0.2">
      <c r="B92" s="62"/>
      <c r="C92" s="194"/>
      <c r="D92" s="62"/>
      <c r="E92" s="4"/>
      <c r="F92" s="194"/>
      <c r="G92" s="62"/>
      <c r="H92" s="15"/>
      <c r="I92" s="194"/>
      <c r="J92" s="62"/>
      <c r="L92"/>
      <c r="Q92" s="4"/>
      <c r="S92" s="127"/>
      <c r="T92" s="134"/>
      <c r="U92" s="4"/>
      <c r="V92" s="3"/>
      <c r="W92" s="101"/>
      <c r="Y92" s="25"/>
      <c r="Z92"/>
    </row>
    <row r="93" spans="1:29" x14ac:dyDescent="0.2">
      <c r="B93" s="62"/>
      <c r="C93" s="194"/>
      <c r="D93" s="62"/>
      <c r="E93" s="4"/>
      <c r="F93" s="194"/>
      <c r="G93" s="62"/>
      <c r="H93" s="15"/>
      <c r="I93" s="194"/>
      <c r="J93" s="62"/>
      <c r="L93"/>
      <c r="Q93" s="4"/>
      <c r="S93" s="127"/>
      <c r="T93" s="134"/>
      <c r="U93" s="4"/>
      <c r="V93" s="3"/>
      <c r="W93" s="101"/>
      <c r="Y93" s="25"/>
      <c r="Z93"/>
    </row>
    <row r="94" spans="1:29" x14ac:dyDescent="0.2">
      <c r="B94" s="62"/>
      <c r="C94" s="209"/>
      <c r="D94" s="137"/>
      <c r="E94" s="216"/>
      <c r="F94" s="209"/>
      <c r="G94" s="137"/>
      <c r="H94" s="15"/>
      <c r="I94" s="194"/>
      <c r="J94" s="62"/>
      <c r="L94"/>
      <c r="Q94" s="4"/>
      <c r="S94" s="127"/>
      <c r="T94" s="134"/>
      <c r="U94" s="4"/>
      <c r="V94" s="3"/>
      <c r="W94" s="101"/>
      <c r="Y94" s="25"/>
      <c r="Z94"/>
    </row>
    <row r="95" spans="1:29" x14ac:dyDescent="0.2">
      <c r="B95" s="62"/>
      <c r="C95" s="209"/>
      <c r="D95" s="137"/>
      <c r="E95" s="216"/>
      <c r="F95" s="209"/>
      <c r="G95" s="137"/>
      <c r="H95" s="15"/>
      <c r="I95" s="194"/>
      <c r="J95" s="62"/>
      <c r="L95"/>
      <c r="Q95" s="4"/>
      <c r="S95" s="127"/>
      <c r="T95" s="134"/>
      <c r="U95" s="4"/>
      <c r="W95" s="101"/>
      <c r="Y95" s="25"/>
      <c r="Z95"/>
    </row>
    <row r="96" spans="1:29" x14ac:dyDescent="0.2">
      <c r="B96" s="62"/>
      <c r="C96" s="209"/>
      <c r="D96" s="137"/>
      <c r="E96" s="216"/>
      <c r="F96" s="209"/>
      <c r="G96" s="137"/>
      <c r="H96" s="15"/>
      <c r="I96" s="194"/>
      <c r="J96" s="62"/>
      <c r="L96"/>
      <c r="Q96" s="4"/>
      <c r="S96" s="127"/>
      <c r="T96" s="134"/>
      <c r="U96" s="4"/>
      <c r="W96" s="101"/>
      <c r="Y96" s="25"/>
      <c r="Z96"/>
    </row>
    <row r="97" spans="2:26" x14ac:dyDescent="0.2">
      <c r="B97" s="62"/>
      <c r="C97" s="209"/>
      <c r="D97" s="138"/>
      <c r="E97" s="217"/>
      <c r="F97" s="209"/>
      <c r="G97" s="137"/>
      <c r="H97" s="15"/>
      <c r="I97" s="194"/>
      <c r="J97" s="62"/>
      <c r="L97"/>
      <c r="Q97" s="4"/>
      <c r="S97" s="127"/>
      <c r="T97" s="134"/>
      <c r="U97" s="4"/>
      <c r="W97" s="101"/>
      <c r="Y97" s="25"/>
      <c r="Z97"/>
    </row>
    <row r="98" spans="2:26" x14ac:dyDescent="0.2">
      <c r="B98" s="62"/>
      <c r="C98" s="209"/>
      <c r="D98" s="138"/>
      <c r="E98" s="217"/>
      <c r="F98" s="209"/>
      <c r="G98" s="137"/>
      <c r="H98" s="15"/>
      <c r="I98" s="194"/>
      <c r="J98" s="62"/>
      <c r="L98"/>
      <c r="Q98" s="4"/>
      <c r="S98" s="127"/>
      <c r="T98" s="134"/>
      <c r="U98" s="4"/>
      <c r="V98" s="3"/>
      <c r="W98" s="101"/>
      <c r="Y98" s="25"/>
      <c r="Z98"/>
    </row>
    <row r="99" spans="2:26" x14ac:dyDescent="0.2">
      <c r="B99" s="62"/>
      <c r="C99" s="209"/>
      <c r="D99" s="138"/>
      <c r="E99" s="217"/>
      <c r="F99" s="209"/>
      <c r="G99" s="137"/>
      <c r="H99" s="15"/>
      <c r="I99" s="194"/>
      <c r="J99" s="62"/>
      <c r="L99"/>
      <c r="Q99" s="4"/>
      <c r="S99" s="127"/>
      <c r="T99" s="134"/>
      <c r="U99" s="4"/>
      <c r="V99" s="3"/>
      <c r="W99" s="101"/>
      <c r="Y99" s="25"/>
      <c r="Z99"/>
    </row>
    <row r="100" spans="2:26" x14ac:dyDescent="0.2">
      <c r="B100" s="62"/>
      <c r="C100" s="209"/>
      <c r="D100" s="138"/>
      <c r="E100" s="217"/>
      <c r="F100" s="209"/>
      <c r="G100" s="137"/>
      <c r="H100" s="15"/>
      <c r="I100" s="194"/>
      <c r="J100" s="62"/>
      <c r="L100"/>
      <c r="Q100" s="4"/>
      <c r="S100" s="127"/>
      <c r="T100" s="134"/>
      <c r="U100" s="4"/>
      <c r="V100" s="3"/>
      <c r="W100" s="101"/>
      <c r="Y100" s="25"/>
      <c r="Z100"/>
    </row>
    <row r="101" spans="2:26" x14ac:dyDescent="0.2">
      <c r="B101" s="62"/>
      <c r="C101" s="209"/>
      <c r="D101" s="138"/>
      <c r="E101" s="217"/>
      <c r="F101" s="209"/>
      <c r="G101" s="137"/>
      <c r="H101" s="15"/>
      <c r="I101" s="194"/>
      <c r="J101" s="62"/>
      <c r="L101"/>
      <c r="Q101" s="4"/>
      <c r="S101" s="127"/>
      <c r="T101" s="134"/>
      <c r="U101" s="4"/>
      <c r="V101" s="3"/>
      <c r="W101" s="101"/>
      <c r="Y101" s="25"/>
      <c r="Z101"/>
    </row>
    <row r="102" spans="2:26" x14ac:dyDescent="0.2">
      <c r="B102" s="62"/>
      <c r="C102" s="209"/>
      <c r="D102" s="138"/>
      <c r="E102" s="217"/>
      <c r="F102" s="209"/>
      <c r="G102" s="137"/>
      <c r="H102" s="15"/>
      <c r="I102" s="194"/>
      <c r="J102" s="62"/>
      <c r="L102"/>
      <c r="Q102" s="4"/>
      <c r="S102" s="127"/>
      <c r="T102" s="134"/>
      <c r="U102" s="4"/>
      <c r="V102" s="3"/>
      <c r="W102" s="101"/>
      <c r="Y102" s="25"/>
      <c r="Z102"/>
    </row>
    <row r="103" spans="2:26" x14ac:dyDescent="0.2">
      <c r="B103" s="62"/>
      <c r="C103" s="209"/>
      <c r="D103" s="138"/>
      <c r="E103" s="217"/>
      <c r="F103" s="209"/>
      <c r="G103" s="137"/>
      <c r="H103" s="15"/>
      <c r="I103" s="194"/>
      <c r="J103" s="62"/>
      <c r="L103"/>
      <c r="Q103" s="4"/>
      <c r="S103" s="127"/>
      <c r="T103" s="134"/>
      <c r="U103" s="4"/>
      <c r="V103" s="3"/>
      <c r="W103" s="101"/>
      <c r="Y103" s="25"/>
      <c r="Z103"/>
    </row>
    <row r="104" spans="2:26" x14ac:dyDescent="0.2">
      <c r="B104" s="62"/>
      <c r="C104" s="209"/>
      <c r="D104" s="137"/>
      <c r="E104" s="216"/>
      <c r="F104" s="209"/>
      <c r="G104" s="137"/>
      <c r="H104" s="15"/>
      <c r="I104" s="194"/>
      <c r="J104" s="62"/>
      <c r="L104"/>
      <c r="Q104" s="4"/>
      <c r="S104" s="127"/>
      <c r="T104" s="134"/>
      <c r="U104" s="4"/>
      <c r="V104" s="3"/>
      <c r="W104" s="101"/>
      <c r="Y104" s="25"/>
      <c r="Z104"/>
    </row>
    <row r="105" spans="2:26" x14ac:dyDescent="0.2">
      <c r="B105" s="62"/>
      <c r="C105" s="209"/>
      <c r="D105" s="137"/>
      <c r="E105" s="216"/>
      <c r="F105" s="209"/>
      <c r="G105" s="137"/>
      <c r="H105" s="15"/>
      <c r="I105" s="194"/>
      <c r="J105" s="62"/>
      <c r="L105"/>
      <c r="Q105" s="4"/>
      <c r="S105" s="127"/>
      <c r="T105" s="134"/>
      <c r="U105" s="4"/>
      <c r="V105" s="3"/>
      <c r="W105" s="101"/>
      <c r="Y105" s="25"/>
      <c r="Z105"/>
    </row>
    <row r="106" spans="2:26" x14ac:dyDescent="0.2">
      <c r="B106" s="62"/>
      <c r="C106" s="194"/>
      <c r="D106" s="62"/>
      <c r="E106" s="4"/>
      <c r="F106" s="194"/>
      <c r="G106" s="62"/>
      <c r="H106" s="15"/>
      <c r="I106" s="194"/>
      <c r="J106" s="62"/>
      <c r="L106"/>
      <c r="Q106" s="4"/>
      <c r="S106" s="127"/>
      <c r="T106" s="134"/>
      <c r="U106" s="4"/>
      <c r="V106" s="3"/>
      <c r="W106" s="101"/>
      <c r="Y106" s="25"/>
      <c r="Z106"/>
    </row>
    <row r="107" spans="2:26" x14ac:dyDescent="0.2">
      <c r="B107" s="62"/>
      <c r="C107" s="194"/>
      <c r="D107" s="62"/>
      <c r="E107" s="4"/>
      <c r="F107" s="194"/>
      <c r="G107" s="62"/>
      <c r="H107" s="15"/>
      <c r="I107" s="194"/>
      <c r="J107" s="62"/>
      <c r="L107"/>
      <c r="Q107" s="4"/>
      <c r="S107" s="127"/>
      <c r="T107" s="134"/>
      <c r="U107" s="4"/>
      <c r="V107" s="3"/>
      <c r="W107" s="101"/>
      <c r="Y107" s="25"/>
      <c r="Z107"/>
    </row>
    <row r="108" spans="2:26" x14ac:dyDescent="0.2">
      <c r="B108" s="62"/>
      <c r="C108" s="194"/>
      <c r="D108" s="62"/>
      <c r="E108" s="4"/>
      <c r="F108" s="194"/>
      <c r="G108" s="62"/>
      <c r="H108" s="15"/>
      <c r="I108" s="194"/>
      <c r="J108" s="62"/>
      <c r="L108"/>
      <c r="Q108" s="4"/>
      <c r="S108" s="127"/>
      <c r="T108" s="134"/>
      <c r="U108" s="4"/>
      <c r="V108" s="3"/>
      <c r="W108" s="101"/>
      <c r="Y108" s="25"/>
      <c r="Z108"/>
    </row>
    <row r="109" spans="2:26" x14ac:dyDescent="0.2">
      <c r="B109" s="62"/>
      <c r="C109" s="194"/>
      <c r="D109" s="62"/>
      <c r="E109" s="4"/>
      <c r="F109" s="194"/>
      <c r="G109" s="62"/>
      <c r="H109" s="15"/>
      <c r="I109" s="194"/>
      <c r="J109" s="62"/>
      <c r="L109"/>
      <c r="Q109" s="4"/>
      <c r="S109" s="127"/>
      <c r="T109" s="134"/>
      <c r="U109" s="4"/>
      <c r="V109" s="3"/>
      <c r="W109" s="101"/>
      <c r="Y109" s="25"/>
      <c r="Z109"/>
    </row>
    <row r="110" spans="2:26" x14ac:dyDescent="0.2">
      <c r="B110" s="62"/>
      <c r="C110" s="194"/>
      <c r="D110" s="62"/>
      <c r="E110" s="4"/>
      <c r="F110" s="194"/>
      <c r="G110" s="62"/>
      <c r="H110" s="15"/>
      <c r="I110" s="194"/>
      <c r="J110" s="62"/>
      <c r="L110"/>
      <c r="Q110" s="4"/>
      <c r="S110" s="127"/>
      <c r="T110" s="134"/>
      <c r="U110" s="4"/>
      <c r="V110" s="3"/>
      <c r="W110" s="101"/>
      <c r="Y110" s="25"/>
      <c r="Z110"/>
    </row>
    <row r="111" spans="2:26" x14ac:dyDescent="0.2">
      <c r="B111" s="62"/>
      <c r="C111" s="194"/>
      <c r="D111" s="62"/>
      <c r="E111" s="4"/>
      <c r="F111" s="194"/>
      <c r="G111" s="62"/>
      <c r="H111" s="15"/>
      <c r="I111" s="194"/>
      <c r="J111" s="62"/>
      <c r="L111"/>
      <c r="Q111" s="4"/>
      <c r="S111" s="127"/>
      <c r="T111" s="134"/>
      <c r="U111" s="4"/>
      <c r="V111" s="3"/>
      <c r="W111" s="101"/>
      <c r="Y111" s="25"/>
      <c r="Z111"/>
    </row>
    <row r="112" spans="2:26" x14ac:dyDescent="0.2">
      <c r="B112" s="62"/>
      <c r="C112" s="194"/>
      <c r="D112" s="62"/>
      <c r="E112" s="4"/>
      <c r="F112" s="194"/>
      <c r="G112" s="62"/>
      <c r="H112" s="15"/>
      <c r="I112" s="194"/>
      <c r="J112" s="62"/>
      <c r="L112"/>
      <c r="Q112" s="4"/>
      <c r="S112" s="127"/>
      <c r="T112" s="134"/>
      <c r="U112" s="4"/>
      <c r="V112" s="3"/>
      <c r="W112" s="101"/>
      <c r="Y112" s="25"/>
      <c r="Z112"/>
    </row>
    <row r="113" spans="2:26" x14ac:dyDescent="0.2">
      <c r="B113" s="62"/>
      <c r="C113" s="194"/>
      <c r="D113" s="62"/>
      <c r="E113" s="4"/>
      <c r="F113" s="194"/>
      <c r="G113" s="62"/>
      <c r="H113" s="15"/>
      <c r="I113" s="194"/>
      <c r="J113" s="62"/>
      <c r="L113"/>
      <c r="Q113" s="4"/>
      <c r="S113" s="127"/>
      <c r="T113" s="134"/>
      <c r="U113" s="4"/>
      <c r="V113" s="3"/>
      <c r="W113" s="101"/>
      <c r="Y113" s="25"/>
      <c r="Z113"/>
    </row>
    <row r="114" spans="2:26" x14ac:dyDescent="0.2">
      <c r="B114" s="62"/>
      <c r="C114" s="194"/>
      <c r="D114" s="62"/>
      <c r="E114" s="4"/>
      <c r="F114" s="194"/>
      <c r="G114" s="62"/>
      <c r="H114" s="15"/>
      <c r="I114" s="194"/>
      <c r="J114" s="62"/>
      <c r="L114"/>
      <c r="Q114" s="4"/>
      <c r="S114" s="127"/>
      <c r="T114" s="134"/>
      <c r="U114" s="4"/>
      <c r="V114" s="3"/>
      <c r="W114" s="101"/>
      <c r="Y114" s="25"/>
      <c r="Z114"/>
    </row>
    <row r="115" spans="2:26" x14ac:dyDescent="0.2">
      <c r="B115" s="62"/>
      <c r="C115" s="194"/>
      <c r="D115" s="62"/>
      <c r="E115" s="4"/>
      <c r="F115" s="194"/>
      <c r="G115" s="62"/>
      <c r="H115" s="15"/>
      <c r="I115" s="194"/>
      <c r="J115" s="62"/>
      <c r="L115"/>
      <c r="Q115" s="4"/>
      <c r="S115" s="127"/>
      <c r="T115" s="134"/>
      <c r="U115" s="4"/>
      <c r="V115" s="3"/>
      <c r="W115" s="101"/>
      <c r="Y115" s="25"/>
      <c r="Z115"/>
    </row>
    <row r="116" spans="2:26" x14ac:dyDescent="0.2">
      <c r="B116" s="62"/>
      <c r="C116" s="194"/>
      <c r="D116" s="62"/>
      <c r="E116" s="4"/>
      <c r="F116" s="194"/>
      <c r="G116" s="62"/>
      <c r="H116" s="15"/>
      <c r="I116" s="194"/>
      <c r="J116" s="62"/>
      <c r="L116"/>
      <c r="Q116" s="4"/>
      <c r="S116" s="127"/>
      <c r="T116" s="134"/>
      <c r="U116" s="4"/>
      <c r="V116" s="3"/>
      <c r="W116" s="101"/>
      <c r="Y116" s="25"/>
      <c r="Z116"/>
    </row>
    <row r="117" spans="2:26" x14ac:dyDescent="0.2">
      <c r="B117" s="62"/>
      <c r="C117" s="194"/>
      <c r="D117" s="62"/>
      <c r="E117" s="4"/>
      <c r="F117" s="194"/>
      <c r="G117" s="62"/>
      <c r="H117" s="15"/>
      <c r="I117" s="194"/>
      <c r="J117" s="62"/>
      <c r="L117"/>
      <c r="Q117" s="4"/>
      <c r="S117" s="127"/>
      <c r="T117" s="134"/>
      <c r="U117" s="4"/>
      <c r="V117" s="3"/>
      <c r="W117" s="101"/>
      <c r="Y117" s="25"/>
      <c r="Z117"/>
    </row>
    <row r="118" spans="2:26" x14ac:dyDescent="0.2">
      <c r="B118" s="62"/>
      <c r="C118" s="194"/>
      <c r="D118" s="62"/>
      <c r="E118" s="4"/>
      <c r="F118" s="194"/>
      <c r="G118" s="62"/>
      <c r="H118" s="15"/>
      <c r="I118" s="194"/>
      <c r="J118" s="62"/>
      <c r="L118"/>
      <c r="Q118" s="4"/>
      <c r="S118" s="127"/>
      <c r="T118" s="134"/>
      <c r="U118" s="4"/>
      <c r="V118" s="3"/>
      <c r="W118" s="101"/>
      <c r="Y118" s="25"/>
      <c r="Z118"/>
    </row>
    <row r="119" spans="2:26" x14ac:dyDescent="0.2">
      <c r="B119" s="62"/>
      <c r="C119" s="194"/>
      <c r="D119" s="62"/>
      <c r="E119" s="4"/>
      <c r="F119" s="194"/>
      <c r="G119" s="62"/>
      <c r="H119" s="15"/>
      <c r="I119" s="194"/>
      <c r="J119" s="62"/>
      <c r="L119"/>
      <c r="Q119" s="4"/>
      <c r="S119" s="127"/>
      <c r="T119" s="134"/>
      <c r="U119" s="4"/>
      <c r="V119" s="3"/>
      <c r="W119" s="101"/>
      <c r="Y119" s="25"/>
      <c r="Z119"/>
    </row>
    <row r="120" spans="2:26" x14ac:dyDescent="0.2">
      <c r="B120" s="62"/>
      <c r="C120" s="194"/>
      <c r="D120" s="62"/>
      <c r="E120" s="4"/>
      <c r="F120" s="194"/>
      <c r="G120" s="62"/>
      <c r="H120" s="15"/>
      <c r="I120" s="194"/>
      <c r="J120" s="62"/>
      <c r="L120"/>
      <c r="Q120" s="4"/>
      <c r="S120" s="127"/>
      <c r="T120" s="134"/>
      <c r="U120" s="4"/>
      <c r="V120" s="3"/>
      <c r="W120" s="101"/>
      <c r="Y120" s="25"/>
      <c r="Z120"/>
    </row>
    <row r="121" spans="2:26" x14ac:dyDescent="0.2">
      <c r="B121" s="62"/>
      <c r="C121" s="194"/>
      <c r="D121" s="62"/>
      <c r="E121" s="4"/>
      <c r="F121" s="194"/>
      <c r="G121" s="62"/>
      <c r="H121" s="15"/>
      <c r="I121" s="194"/>
      <c r="J121" s="62"/>
      <c r="L121"/>
      <c r="Q121" s="4"/>
      <c r="S121" s="127"/>
      <c r="T121" s="134"/>
      <c r="U121" s="4"/>
      <c r="V121" s="3"/>
      <c r="W121" s="101"/>
      <c r="Y121" s="25"/>
      <c r="Z121"/>
    </row>
    <row r="122" spans="2:26" x14ac:dyDescent="0.2">
      <c r="B122" s="62"/>
      <c r="C122" s="194"/>
      <c r="D122" s="62"/>
      <c r="E122" s="4"/>
      <c r="F122" s="194"/>
      <c r="G122" s="62"/>
      <c r="H122" s="15"/>
      <c r="I122" s="194"/>
      <c r="J122" s="62"/>
      <c r="L122"/>
      <c r="Q122" s="4"/>
      <c r="S122" s="127"/>
      <c r="T122" s="134"/>
      <c r="U122" s="4"/>
      <c r="V122" s="3"/>
      <c r="W122" s="101"/>
      <c r="Y122" s="25"/>
      <c r="Z122"/>
    </row>
    <row r="123" spans="2:26" x14ac:dyDescent="0.2">
      <c r="B123" s="62"/>
      <c r="C123" s="194"/>
      <c r="D123" s="62"/>
      <c r="E123" s="4"/>
      <c r="F123" s="194"/>
      <c r="G123" s="62"/>
      <c r="H123" s="15"/>
      <c r="I123" s="194"/>
      <c r="J123" s="62"/>
      <c r="L123"/>
      <c r="Q123" s="4"/>
      <c r="S123" s="127"/>
      <c r="T123" s="134"/>
      <c r="U123" s="4"/>
      <c r="V123" s="3"/>
      <c r="W123" s="101"/>
      <c r="Y123" s="25"/>
      <c r="Z123"/>
    </row>
    <row r="124" spans="2:26" x14ac:dyDescent="0.2">
      <c r="B124" s="62"/>
      <c r="C124" s="194"/>
      <c r="D124" s="62"/>
      <c r="E124" s="4"/>
      <c r="F124" s="194"/>
      <c r="G124" s="62"/>
      <c r="H124" s="15"/>
      <c r="I124" s="194"/>
      <c r="J124" s="62"/>
      <c r="L124"/>
      <c r="Q124" s="4"/>
      <c r="S124" s="127"/>
      <c r="T124" s="134"/>
      <c r="U124" s="4"/>
      <c r="V124" s="3"/>
      <c r="W124" s="101"/>
      <c r="Y124" s="25"/>
      <c r="Z124"/>
    </row>
    <row r="125" spans="2:26" x14ac:dyDescent="0.2">
      <c r="B125" s="62"/>
      <c r="C125" s="194"/>
      <c r="D125" s="62"/>
      <c r="E125" s="4"/>
      <c r="F125" s="194"/>
      <c r="G125" s="62"/>
      <c r="H125" s="15"/>
      <c r="I125" s="194"/>
      <c r="J125" s="62"/>
      <c r="L125"/>
      <c r="Q125" s="4"/>
      <c r="S125" s="127"/>
      <c r="T125" s="134"/>
      <c r="U125" s="4"/>
      <c r="V125" s="3"/>
      <c r="W125" s="101"/>
      <c r="Y125" s="25"/>
      <c r="Z125"/>
    </row>
    <row r="126" spans="2:26" x14ac:dyDescent="0.2">
      <c r="B126" s="62"/>
      <c r="C126" s="194"/>
      <c r="D126" s="62"/>
      <c r="E126" s="4"/>
      <c r="F126" s="194"/>
      <c r="G126" s="62"/>
      <c r="H126" s="15"/>
      <c r="I126" s="194"/>
      <c r="J126" s="62"/>
      <c r="L126"/>
      <c r="Q126" s="4"/>
      <c r="S126" s="127"/>
      <c r="T126" s="134"/>
      <c r="U126" s="4"/>
      <c r="V126" s="3"/>
      <c r="W126" s="101"/>
      <c r="Y126" s="25"/>
      <c r="Z126"/>
    </row>
    <row r="127" spans="2:26" x14ac:dyDescent="0.2">
      <c r="B127" s="62"/>
      <c r="C127" s="194"/>
      <c r="D127" s="62"/>
      <c r="E127" s="4"/>
      <c r="F127" s="194"/>
      <c r="G127" s="62"/>
      <c r="H127" s="15"/>
      <c r="I127" s="194"/>
      <c r="J127" s="62"/>
      <c r="L127"/>
      <c r="Q127" s="4"/>
      <c r="S127" s="127"/>
      <c r="T127" s="134"/>
      <c r="U127" s="4"/>
      <c r="V127" s="3"/>
      <c r="W127" s="101"/>
      <c r="Y127" s="25"/>
      <c r="Z127"/>
    </row>
    <row r="128" spans="2:26" x14ac:dyDescent="0.2">
      <c r="B128" s="62"/>
      <c r="C128" s="194"/>
      <c r="D128" s="62"/>
      <c r="E128" s="4"/>
      <c r="F128" s="194"/>
      <c r="G128" s="62"/>
      <c r="H128" s="15"/>
      <c r="I128" s="194"/>
      <c r="J128" s="62"/>
      <c r="L128"/>
      <c r="Q128" s="4"/>
      <c r="S128" s="127"/>
      <c r="T128" s="134"/>
      <c r="U128" s="4"/>
      <c r="V128" s="3"/>
      <c r="W128" s="101"/>
      <c r="Y128" s="25"/>
      <c r="Z128"/>
    </row>
    <row r="129" spans="2:26" x14ac:dyDescent="0.2">
      <c r="B129" s="62"/>
      <c r="C129" s="194"/>
      <c r="D129" s="62"/>
      <c r="E129" s="4"/>
      <c r="F129" s="194"/>
      <c r="G129" s="62"/>
      <c r="H129" s="15"/>
      <c r="I129" s="194"/>
      <c r="J129" s="62"/>
      <c r="L129"/>
      <c r="Q129" s="4"/>
      <c r="S129" s="127"/>
      <c r="T129" s="134"/>
      <c r="U129" s="4"/>
      <c r="V129" s="3"/>
      <c r="W129" s="101"/>
      <c r="Y129" s="25"/>
      <c r="Z129"/>
    </row>
    <row r="130" spans="2:26" x14ac:dyDescent="0.2">
      <c r="B130" s="62"/>
      <c r="C130" s="194"/>
      <c r="D130" s="62"/>
      <c r="E130" s="4"/>
      <c r="F130" s="194"/>
      <c r="G130" s="62"/>
      <c r="H130" s="15"/>
      <c r="I130" s="194"/>
      <c r="J130" s="62"/>
      <c r="L130"/>
      <c r="Q130" s="4"/>
      <c r="S130" s="127"/>
      <c r="T130" s="134"/>
      <c r="U130" s="4"/>
      <c r="V130" s="3"/>
      <c r="W130" s="101"/>
      <c r="Y130" s="25"/>
      <c r="Z130"/>
    </row>
    <row r="131" spans="2:26" x14ac:dyDescent="0.2">
      <c r="B131" s="62"/>
      <c r="C131" s="194"/>
      <c r="D131" s="62"/>
      <c r="E131" s="4"/>
      <c r="F131" s="194"/>
      <c r="G131" s="62"/>
      <c r="H131" s="15"/>
      <c r="I131" s="194"/>
      <c r="J131" s="62"/>
      <c r="L131"/>
      <c r="Q131" s="4"/>
      <c r="S131" s="127"/>
      <c r="T131" s="134"/>
      <c r="U131" s="4"/>
      <c r="V131" s="3"/>
      <c r="W131" s="101"/>
      <c r="Y131" s="25"/>
      <c r="Z131"/>
    </row>
    <row r="132" spans="2:26" x14ac:dyDescent="0.2">
      <c r="B132" s="62"/>
      <c r="C132" s="194"/>
      <c r="D132" s="62"/>
      <c r="E132" s="4"/>
      <c r="F132" s="194"/>
      <c r="G132" s="62"/>
      <c r="H132" s="15"/>
      <c r="I132" s="194"/>
      <c r="J132" s="62"/>
      <c r="L132"/>
      <c r="Q132" s="4"/>
      <c r="S132" s="127"/>
      <c r="T132" s="134"/>
      <c r="U132" s="4"/>
      <c r="V132" s="3"/>
      <c r="W132" s="101"/>
      <c r="Y132" s="25"/>
      <c r="Z132"/>
    </row>
    <row r="133" spans="2:26" x14ac:dyDescent="0.2">
      <c r="B133" s="62"/>
      <c r="C133" s="194"/>
      <c r="D133" s="62"/>
      <c r="E133" s="4"/>
      <c r="F133" s="194"/>
      <c r="G133" s="62"/>
      <c r="H133" s="15"/>
      <c r="I133" s="194"/>
      <c r="J133" s="62"/>
      <c r="L133"/>
      <c r="Q133" s="4"/>
      <c r="S133" s="127"/>
      <c r="T133" s="134"/>
      <c r="U133" s="4"/>
      <c r="V133" s="3"/>
      <c r="W133" s="101"/>
      <c r="Y133" s="25"/>
      <c r="Z133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3"/>
  <sheetViews>
    <sheetView workbookViewId="0">
      <selection activeCell="Q15" sqref="Q15"/>
    </sheetView>
  </sheetViews>
  <sheetFormatPr defaultRowHeight="12.75" x14ac:dyDescent="0.2"/>
  <sheetData>
    <row r="1" spans="1:14" ht="15" x14ac:dyDescent="0.2">
      <c r="A1" s="168"/>
      <c r="B1" t="s">
        <v>1837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</row>
    <row r="2" spans="1:14" ht="15" x14ac:dyDescent="0.2">
      <c r="A2" s="168"/>
    </row>
    <row r="3" spans="1:14" ht="15" x14ac:dyDescent="0.2">
      <c r="A3" s="168"/>
      <c r="B3">
        <v>1</v>
      </c>
      <c r="C3">
        <v>0.85</v>
      </c>
      <c r="D3">
        <v>0.93</v>
      </c>
      <c r="E3">
        <v>0.83</v>
      </c>
      <c r="F3">
        <v>0.91</v>
      </c>
      <c r="G3">
        <v>0.93</v>
      </c>
      <c r="H3">
        <v>0.98</v>
      </c>
      <c r="I3">
        <v>0.99</v>
      </c>
      <c r="J3">
        <v>0.99</v>
      </c>
      <c r="K3">
        <v>0.9</v>
      </c>
      <c r="L3">
        <v>0.85</v>
      </c>
      <c r="M3">
        <v>0.72</v>
      </c>
      <c r="N3">
        <v>0.69</v>
      </c>
    </row>
    <row r="4" spans="1:14" ht="15" x14ac:dyDescent="0.2">
      <c r="A4" s="168"/>
      <c r="B4">
        <v>2</v>
      </c>
      <c r="C4">
        <v>0.92</v>
      </c>
      <c r="D4">
        <v>0.97</v>
      </c>
      <c r="E4">
        <v>0.9</v>
      </c>
      <c r="F4">
        <v>0.96</v>
      </c>
      <c r="G4">
        <v>0.97</v>
      </c>
      <c r="H4">
        <v>1</v>
      </c>
      <c r="I4">
        <v>1</v>
      </c>
      <c r="J4">
        <v>0.95</v>
      </c>
      <c r="K4">
        <v>0.82</v>
      </c>
      <c r="L4">
        <v>0.76</v>
      </c>
      <c r="M4">
        <v>0.62</v>
      </c>
      <c r="N4">
        <v>0.6</v>
      </c>
    </row>
    <row r="5" spans="1:14" ht="15" x14ac:dyDescent="0.2">
      <c r="A5" s="168"/>
      <c r="B5">
        <v>3</v>
      </c>
      <c r="C5">
        <v>0.96</v>
      </c>
      <c r="D5">
        <v>0.99</v>
      </c>
      <c r="E5">
        <v>0.95</v>
      </c>
      <c r="F5">
        <v>0.99</v>
      </c>
      <c r="G5">
        <v>0.99</v>
      </c>
      <c r="H5">
        <v>0.99</v>
      </c>
      <c r="I5">
        <v>0.98</v>
      </c>
      <c r="J5">
        <v>0.88</v>
      </c>
      <c r="K5">
        <v>0.73</v>
      </c>
      <c r="L5">
        <v>0.66</v>
      </c>
      <c r="M5">
        <v>0.52</v>
      </c>
      <c r="N5">
        <v>0.5</v>
      </c>
    </row>
    <row r="6" spans="1:14" ht="15" x14ac:dyDescent="0.2">
      <c r="A6" s="168"/>
      <c r="B6">
        <v>4</v>
      </c>
      <c r="C6">
        <v>0.99</v>
      </c>
      <c r="D6">
        <v>1</v>
      </c>
      <c r="E6">
        <v>0.98</v>
      </c>
      <c r="F6">
        <v>1</v>
      </c>
      <c r="G6">
        <v>1</v>
      </c>
      <c r="H6">
        <v>0.97</v>
      </c>
      <c r="I6">
        <v>0.93</v>
      </c>
      <c r="J6">
        <v>0.8</v>
      </c>
      <c r="K6">
        <v>0.62</v>
      </c>
      <c r="L6">
        <v>0.56000000000000005</v>
      </c>
      <c r="M6">
        <v>0.42</v>
      </c>
      <c r="N6">
        <v>0.41</v>
      </c>
    </row>
    <row r="7" spans="1:14" ht="15" x14ac:dyDescent="0.2">
      <c r="A7" s="168"/>
      <c r="B7">
        <v>5</v>
      </c>
      <c r="C7">
        <v>1</v>
      </c>
      <c r="D7">
        <v>0.98</v>
      </c>
      <c r="E7">
        <v>1</v>
      </c>
      <c r="F7">
        <v>0.99</v>
      </c>
      <c r="G7">
        <v>0.98</v>
      </c>
      <c r="H7">
        <v>0.92</v>
      </c>
      <c r="I7">
        <v>0.86</v>
      </c>
      <c r="J7">
        <v>0.7</v>
      </c>
      <c r="K7">
        <v>0.51</v>
      </c>
      <c r="L7">
        <v>0.45</v>
      </c>
      <c r="M7">
        <v>0.33</v>
      </c>
      <c r="N7">
        <v>0.32</v>
      </c>
    </row>
    <row r="8" spans="1:14" ht="15" x14ac:dyDescent="0.2">
      <c r="A8" s="168"/>
      <c r="B8">
        <v>6</v>
      </c>
      <c r="C8">
        <v>0.99</v>
      </c>
      <c r="D8">
        <v>0.95</v>
      </c>
      <c r="E8">
        <v>1</v>
      </c>
      <c r="F8">
        <v>0.97</v>
      </c>
      <c r="G8">
        <v>0.95</v>
      </c>
      <c r="H8">
        <v>0.84</v>
      </c>
      <c r="I8">
        <v>0.78</v>
      </c>
      <c r="J8">
        <v>0.59</v>
      </c>
      <c r="K8">
        <v>0.4</v>
      </c>
      <c r="L8">
        <v>0.36</v>
      </c>
      <c r="M8">
        <v>0.24</v>
      </c>
      <c r="N8">
        <v>0.23</v>
      </c>
    </row>
    <row r="9" spans="1:14" ht="15" x14ac:dyDescent="0.2">
      <c r="A9" s="168"/>
      <c r="B9">
        <v>7</v>
      </c>
      <c r="C9">
        <v>0.96</v>
      </c>
      <c r="D9">
        <v>0.9</v>
      </c>
      <c r="E9">
        <v>0.98</v>
      </c>
      <c r="F9">
        <v>0.92</v>
      </c>
      <c r="G9">
        <v>0.89</v>
      </c>
      <c r="H9">
        <v>0.75</v>
      </c>
      <c r="I9">
        <v>0.67</v>
      </c>
      <c r="J9">
        <v>0.47</v>
      </c>
      <c r="K9">
        <v>0.3</v>
      </c>
      <c r="L9">
        <v>0.26</v>
      </c>
      <c r="M9">
        <v>0.17</v>
      </c>
      <c r="N9">
        <v>0.16</v>
      </c>
    </row>
    <row r="10" spans="1:14" ht="15" x14ac:dyDescent="0.2">
      <c r="A10" s="168"/>
      <c r="B10">
        <v>8</v>
      </c>
      <c r="C10">
        <v>0.91</v>
      </c>
      <c r="D10">
        <v>0.84</v>
      </c>
      <c r="E10">
        <v>0.94</v>
      </c>
      <c r="F10">
        <v>0.86</v>
      </c>
      <c r="G10">
        <v>0.82</v>
      </c>
      <c r="H10">
        <v>0.65</v>
      </c>
      <c r="I10">
        <v>0.56000000000000005</v>
      </c>
      <c r="J10">
        <v>0.37</v>
      </c>
      <c r="K10">
        <v>0.22</v>
      </c>
      <c r="L10">
        <v>0.18</v>
      </c>
      <c r="M10">
        <v>0.1</v>
      </c>
      <c r="N10">
        <v>0.09</v>
      </c>
    </row>
    <row r="11" spans="1:14" ht="15" x14ac:dyDescent="0.2">
      <c r="A11" s="168"/>
      <c r="B11">
        <v>9</v>
      </c>
      <c r="C11">
        <v>0.85</v>
      </c>
      <c r="D11">
        <v>0.76</v>
      </c>
      <c r="E11">
        <v>0.89</v>
      </c>
      <c r="F11">
        <v>0.79</v>
      </c>
      <c r="G11">
        <v>0.73</v>
      </c>
      <c r="H11">
        <v>0.54</v>
      </c>
      <c r="I11">
        <v>0.45</v>
      </c>
      <c r="J11">
        <v>0.27</v>
      </c>
      <c r="K11">
        <v>0.14000000000000001</v>
      </c>
      <c r="L11">
        <v>0.12</v>
      </c>
      <c r="M11">
        <v>0.05</v>
      </c>
      <c r="N11">
        <v>0.05</v>
      </c>
    </row>
    <row r="12" spans="1:14" ht="15" x14ac:dyDescent="0.2">
      <c r="A12" s="168"/>
      <c r="B12" s="170">
        <v>10</v>
      </c>
      <c r="C12">
        <v>0.78</v>
      </c>
      <c r="D12">
        <v>0.68</v>
      </c>
      <c r="E12">
        <v>0.82</v>
      </c>
      <c r="F12">
        <v>0.69</v>
      </c>
      <c r="G12">
        <v>0.63</v>
      </c>
      <c r="H12">
        <v>0.42</v>
      </c>
      <c r="I12">
        <v>0.34</v>
      </c>
      <c r="J12" s="170">
        <v>0.18</v>
      </c>
      <c r="K12">
        <v>0.08</v>
      </c>
      <c r="L12">
        <v>0.06</v>
      </c>
      <c r="M12">
        <v>0.02</v>
      </c>
      <c r="N12">
        <v>0.01</v>
      </c>
    </row>
    <row r="13" spans="1:14" ht="15" x14ac:dyDescent="0.2">
      <c r="A13" s="168"/>
      <c r="B13" s="170">
        <v>11</v>
      </c>
      <c r="C13">
        <v>0.69</v>
      </c>
      <c r="D13">
        <v>0.57999999999999996</v>
      </c>
      <c r="E13">
        <v>0.74</v>
      </c>
      <c r="F13">
        <v>0.59</v>
      </c>
      <c r="G13">
        <v>0.51</v>
      </c>
      <c r="H13">
        <v>0.31</v>
      </c>
      <c r="I13">
        <v>0.24</v>
      </c>
      <c r="J13" s="170">
        <v>0.11</v>
      </c>
      <c r="K13">
        <v>0.03</v>
      </c>
      <c r="L13">
        <v>0.02</v>
      </c>
      <c r="M13">
        <v>0</v>
      </c>
      <c r="N13">
        <v>0</v>
      </c>
    </row>
    <row r="14" spans="1:14" ht="15" x14ac:dyDescent="0.2">
      <c r="A14" s="168"/>
      <c r="B14" s="170">
        <v>12</v>
      </c>
      <c r="C14">
        <v>0.6</v>
      </c>
      <c r="D14">
        <v>0.48</v>
      </c>
      <c r="E14">
        <v>0.65</v>
      </c>
      <c r="F14">
        <v>0.48</v>
      </c>
      <c r="G14">
        <v>0.4</v>
      </c>
      <c r="H14">
        <v>0.21</v>
      </c>
      <c r="I14" s="170">
        <v>0.15</v>
      </c>
      <c r="J14" s="170">
        <v>0.05</v>
      </c>
      <c r="K14">
        <v>0.01</v>
      </c>
      <c r="L14">
        <v>0</v>
      </c>
      <c r="M14">
        <v>0</v>
      </c>
      <c r="N14">
        <v>0.01</v>
      </c>
    </row>
    <row r="15" spans="1:14" ht="15" x14ac:dyDescent="0.2">
      <c r="A15" s="168"/>
      <c r="B15" s="170">
        <v>13</v>
      </c>
      <c r="C15">
        <v>0.51</v>
      </c>
      <c r="D15">
        <v>0.38</v>
      </c>
      <c r="E15">
        <v>0.54</v>
      </c>
      <c r="F15">
        <v>0.37</v>
      </c>
      <c r="G15">
        <v>0.28999999999999998</v>
      </c>
      <c r="H15" s="170">
        <v>0.13</v>
      </c>
      <c r="I15" s="170">
        <v>0.08</v>
      </c>
      <c r="J15" s="170">
        <v>0.02</v>
      </c>
      <c r="K15">
        <v>0</v>
      </c>
      <c r="L15">
        <v>0</v>
      </c>
      <c r="M15">
        <v>0.03</v>
      </c>
      <c r="N15">
        <v>0.04</v>
      </c>
    </row>
    <row r="16" spans="1:14" ht="15" x14ac:dyDescent="0.2">
      <c r="A16" s="168"/>
      <c r="B16" s="170">
        <v>14</v>
      </c>
      <c r="C16">
        <v>0.41</v>
      </c>
      <c r="D16">
        <v>0.28000000000000003</v>
      </c>
      <c r="E16">
        <v>0.44</v>
      </c>
      <c r="F16">
        <v>0.26</v>
      </c>
      <c r="G16" s="170">
        <v>0.19</v>
      </c>
      <c r="H16" s="170">
        <v>0.06</v>
      </c>
      <c r="I16" s="170">
        <v>0.03</v>
      </c>
      <c r="J16" s="170">
        <v>0</v>
      </c>
      <c r="K16">
        <v>0.01</v>
      </c>
      <c r="L16">
        <v>0.02</v>
      </c>
      <c r="M16">
        <v>7.0000000000000007E-2</v>
      </c>
      <c r="N16">
        <v>0.09</v>
      </c>
    </row>
    <row r="17" spans="1:14" ht="15" x14ac:dyDescent="0.2">
      <c r="A17" s="168"/>
      <c r="B17" s="170">
        <v>15</v>
      </c>
      <c r="C17">
        <v>0.31</v>
      </c>
      <c r="D17">
        <v>0.19</v>
      </c>
      <c r="E17">
        <v>0.33</v>
      </c>
      <c r="F17">
        <v>0.17</v>
      </c>
      <c r="G17" s="170">
        <v>0.11</v>
      </c>
      <c r="H17" s="170">
        <v>0.02</v>
      </c>
      <c r="I17" s="170">
        <v>0.01</v>
      </c>
      <c r="J17" s="170">
        <v>0.01</v>
      </c>
      <c r="K17">
        <v>0.04</v>
      </c>
      <c r="L17">
        <v>0.05</v>
      </c>
      <c r="M17">
        <v>0.13</v>
      </c>
      <c r="N17">
        <v>0.17</v>
      </c>
    </row>
    <row r="18" spans="1:14" ht="15" x14ac:dyDescent="0.2">
      <c r="A18" s="168"/>
      <c r="B18" s="170">
        <v>16</v>
      </c>
      <c r="C18">
        <v>0.22</v>
      </c>
      <c r="D18">
        <v>0.1</v>
      </c>
      <c r="E18">
        <v>0.23</v>
      </c>
      <c r="F18">
        <v>0.09</v>
      </c>
      <c r="G18" s="170">
        <v>0.05</v>
      </c>
      <c r="H18" s="170">
        <v>0</v>
      </c>
      <c r="I18" s="170">
        <v>0</v>
      </c>
      <c r="J18" s="170">
        <v>0.03</v>
      </c>
      <c r="K18">
        <v>0.08</v>
      </c>
      <c r="L18">
        <v>0.1</v>
      </c>
      <c r="M18">
        <v>0.2</v>
      </c>
      <c r="N18">
        <v>0.25</v>
      </c>
    </row>
    <row r="19" spans="1:14" ht="15" x14ac:dyDescent="0.2">
      <c r="A19" s="168"/>
      <c r="B19" s="170">
        <v>17</v>
      </c>
      <c r="C19">
        <v>0.14000000000000001</v>
      </c>
      <c r="D19">
        <v>0.04</v>
      </c>
      <c r="E19">
        <v>0.14000000000000001</v>
      </c>
      <c r="F19">
        <v>0.03</v>
      </c>
      <c r="G19" s="170">
        <v>0.01</v>
      </c>
      <c r="H19" s="170">
        <v>0.01</v>
      </c>
      <c r="I19" s="170">
        <v>0.02</v>
      </c>
      <c r="J19" s="170">
        <v>7.0000000000000007E-2</v>
      </c>
      <c r="K19">
        <v>0.14000000000000001</v>
      </c>
      <c r="L19">
        <v>0.17</v>
      </c>
      <c r="M19">
        <v>0.3</v>
      </c>
      <c r="N19">
        <v>0.36</v>
      </c>
    </row>
    <row r="20" spans="1:14" ht="15" x14ac:dyDescent="0.2">
      <c r="A20" s="168"/>
      <c r="B20" s="170">
        <v>18</v>
      </c>
      <c r="C20">
        <v>7.0000000000000007E-2</v>
      </c>
      <c r="D20">
        <v>0.01</v>
      </c>
      <c r="E20">
        <v>0.06</v>
      </c>
      <c r="F20">
        <v>0</v>
      </c>
      <c r="G20" s="170">
        <v>0</v>
      </c>
      <c r="H20" s="170">
        <v>0.04</v>
      </c>
      <c r="I20" s="170">
        <v>0.05</v>
      </c>
      <c r="J20" s="170">
        <v>0.12</v>
      </c>
      <c r="K20">
        <v>0.21</v>
      </c>
      <c r="L20">
        <v>0.25</v>
      </c>
      <c r="M20">
        <v>0.4</v>
      </c>
      <c r="N20">
        <v>0.47</v>
      </c>
    </row>
    <row r="21" spans="1:14" ht="15" x14ac:dyDescent="0.2">
      <c r="A21" s="168"/>
      <c r="B21" s="170">
        <v>19</v>
      </c>
      <c r="C21">
        <v>0.02</v>
      </c>
      <c r="D21">
        <v>0</v>
      </c>
      <c r="E21">
        <v>0.02</v>
      </c>
      <c r="F21">
        <v>0</v>
      </c>
      <c r="G21" s="170">
        <v>0.02</v>
      </c>
      <c r="H21" s="170">
        <v>0.08</v>
      </c>
      <c r="I21" s="170">
        <v>0.1</v>
      </c>
      <c r="J21" s="170">
        <v>0.19</v>
      </c>
      <c r="K21">
        <v>0.3</v>
      </c>
      <c r="L21">
        <v>0.34</v>
      </c>
      <c r="M21">
        <v>0.51</v>
      </c>
      <c r="N21">
        <v>0.57999999999999996</v>
      </c>
    </row>
    <row r="22" spans="1:14" ht="15" x14ac:dyDescent="0.2">
      <c r="A22" s="168"/>
      <c r="B22" s="170">
        <v>20</v>
      </c>
      <c r="C22">
        <v>0</v>
      </c>
      <c r="D22">
        <v>0.03</v>
      </c>
      <c r="E22">
        <v>0</v>
      </c>
      <c r="F22">
        <v>0.03</v>
      </c>
      <c r="G22" s="170">
        <v>0.06</v>
      </c>
      <c r="H22" s="170">
        <v>0.15</v>
      </c>
      <c r="I22" s="170">
        <v>0.17</v>
      </c>
      <c r="J22">
        <v>0.27</v>
      </c>
      <c r="K22">
        <v>0.4</v>
      </c>
      <c r="L22">
        <v>0.45</v>
      </c>
      <c r="M22">
        <v>0.62</v>
      </c>
      <c r="N22">
        <v>0.69</v>
      </c>
    </row>
    <row r="23" spans="1:14" ht="15" x14ac:dyDescent="0.2">
      <c r="A23" s="168"/>
      <c r="B23" s="170">
        <v>21</v>
      </c>
      <c r="C23">
        <v>0.01</v>
      </c>
      <c r="D23">
        <v>0.08</v>
      </c>
      <c r="E23">
        <v>0.01</v>
      </c>
      <c r="F23">
        <v>0.09</v>
      </c>
      <c r="G23" s="170">
        <v>0.12</v>
      </c>
      <c r="H23">
        <v>0.22</v>
      </c>
      <c r="I23">
        <v>0.24</v>
      </c>
      <c r="J23">
        <v>0.36</v>
      </c>
      <c r="K23">
        <v>0.5</v>
      </c>
      <c r="L23">
        <v>0.55000000000000004</v>
      </c>
      <c r="M23">
        <v>0.73</v>
      </c>
      <c r="N23">
        <v>0.79</v>
      </c>
    </row>
    <row r="24" spans="1:14" ht="15" x14ac:dyDescent="0.2">
      <c r="A24" s="168"/>
      <c r="B24" s="170">
        <v>22</v>
      </c>
      <c r="C24">
        <v>0.05</v>
      </c>
      <c r="D24">
        <v>0.16</v>
      </c>
      <c r="E24">
        <v>0.05</v>
      </c>
      <c r="F24">
        <v>0.16</v>
      </c>
      <c r="G24" s="170">
        <v>0.19</v>
      </c>
      <c r="H24">
        <v>0.3</v>
      </c>
      <c r="I24">
        <v>0.33</v>
      </c>
      <c r="J24">
        <v>0.45</v>
      </c>
      <c r="K24">
        <v>0.6</v>
      </c>
      <c r="L24">
        <v>0.66</v>
      </c>
      <c r="M24">
        <v>0.83</v>
      </c>
      <c r="N24">
        <v>0.88</v>
      </c>
    </row>
    <row r="25" spans="1:14" ht="15" x14ac:dyDescent="0.2">
      <c r="A25" s="168"/>
      <c r="B25">
        <v>23</v>
      </c>
      <c r="C25">
        <v>0.11</v>
      </c>
      <c r="D25">
        <v>0.25</v>
      </c>
      <c r="E25">
        <v>0.12</v>
      </c>
      <c r="F25">
        <v>0.25</v>
      </c>
      <c r="G25">
        <v>0.28000000000000003</v>
      </c>
      <c r="H25">
        <v>0.4</v>
      </c>
      <c r="I25">
        <v>0.42</v>
      </c>
      <c r="J25">
        <v>0.55000000000000004</v>
      </c>
      <c r="K25">
        <v>0.71</v>
      </c>
      <c r="L25">
        <v>0.77</v>
      </c>
      <c r="M25">
        <v>0.91</v>
      </c>
      <c r="N25">
        <v>0.94</v>
      </c>
    </row>
    <row r="26" spans="1:14" ht="15" x14ac:dyDescent="0.2">
      <c r="A26" s="168"/>
      <c r="B26">
        <v>24</v>
      </c>
      <c r="C26">
        <v>0.2</v>
      </c>
      <c r="D26">
        <v>0.35</v>
      </c>
      <c r="E26">
        <v>0.2</v>
      </c>
      <c r="F26">
        <v>0.34</v>
      </c>
      <c r="G26">
        <v>0.37</v>
      </c>
      <c r="H26">
        <v>0.49</v>
      </c>
      <c r="I26">
        <v>0.52</v>
      </c>
      <c r="J26">
        <v>0.65</v>
      </c>
      <c r="K26">
        <v>0.8</v>
      </c>
      <c r="L26">
        <v>0.86</v>
      </c>
      <c r="M26">
        <v>0.96</v>
      </c>
      <c r="N26">
        <v>0.98</v>
      </c>
    </row>
    <row r="27" spans="1:14" ht="15" x14ac:dyDescent="0.2">
      <c r="A27" s="168"/>
      <c r="B27">
        <v>25</v>
      </c>
      <c r="C27">
        <v>0.3</v>
      </c>
      <c r="D27">
        <v>0.46</v>
      </c>
      <c r="E27">
        <v>0.3</v>
      </c>
      <c r="F27">
        <v>0.44</v>
      </c>
      <c r="G27">
        <v>0.46</v>
      </c>
      <c r="H27">
        <v>0.57999999999999996</v>
      </c>
      <c r="I27">
        <v>0.61</v>
      </c>
      <c r="J27">
        <v>0.75</v>
      </c>
      <c r="K27">
        <v>0.89</v>
      </c>
      <c r="L27">
        <v>0.93</v>
      </c>
      <c r="M27">
        <v>0.99</v>
      </c>
      <c r="N27">
        <v>1</v>
      </c>
    </row>
    <row r="28" spans="1:14" ht="15" x14ac:dyDescent="0.2">
      <c r="A28" s="168"/>
      <c r="B28">
        <v>26</v>
      </c>
      <c r="C28">
        <v>0.41</v>
      </c>
      <c r="D28">
        <v>0.56999999999999995</v>
      </c>
      <c r="E28">
        <v>0.4</v>
      </c>
      <c r="F28">
        <v>0.53</v>
      </c>
      <c r="G28">
        <v>0.56000000000000005</v>
      </c>
      <c r="H28">
        <v>0.68</v>
      </c>
      <c r="I28">
        <v>0.71</v>
      </c>
      <c r="J28">
        <v>0.84</v>
      </c>
      <c r="K28">
        <v>0.95</v>
      </c>
      <c r="L28">
        <v>0.98</v>
      </c>
      <c r="M28">
        <v>1</v>
      </c>
      <c r="N28">
        <v>0.99</v>
      </c>
    </row>
    <row r="29" spans="1:14" ht="15" x14ac:dyDescent="0.2">
      <c r="A29" s="168"/>
      <c r="B29">
        <v>27</v>
      </c>
      <c r="C29">
        <v>0.52</v>
      </c>
      <c r="D29">
        <v>0.66</v>
      </c>
      <c r="E29">
        <v>0.5</v>
      </c>
      <c r="F29">
        <v>0.63</v>
      </c>
      <c r="G29">
        <v>0.65</v>
      </c>
      <c r="H29">
        <v>0.76</v>
      </c>
      <c r="I29">
        <v>0.8</v>
      </c>
      <c r="J29">
        <v>0.91</v>
      </c>
      <c r="K29">
        <v>0.99</v>
      </c>
      <c r="L29">
        <v>1</v>
      </c>
      <c r="M29">
        <v>0.97</v>
      </c>
      <c r="N29">
        <v>0.96</v>
      </c>
    </row>
    <row r="30" spans="1:14" ht="15" x14ac:dyDescent="0.2">
      <c r="A30" s="168"/>
      <c r="B30">
        <v>28</v>
      </c>
      <c r="C30">
        <v>0.62</v>
      </c>
      <c r="D30">
        <v>0.75</v>
      </c>
      <c r="E30">
        <v>0.6</v>
      </c>
      <c r="F30">
        <v>0.72</v>
      </c>
      <c r="G30">
        <v>0.74</v>
      </c>
      <c r="H30">
        <v>0.84</v>
      </c>
      <c r="I30">
        <v>0.88</v>
      </c>
      <c r="J30">
        <v>0.97</v>
      </c>
      <c r="K30">
        <v>1</v>
      </c>
      <c r="L30">
        <v>0.99</v>
      </c>
      <c r="M30">
        <v>0.93</v>
      </c>
      <c r="N30">
        <v>0.91</v>
      </c>
    </row>
    <row r="31" spans="1:14" ht="15" x14ac:dyDescent="0.2">
      <c r="A31" s="168"/>
      <c r="B31">
        <v>29</v>
      </c>
      <c r="C31">
        <v>0.72</v>
      </c>
      <c r="D31">
        <v>0.69</v>
      </c>
      <c r="E31">
        <v>0.8</v>
      </c>
      <c r="F31">
        <v>0.82</v>
      </c>
      <c r="G31">
        <v>0.91</v>
      </c>
      <c r="H31">
        <v>0.94</v>
      </c>
      <c r="I31">
        <v>1</v>
      </c>
      <c r="J31">
        <v>0.98</v>
      </c>
      <c r="K31">
        <v>0.95</v>
      </c>
      <c r="L31">
        <v>0.86</v>
      </c>
      <c r="M31">
        <v>0.84</v>
      </c>
    </row>
    <row r="32" spans="1:14" ht="15" x14ac:dyDescent="0.2">
      <c r="A32" s="168"/>
      <c r="B32">
        <v>30</v>
      </c>
      <c r="C32">
        <v>0.81</v>
      </c>
      <c r="D32">
        <v>0.78</v>
      </c>
      <c r="E32">
        <v>0.87</v>
      </c>
      <c r="F32">
        <v>0.89</v>
      </c>
      <c r="G32">
        <v>0.96</v>
      </c>
      <c r="H32">
        <v>0.98</v>
      </c>
      <c r="I32">
        <v>1</v>
      </c>
      <c r="J32">
        <v>0.93</v>
      </c>
      <c r="K32">
        <v>0.89</v>
      </c>
      <c r="L32">
        <v>0.78</v>
      </c>
      <c r="M32">
        <v>0.76</v>
      </c>
    </row>
    <row r="33" spans="1:9" ht="15" x14ac:dyDescent="0.3">
      <c r="A33" s="169"/>
      <c r="B33">
        <v>31</v>
      </c>
      <c r="C33">
        <v>0.88</v>
      </c>
      <c r="D33">
        <v>0.85</v>
      </c>
      <c r="E33">
        <v>0.94</v>
      </c>
      <c r="F33">
        <v>1</v>
      </c>
      <c r="G33">
        <v>0.96</v>
      </c>
      <c r="H33">
        <v>0.81</v>
      </c>
      <c r="I33">
        <v>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71"/>
  <sheetViews>
    <sheetView workbookViewId="0">
      <pane ySplit="1" topLeftCell="A2" activePane="bottomLeft" state="frozen"/>
      <selection pane="bottomLeft" activeCell="H3" sqref="H3"/>
    </sheetView>
  </sheetViews>
  <sheetFormatPr defaultColWidth="9.140625" defaultRowHeight="14.25" x14ac:dyDescent="0.2"/>
  <cols>
    <col min="1" max="1" width="10.140625" style="47" bestFit="1" customWidth="1"/>
    <col min="2" max="2" width="7.140625" style="47" bestFit="1" customWidth="1"/>
    <col min="3" max="3" width="12.7109375" style="47" customWidth="1"/>
    <col min="4" max="4" width="10.7109375" style="47" customWidth="1"/>
    <col min="5" max="6" width="13.7109375" style="47" customWidth="1"/>
    <col min="7" max="7" width="9.140625" style="47"/>
    <col min="8" max="8" width="13.7109375" style="47" customWidth="1"/>
    <col min="9" max="9" width="12" style="47" hidden="1" customWidth="1"/>
    <col min="10" max="10" width="6.28515625" style="47" hidden="1" customWidth="1"/>
    <col min="11" max="11" width="4.42578125" style="47" hidden="1" customWidth="1"/>
    <col min="12" max="12" width="6.7109375" style="47" hidden="1" customWidth="1"/>
    <col min="13" max="13" width="5.140625" style="47" hidden="1" customWidth="1"/>
    <col min="14" max="14" width="10.5703125" style="47" hidden="1" customWidth="1"/>
    <col min="15" max="15" width="8.28515625" style="47" hidden="1" customWidth="1"/>
    <col min="16" max="16" width="8" style="47" hidden="1" customWidth="1"/>
    <col min="17" max="17" width="7.28515625" style="47" hidden="1" customWidth="1"/>
    <col min="18" max="18" width="5.85546875" style="47" hidden="1" customWidth="1"/>
    <col min="19" max="19" width="4.140625" style="47" hidden="1" customWidth="1"/>
    <col min="20" max="20" width="4.7109375" style="47" customWidth="1"/>
    <col min="21" max="21" width="4.7109375" style="52" customWidth="1"/>
    <col min="22" max="16384" width="9.140625" style="47"/>
  </cols>
  <sheetData>
    <row r="1" spans="1:24" s="37" customFormat="1" ht="15" thickBot="1" x14ac:dyDescent="0.25">
      <c r="A1" s="36" t="s">
        <v>247</v>
      </c>
      <c r="B1" s="37" t="s">
        <v>246</v>
      </c>
      <c r="C1" s="37" t="s">
        <v>245</v>
      </c>
      <c r="D1" s="37" t="s">
        <v>244</v>
      </c>
      <c r="E1" s="38" t="s">
        <v>213</v>
      </c>
      <c r="F1" s="39" t="s">
        <v>254</v>
      </c>
      <c r="G1" s="40" t="s">
        <v>214</v>
      </c>
      <c r="H1" s="40" t="s">
        <v>215</v>
      </c>
      <c r="I1" s="40" t="s">
        <v>834</v>
      </c>
      <c r="J1" s="40" t="s">
        <v>216</v>
      </c>
      <c r="K1" s="41" t="s">
        <v>217</v>
      </c>
      <c r="L1" s="40" t="s">
        <v>218</v>
      </c>
      <c r="M1" s="42" t="s">
        <v>219</v>
      </c>
      <c r="N1" s="42" t="s">
        <v>243</v>
      </c>
      <c r="O1" s="43" t="s">
        <v>220</v>
      </c>
      <c r="P1" s="43" t="s">
        <v>221</v>
      </c>
      <c r="Q1" s="43" t="s">
        <v>222</v>
      </c>
      <c r="R1" s="42" t="s">
        <v>223</v>
      </c>
      <c r="S1" s="42" t="s">
        <v>224</v>
      </c>
      <c r="T1" s="44" t="s">
        <v>225</v>
      </c>
      <c r="U1" s="45" t="s">
        <v>1720</v>
      </c>
      <c r="V1" s="37" t="s">
        <v>1640</v>
      </c>
      <c r="W1" s="37" t="s">
        <v>1738</v>
      </c>
      <c r="X1" s="37" t="s">
        <v>370</v>
      </c>
    </row>
    <row r="2" spans="1:24" x14ac:dyDescent="0.2">
      <c r="A2" s="46">
        <v>38189</v>
      </c>
      <c r="B2" s="47" t="s">
        <v>249</v>
      </c>
      <c r="C2" s="47">
        <v>1</v>
      </c>
      <c r="D2" s="47" t="s">
        <v>248</v>
      </c>
      <c r="E2" s="48">
        <v>0.99930555555555556</v>
      </c>
      <c r="F2" s="48">
        <v>5.9027777777777783E-2</v>
      </c>
      <c r="G2" s="47" t="s">
        <v>250</v>
      </c>
      <c r="H2" s="47" t="s">
        <v>568</v>
      </c>
      <c r="I2" s="47" t="s">
        <v>252</v>
      </c>
      <c r="K2" s="49">
        <v>4</v>
      </c>
      <c r="L2" s="47">
        <v>62</v>
      </c>
      <c r="M2" s="50">
        <v>27</v>
      </c>
      <c r="N2" s="50">
        <v>35</v>
      </c>
      <c r="O2" s="51">
        <v>14.98</v>
      </c>
      <c r="P2" s="51">
        <v>37.35</v>
      </c>
      <c r="Q2" s="51">
        <v>22.13</v>
      </c>
      <c r="R2" s="50">
        <v>138</v>
      </c>
      <c r="S2" s="50"/>
      <c r="T2" s="47" t="s">
        <v>1713</v>
      </c>
      <c r="U2" s="52" t="s">
        <v>1641</v>
      </c>
      <c r="V2" s="47" t="s">
        <v>1645</v>
      </c>
    </row>
    <row r="3" spans="1:24" x14ac:dyDescent="0.2">
      <c r="A3" s="46">
        <v>38189</v>
      </c>
      <c r="B3" s="47" t="s">
        <v>249</v>
      </c>
      <c r="C3" s="47">
        <v>1</v>
      </c>
      <c r="D3" s="47" t="s">
        <v>248</v>
      </c>
      <c r="E3" s="48">
        <v>0.97569444444444453</v>
      </c>
      <c r="F3" s="48">
        <v>3.472222222222222E-3</v>
      </c>
      <c r="G3" s="47" t="s">
        <v>250</v>
      </c>
      <c r="H3" s="47" t="s">
        <v>562</v>
      </c>
      <c r="I3" s="47" t="s">
        <v>252</v>
      </c>
      <c r="K3" s="49">
        <v>4</v>
      </c>
      <c r="L3" s="47">
        <v>64</v>
      </c>
      <c r="M3" s="50">
        <v>24</v>
      </c>
      <c r="N3" s="50">
        <v>40</v>
      </c>
      <c r="O3" s="51">
        <v>15.06</v>
      </c>
      <c r="P3" s="51">
        <v>38.049999999999997</v>
      </c>
      <c r="Q3" s="51">
        <v>22.51</v>
      </c>
      <c r="R3" s="50">
        <v>143</v>
      </c>
      <c r="S3" s="50"/>
      <c r="T3" s="47" t="s">
        <v>1712</v>
      </c>
      <c r="U3" s="52" t="s">
        <v>1641</v>
      </c>
      <c r="V3" s="47" t="s">
        <v>1654</v>
      </c>
      <c r="X3" s="47" t="s">
        <v>1617</v>
      </c>
    </row>
    <row r="4" spans="1:24" x14ac:dyDescent="0.2">
      <c r="A4" s="46">
        <v>38189</v>
      </c>
      <c r="B4" s="47" t="s">
        <v>249</v>
      </c>
      <c r="C4" s="47">
        <v>1</v>
      </c>
      <c r="D4" s="47" t="s">
        <v>248</v>
      </c>
      <c r="E4" s="48">
        <v>1.3888888888888888E-2</v>
      </c>
      <c r="F4" s="48">
        <v>0.1</v>
      </c>
      <c r="G4" s="47" t="s">
        <v>250</v>
      </c>
      <c r="H4" s="47" t="s">
        <v>577</v>
      </c>
      <c r="I4" s="47" t="s">
        <v>252</v>
      </c>
      <c r="K4" s="49">
        <v>4</v>
      </c>
      <c r="L4" s="47">
        <v>68</v>
      </c>
      <c r="M4" s="50">
        <v>31</v>
      </c>
      <c r="N4" s="50">
        <v>37</v>
      </c>
      <c r="O4" s="51">
        <v>15.02</v>
      </c>
      <c r="P4" s="51">
        <v>38.36</v>
      </c>
      <c r="Q4" s="51">
        <v>22.57</v>
      </c>
      <c r="R4" s="50">
        <v>141</v>
      </c>
      <c r="S4" s="50"/>
      <c r="T4" s="47" t="s">
        <v>1712</v>
      </c>
      <c r="U4" s="52" t="s">
        <v>1641</v>
      </c>
      <c r="V4" s="47" t="s">
        <v>1648</v>
      </c>
    </row>
    <row r="5" spans="1:24" x14ac:dyDescent="0.2">
      <c r="A5" s="46">
        <v>38189</v>
      </c>
      <c r="B5" s="47" t="s">
        <v>249</v>
      </c>
      <c r="C5" s="47">
        <v>1</v>
      </c>
      <c r="D5" s="47" t="s">
        <v>248</v>
      </c>
      <c r="E5" s="48">
        <v>0.99930555555555556</v>
      </c>
      <c r="F5" s="48">
        <v>7.4999999999999997E-2</v>
      </c>
      <c r="G5" s="47" t="s">
        <v>250</v>
      </c>
      <c r="H5" s="47" t="s">
        <v>570</v>
      </c>
      <c r="I5" s="47" t="s">
        <v>252</v>
      </c>
      <c r="K5" s="49">
        <v>4</v>
      </c>
      <c r="L5" s="47">
        <v>59</v>
      </c>
      <c r="M5" s="50">
        <v>24</v>
      </c>
      <c r="N5" s="50">
        <v>35</v>
      </c>
      <c r="O5" s="51">
        <v>14.38</v>
      </c>
      <c r="P5" s="51">
        <v>37.130000000000003</v>
      </c>
      <c r="Q5" s="51">
        <v>23.05</v>
      </c>
      <c r="R5" s="50">
        <v>141</v>
      </c>
      <c r="S5" s="50"/>
      <c r="T5" s="47" t="s">
        <v>1712</v>
      </c>
      <c r="U5" s="52" t="s">
        <v>1641</v>
      </c>
      <c r="V5" s="47" t="s">
        <v>1651</v>
      </c>
    </row>
    <row r="6" spans="1:24" x14ac:dyDescent="0.2">
      <c r="A6" s="46">
        <v>38189</v>
      </c>
      <c r="B6" s="47" t="s">
        <v>249</v>
      </c>
      <c r="C6" s="47">
        <v>1</v>
      </c>
      <c r="D6" s="47" t="s">
        <v>248</v>
      </c>
      <c r="E6" s="48">
        <v>1.8055555555555557E-2</v>
      </c>
      <c r="F6" s="48">
        <v>8.819444444444445E-2</v>
      </c>
      <c r="G6" s="47" t="s">
        <v>250</v>
      </c>
      <c r="H6" s="47" t="s">
        <v>579</v>
      </c>
      <c r="I6" s="47" t="s">
        <v>252</v>
      </c>
      <c r="K6" s="49">
        <v>3</v>
      </c>
      <c r="L6" s="47">
        <v>64</v>
      </c>
      <c r="M6" s="50">
        <v>25</v>
      </c>
      <c r="N6" s="50">
        <v>39</v>
      </c>
      <c r="O6" s="51">
        <v>14.9</v>
      </c>
      <c r="P6" s="51">
        <v>37.99</v>
      </c>
      <c r="Q6" s="51">
        <v>22.7</v>
      </c>
      <c r="R6" s="50">
        <v>142</v>
      </c>
      <c r="S6" s="50"/>
      <c r="T6" s="47" t="s">
        <v>1712</v>
      </c>
      <c r="U6" s="52" t="s">
        <v>1641</v>
      </c>
      <c r="V6" s="47" t="s">
        <v>1667</v>
      </c>
    </row>
    <row r="7" spans="1:24" x14ac:dyDescent="0.2">
      <c r="A7" s="46">
        <v>38189</v>
      </c>
      <c r="B7" s="47" t="s">
        <v>249</v>
      </c>
      <c r="C7" s="47">
        <v>1</v>
      </c>
      <c r="D7" s="47" t="s">
        <v>248</v>
      </c>
      <c r="E7" s="48">
        <v>0.9375</v>
      </c>
      <c r="F7" s="48">
        <v>0.96180555555555547</v>
      </c>
      <c r="G7" s="47" t="s">
        <v>250</v>
      </c>
      <c r="H7" s="47" t="s">
        <v>555</v>
      </c>
      <c r="I7" s="47" t="s">
        <v>252</v>
      </c>
      <c r="K7" s="49">
        <v>4</v>
      </c>
      <c r="L7" s="47">
        <v>63</v>
      </c>
      <c r="M7" s="50">
        <v>24</v>
      </c>
      <c r="N7" s="50">
        <v>39</v>
      </c>
      <c r="O7" s="51">
        <v>14.59</v>
      </c>
      <c r="P7" s="51">
        <v>38.51</v>
      </c>
      <c r="Q7" s="51">
        <v>23.13</v>
      </c>
      <c r="R7" s="50">
        <v>141</v>
      </c>
      <c r="S7" s="50"/>
      <c r="T7" s="47" t="s">
        <v>318</v>
      </c>
      <c r="U7" s="52" t="s">
        <v>1641</v>
      </c>
      <c r="V7" s="47" t="s">
        <v>1668</v>
      </c>
    </row>
    <row r="8" spans="1:24" x14ac:dyDescent="0.2">
      <c r="A8" s="46">
        <v>38190</v>
      </c>
      <c r="B8" s="47" t="s">
        <v>249</v>
      </c>
      <c r="C8" s="47">
        <v>1</v>
      </c>
      <c r="D8" s="47" t="s">
        <v>248</v>
      </c>
      <c r="E8" s="48">
        <v>0.99652777777777779</v>
      </c>
      <c r="F8" s="48">
        <v>2.2222222222222223E-2</v>
      </c>
      <c r="G8" s="47" t="s">
        <v>250</v>
      </c>
      <c r="H8" s="47" t="s">
        <v>601</v>
      </c>
      <c r="I8" s="47" t="s">
        <v>252</v>
      </c>
      <c r="K8" s="49">
        <v>2</v>
      </c>
      <c r="L8" s="47">
        <v>65</v>
      </c>
      <c r="M8" s="50">
        <v>27</v>
      </c>
      <c r="N8" s="50">
        <v>38</v>
      </c>
      <c r="O8" s="51">
        <v>15.37</v>
      </c>
      <c r="P8" s="51">
        <v>39.340000000000003</v>
      </c>
      <c r="Q8" s="51">
        <v>23.81</v>
      </c>
      <c r="R8" s="50">
        <v>150</v>
      </c>
      <c r="S8" s="50"/>
      <c r="T8" s="47" t="s">
        <v>1712</v>
      </c>
      <c r="U8" s="52" t="s">
        <v>1641</v>
      </c>
      <c r="V8" s="47" t="s">
        <v>1643</v>
      </c>
    </row>
    <row r="9" spans="1:24" x14ac:dyDescent="0.2">
      <c r="A9" s="46">
        <v>38190</v>
      </c>
      <c r="B9" s="47" t="s">
        <v>249</v>
      </c>
      <c r="C9" s="47">
        <v>1</v>
      </c>
      <c r="D9" s="47" t="s">
        <v>248</v>
      </c>
      <c r="E9" s="48">
        <v>6.9444444444444441E-3</v>
      </c>
      <c r="F9" s="48">
        <v>3.8194444444444441E-2</v>
      </c>
      <c r="G9" s="47" t="s">
        <v>250</v>
      </c>
      <c r="H9" s="47" t="s">
        <v>606</v>
      </c>
      <c r="I9" s="47" t="s">
        <v>252</v>
      </c>
      <c r="K9" s="49">
        <v>1</v>
      </c>
      <c r="L9" s="47">
        <v>60</v>
      </c>
      <c r="M9" s="50">
        <v>25</v>
      </c>
      <c r="N9" s="50">
        <v>35</v>
      </c>
      <c r="O9" s="51">
        <v>14.76</v>
      </c>
      <c r="P9" s="51">
        <v>38.19</v>
      </c>
      <c r="Q9" s="51">
        <v>22.88</v>
      </c>
      <c r="R9" s="50">
        <v>142</v>
      </c>
      <c r="S9" s="50"/>
      <c r="T9" s="47" t="s">
        <v>1712</v>
      </c>
      <c r="U9" s="52" t="s">
        <v>1641</v>
      </c>
      <c r="V9" s="47" t="s">
        <v>1655</v>
      </c>
    </row>
    <row r="10" spans="1:24" x14ac:dyDescent="0.2">
      <c r="A10" s="46">
        <v>38190</v>
      </c>
      <c r="B10" s="47" t="s">
        <v>249</v>
      </c>
      <c r="C10" s="47">
        <v>1</v>
      </c>
      <c r="D10" s="47" t="s">
        <v>248</v>
      </c>
      <c r="E10" s="48">
        <v>1.3194444444444444E-2</v>
      </c>
      <c r="F10" s="48">
        <v>6.0416666666666667E-2</v>
      </c>
      <c r="G10" s="47" t="s">
        <v>250</v>
      </c>
      <c r="H10" s="47" t="s">
        <v>610</v>
      </c>
      <c r="I10" s="47" t="s">
        <v>252</v>
      </c>
      <c r="K10" s="49">
        <v>3</v>
      </c>
      <c r="L10" s="47">
        <v>48</v>
      </c>
      <c r="M10" s="50">
        <v>13</v>
      </c>
      <c r="N10" s="50">
        <v>35</v>
      </c>
      <c r="O10" s="51">
        <v>15.21</v>
      </c>
      <c r="P10" s="51">
        <v>38.35</v>
      </c>
      <c r="Q10" s="51">
        <v>23.97</v>
      </c>
      <c r="R10" s="50">
        <v>140</v>
      </c>
      <c r="S10" s="50"/>
      <c r="T10" s="47" t="s">
        <v>1712</v>
      </c>
      <c r="U10" s="52" t="s">
        <v>1641</v>
      </c>
      <c r="V10" s="47" t="s">
        <v>1656</v>
      </c>
    </row>
    <row r="11" spans="1:24" x14ac:dyDescent="0.2">
      <c r="A11" s="46">
        <v>38190</v>
      </c>
      <c r="B11" s="47" t="s">
        <v>249</v>
      </c>
      <c r="C11" s="47">
        <v>1</v>
      </c>
      <c r="D11" s="47" t="s">
        <v>248</v>
      </c>
      <c r="E11" s="48">
        <v>7.0833333333333331E-2</v>
      </c>
      <c r="F11" s="48">
        <v>0.10208333333333335</v>
      </c>
      <c r="G11" s="47" t="s">
        <v>250</v>
      </c>
      <c r="H11" s="47" t="s">
        <v>629</v>
      </c>
      <c r="I11" s="47" t="s">
        <v>252</v>
      </c>
      <c r="K11" s="49">
        <v>4</v>
      </c>
      <c r="L11" s="47">
        <v>71</v>
      </c>
      <c r="M11" s="50">
        <v>32</v>
      </c>
      <c r="N11" s="50">
        <v>39</v>
      </c>
      <c r="O11" s="51">
        <v>15.15</v>
      </c>
      <c r="P11" s="51">
        <v>39.6</v>
      </c>
      <c r="Q11" s="51">
        <v>24.63</v>
      </c>
      <c r="R11" s="50">
        <v>142</v>
      </c>
      <c r="S11" s="50"/>
      <c r="T11" s="47" t="s">
        <v>1712</v>
      </c>
      <c r="U11" s="52" t="s">
        <v>1641</v>
      </c>
      <c r="V11" s="47" t="s">
        <v>1657</v>
      </c>
    </row>
    <row r="12" spans="1:24" x14ac:dyDescent="0.2">
      <c r="A12" s="46">
        <v>38190</v>
      </c>
      <c r="B12" s="47" t="s">
        <v>249</v>
      </c>
      <c r="C12" s="47">
        <v>1</v>
      </c>
      <c r="D12" s="47" t="s">
        <v>248</v>
      </c>
      <c r="E12" s="48">
        <v>0.9590277777777777</v>
      </c>
      <c r="F12" s="48">
        <v>0.98263888888888884</v>
      </c>
      <c r="G12" s="47" t="s">
        <v>250</v>
      </c>
      <c r="H12" s="47" t="s">
        <v>593</v>
      </c>
      <c r="I12" s="47" t="s">
        <v>252</v>
      </c>
      <c r="K12" s="49">
        <v>2</v>
      </c>
      <c r="L12" s="47">
        <v>62</v>
      </c>
      <c r="M12" s="50">
        <v>25</v>
      </c>
      <c r="N12" s="50">
        <v>37</v>
      </c>
      <c r="O12" s="51">
        <v>14.99</v>
      </c>
      <c r="P12" s="51">
        <v>39.200000000000003</v>
      </c>
      <c r="Q12" s="51">
        <v>23.47</v>
      </c>
      <c r="R12" s="50">
        <v>145</v>
      </c>
      <c r="S12" s="50"/>
      <c r="T12" s="47" t="s">
        <v>1712</v>
      </c>
      <c r="U12" s="52" t="s">
        <v>1641</v>
      </c>
      <c r="V12" s="47" t="s">
        <v>1660</v>
      </c>
      <c r="X12" s="47" t="s">
        <v>1619</v>
      </c>
    </row>
    <row r="13" spans="1:24" x14ac:dyDescent="0.2">
      <c r="A13" s="46">
        <v>38190</v>
      </c>
      <c r="B13" s="47" t="s">
        <v>249</v>
      </c>
      <c r="C13" s="47">
        <v>1</v>
      </c>
      <c r="D13" s="47" t="s">
        <v>248</v>
      </c>
      <c r="E13" s="48">
        <v>3.6111111111111115E-2</v>
      </c>
      <c r="F13" s="48">
        <v>8.8888888888888892E-2</v>
      </c>
      <c r="G13" s="47" t="s">
        <v>250</v>
      </c>
      <c r="H13" s="47" t="s">
        <v>617</v>
      </c>
      <c r="I13" s="47" t="s">
        <v>252</v>
      </c>
      <c r="K13" s="49">
        <v>2</v>
      </c>
      <c r="L13" s="47">
        <v>61</v>
      </c>
      <c r="M13" s="50">
        <v>25</v>
      </c>
      <c r="N13" s="50">
        <v>36</v>
      </c>
      <c r="O13" s="51" t="s">
        <v>382</v>
      </c>
      <c r="P13" s="51" t="s">
        <v>382</v>
      </c>
      <c r="Q13" s="51" t="s">
        <v>382</v>
      </c>
      <c r="R13" s="50">
        <v>140</v>
      </c>
      <c r="S13" s="50"/>
      <c r="T13" s="47" t="s">
        <v>1712</v>
      </c>
      <c r="U13" s="52" t="s">
        <v>1641</v>
      </c>
      <c r="V13" s="47" t="s">
        <v>1663</v>
      </c>
    </row>
    <row r="14" spans="1:24" x14ac:dyDescent="0.2">
      <c r="A14" s="46">
        <v>38190</v>
      </c>
      <c r="B14" s="47" t="s">
        <v>249</v>
      </c>
      <c r="C14" s="47">
        <v>1</v>
      </c>
      <c r="D14" s="47" t="s">
        <v>248</v>
      </c>
      <c r="E14" s="48">
        <v>0.90694444444444444</v>
      </c>
      <c r="F14" s="48">
        <v>0.92361111111111116</v>
      </c>
      <c r="G14" s="47" t="s">
        <v>250</v>
      </c>
      <c r="H14" s="47" t="s">
        <v>587</v>
      </c>
      <c r="I14" s="47" t="s">
        <v>252</v>
      </c>
      <c r="K14" s="49">
        <v>2</v>
      </c>
      <c r="L14" s="47">
        <v>61</v>
      </c>
      <c r="M14" s="50">
        <v>25</v>
      </c>
      <c r="N14" s="50">
        <v>36</v>
      </c>
      <c r="O14" s="51">
        <v>14.91</v>
      </c>
      <c r="P14" s="51">
        <v>37.83</v>
      </c>
      <c r="Q14" s="51">
        <v>20.23</v>
      </c>
      <c r="R14" s="50">
        <v>141</v>
      </c>
      <c r="S14" s="50"/>
      <c r="T14" s="47" t="s">
        <v>1712</v>
      </c>
      <c r="U14" s="52" t="s">
        <v>1641</v>
      </c>
      <c r="V14" s="47" t="s">
        <v>1664</v>
      </c>
    </row>
    <row r="15" spans="1:24" x14ac:dyDescent="0.2">
      <c r="A15" s="46">
        <v>38190</v>
      </c>
      <c r="B15" s="47" t="s">
        <v>249</v>
      </c>
      <c r="C15" s="47">
        <v>1</v>
      </c>
      <c r="D15" s="47" t="s">
        <v>248</v>
      </c>
      <c r="E15" s="48">
        <v>7.0833333333333331E-2</v>
      </c>
      <c r="F15" s="48">
        <v>0.15625</v>
      </c>
      <c r="G15" s="47" t="s">
        <v>250</v>
      </c>
      <c r="H15" s="47" t="s">
        <v>627</v>
      </c>
      <c r="I15" s="47" t="s">
        <v>252</v>
      </c>
      <c r="K15" s="49">
        <v>3</v>
      </c>
      <c r="L15" s="47">
        <v>63</v>
      </c>
      <c r="M15" s="50">
        <v>27</v>
      </c>
      <c r="N15" s="50">
        <v>36</v>
      </c>
      <c r="O15" s="51">
        <v>14.78</v>
      </c>
      <c r="P15" s="51">
        <v>39.1</v>
      </c>
      <c r="Q15" s="51">
        <v>22.62</v>
      </c>
      <c r="R15" s="50">
        <v>147</v>
      </c>
      <c r="S15" s="50"/>
      <c r="T15" s="47" t="s">
        <v>1712</v>
      </c>
      <c r="U15" s="52" t="s">
        <v>1641</v>
      </c>
      <c r="V15" s="47" t="s">
        <v>1666</v>
      </c>
    </row>
    <row r="16" spans="1:24" x14ac:dyDescent="0.2">
      <c r="A16" s="46">
        <v>38190</v>
      </c>
      <c r="B16" s="47" t="s">
        <v>249</v>
      </c>
      <c r="C16" s="47">
        <v>1</v>
      </c>
      <c r="D16" s="47" t="s">
        <v>248</v>
      </c>
      <c r="E16" s="48">
        <v>6.458333333333334E-2</v>
      </c>
      <c r="F16" s="48">
        <v>0.14305555555555557</v>
      </c>
      <c r="G16" s="47" t="s">
        <v>250</v>
      </c>
      <c r="H16" s="47" t="s">
        <v>624</v>
      </c>
      <c r="I16" s="47" t="s">
        <v>252</v>
      </c>
      <c r="K16" s="49">
        <v>4</v>
      </c>
      <c r="L16" s="47">
        <v>57</v>
      </c>
      <c r="M16" s="50">
        <v>21</v>
      </c>
      <c r="N16" s="50">
        <v>36</v>
      </c>
      <c r="O16" s="51">
        <v>14.91</v>
      </c>
      <c r="P16" s="51">
        <v>39.93</v>
      </c>
      <c r="Q16" s="51">
        <v>23.37</v>
      </c>
      <c r="R16" s="50">
        <v>147</v>
      </c>
      <c r="S16" s="50"/>
      <c r="T16" s="47" t="s">
        <v>1712</v>
      </c>
      <c r="U16" s="52" t="s">
        <v>1641</v>
      </c>
      <c r="V16" s="47" t="s">
        <v>1671</v>
      </c>
    </row>
    <row r="17" spans="1:24" x14ac:dyDescent="0.2">
      <c r="A17" s="46">
        <v>38214</v>
      </c>
      <c r="B17" s="47" t="s">
        <v>378</v>
      </c>
      <c r="C17" s="47" t="s">
        <v>467</v>
      </c>
      <c r="D17" s="47" t="s">
        <v>248</v>
      </c>
      <c r="E17" s="48">
        <v>4.7916666666666663E-2</v>
      </c>
      <c r="F17" s="48">
        <v>7.6388888888888895E-2</v>
      </c>
      <c r="G17" s="47" t="s">
        <v>250</v>
      </c>
      <c r="H17" s="47" t="s">
        <v>690</v>
      </c>
      <c r="I17" s="47" t="s">
        <v>252</v>
      </c>
      <c r="K17" s="49">
        <v>3</v>
      </c>
      <c r="L17" s="47">
        <v>61</v>
      </c>
      <c r="M17" s="50">
        <v>26</v>
      </c>
      <c r="N17" s="50">
        <v>35</v>
      </c>
      <c r="O17" s="51">
        <v>14.69</v>
      </c>
      <c r="P17" s="51">
        <v>37.17</v>
      </c>
      <c r="Q17" s="51">
        <v>22.03</v>
      </c>
      <c r="R17" s="50">
        <v>140</v>
      </c>
      <c r="S17" s="50"/>
      <c r="T17" s="47" t="s">
        <v>1712</v>
      </c>
      <c r="U17" s="52" t="s">
        <v>1641</v>
      </c>
      <c r="V17" s="47" t="s">
        <v>1644</v>
      </c>
      <c r="X17" s="47" t="s">
        <v>1739</v>
      </c>
    </row>
    <row r="18" spans="1:24" x14ac:dyDescent="0.2">
      <c r="A18" s="46">
        <v>38214</v>
      </c>
      <c r="B18" s="47" t="s">
        <v>378</v>
      </c>
      <c r="C18" s="47" t="s">
        <v>467</v>
      </c>
      <c r="D18" s="47" t="s">
        <v>248</v>
      </c>
      <c r="E18" s="48">
        <v>6.0416666666666667E-2</v>
      </c>
      <c r="F18" s="48">
        <v>0.11805555555555557</v>
      </c>
      <c r="G18" s="47" t="s">
        <v>250</v>
      </c>
      <c r="H18" s="47" t="s">
        <v>693</v>
      </c>
      <c r="I18" s="47" t="s">
        <v>252</v>
      </c>
      <c r="K18" s="49">
        <v>4</v>
      </c>
      <c r="L18" s="47">
        <v>65</v>
      </c>
      <c r="M18" s="50">
        <v>26</v>
      </c>
      <c r="N18" s="50">
        <v>39</v>
      </c>
      <c r="O18" s="51">
        <v>14.26</v>
      </c>
      <c r="P18" s="51">
        <v>38.25</v>
      </c>
      <c r="Q18" s="51">
        <v>22.81</v>
      </c>
      <c r="R18" s="50">
        <v>141</v>
      </c>
      <c r="S18" s="50"/>
      <c r="T18" s="47" t="s">
        <v>1712</v>
      </c>
      <c r="U18" s="52" t="s">
        <v>1641</v>
      </c>
      <c r="V18" s="47" t="s">
        <v>1646</v>
      </c>
      <c r="X18" s="47" t="s">
        <v>1616</v>
      </c>
    </row>
    <row r="19" spans="1:24" x14ac:dyDescent="0.2">
      <c r="A19" s="46">
        <v>38214</v>
      </c>
      <c r="B19" s="47" t="s">
        <v>378</v>
      </c>
      <c r="C19" s="47" t="s">
        <v>467</v>
      </c>
      <c r="D19" s="47" t="s">
        <v>248</v>
      </c>
      <c r="E19" s="48">
        <v>0.99861111111111101</v>
      </c>
      <c r="F19" s="48">
        <v>1.3194444444444444E-2</v>
      </c>
      <c r="G19" s="47" t="s">
        <v>250</v>
      </c>
      <c r="H19" s="47" t="s">
        <v>685</v>
      </c>
      <c r="I19" s="47" t="s">
        <v>252</v>
      </c>
      <c r="K19" s="49">
        <v>0</v>
      </c>
      <c r="L19" s="49">
        <v>62</v>
      </c>
      <c r="M19" s="50">
        <v>27</v>
      </c>
      <c r="N19" s="50">
        <v>35</v>
      </c>
      <c r="O19" s="47">
        <v>14.03</v>
      </c>
      <c r="P19" s="51">
        <v>37.409999999999997</v>
      </c>
      <c r="Q19" s="51">
        <v>23.24</v>
      </c>
      <c r="R19" s="50">
        <v>142</v>
      </c>
      <c r="S19" s="50"/>
      <c r="T19" s="47" t="s">
        <v>1712</v>
      </c>
      <c r="U19" s="52" t="s">
        <v>1641</v>
      </c>
      <c r="V19" s="47" t="s">
        <v>1647</v>
      </c>
    </row>
    <row r="20" spans="1:24" x14ac:dyDescent="0.2">
      <c r="A20" s="46">
        <v>38214</v>
      </c>
      <c r="B20" s="47" t="s">
        <v>378</v>
      </c>
      <c r="C20" s="47" t="s">
        <v>467</v>
      </c>
      <c r="D20" s="47" t="s">
        <v>248</v>
      </c>
      <c r="E20" s="48">
        <v>8.7499999999999994E-2</v>
      </c>
      <c r="F20" s="48">
        <v>0.14166666666666666</v>
      </c>
      <c r="G20" s="47" t="s">
        <v>250</v>
      </c>
      <c r="H20" s="47" t="s">
        <v>698</v>
      </c>
      <c r="I20" s="47" t="s">
        <v>252</v>
      </c>
      <c r="K20" s="49">
        <v>4</v>
      </c>
      <c r="L20" s="47">
        <v>61</v>
      </c>
      <c r="M20" s="50">
        <v>25</v>
      </c>
      <c r="N20" s="50">
        <v>36</v>
      </c>
      <c r="O20" s="51">
        <v>14.59</v>
      </c>
      <c r="P20" s="51">
        <v>37.53</v>
      </c>
      <c r="Q20" s="51">
        <v>22.48</v>
      </c>
      <c r="R20" s="50">
        <v>141</v>
      </c>
      <c r="S20" s="50"/>
      <c r="T20" s="47" t="s">
        <v>1713</v>
      </c>
      <c r="U20" s="52" t="s">
        <v>1641</v>
      </c>
      <c r="V20" s="47" t="s">
        <v>1650</v>
      </c>
    </row>
    <row r="21" spans="1:24" x14ac:dyDescent="0.2">
      <c r="A21" s="46">
        <v>38214</v>
      </c>
      <c r="B21" s="47" t="s">
        <v>378</v>
      </c>
      <c r="C21" s="47" t="s">
        <v>467</v>
      </c>
      <c r="D21" s="47" t="s">
        <v>248</v>
      </c>
      <c r="E21" s="48">
        <v>7.2916666666666671E-2</v>
      </c>
      <c r="F21" s="48">
        <v>0.12916666666666668</v>
      </c>
      <c r="G21" s="47" t="s">
        <v>250</v>
      </c>
      <c r="H21" s="47" t="s">
        <v>696</v>
      </c>
      <c r="I21" s="47" t="s">
        <v>252</v>
      </c>
      <c r="K21" s="49">
        <v>4.5</v>
      </c>
      <c r="L21" s="47">
        <v>67</v>
      </c>
      <c r="M21" s="50">
        <v>30</v>
      </c>
      <c r="N21" s="50">
        <v>37</v>
      </c>
      <c r="O21" s="51">
        <v>14.54</v>
      </c>
      <c r="P21" s="51">
        <v>38.21</v>
      </c>
      <c r="Q21" s="51">
        <v>23.64</v>
      </c>
      <c r="R21" s="50">
        <v>141</v>
      </c>
      <c r="S21" s="50"/>
      <c r="T21" s="47" t="s">
        <v>1713</v>
      </c>
      <c r="U21" s="52" t="s">
        <v>1641</v>
      </c>
      <c r="V21" s="47" t="s">
        <v>1652</v>
      </c>
    </row>
    <row r="22" spans="1:24" s="57" customFormat="1" x14ac:dyDescent="0.2">
      <c r="A22" s="46">
        <v>38214</v>
      </c>
      <c r="B22" s="47" t="s">
        <v>378</v>
      </c>
      <c r="C22" s="47" t="s">
        <v>467</v>
      </c>
      <c r="D22" s="47" t="s">
        <v>248</v>
      </c>
      <c r="E22" s="48">
        <v>0.9145833333333333</v>
      </c>
      <c r="F22" s="48">
        <v>0.9277777777777777</v>
      </c>
      <c r="G22" s="47" t="s">
        <v>250</v>
      </c>
      <c r="H22" s="47" t="s">
        <v>671</v>
      </c>
      <c r="I22" s="47" t="s">
        <v>252</v>
      </c>
      <c r="J22" s="47"/>
      <c r="K22" s="49">
        <v>4.5</v>
      </c>
      <c r="L22" s="47">
        <v>61</v>
      </c>
      <c r="M22" s="50">
        <v>26</v>
      </c>
      <c r="N22" s="50">
        <v>35</v>
      </c>
      <c r="O22" s="47">
        <v>14.5</v>
      </c>
      <c r="P22" s="47">
        <v>38.49</v>
      </c>
      <c r="Q22" s="51">
        <v>23.67</v>
      </c>
      <c r="R22" s="50">
        <v>142</v>
      </c>
      <c r="S22" s="50"/>
      <c r="T22" s="47" t="s">
        <v>1712</v>
      </c>
      <c r="U22" s="52" t="s">
        <v>1641</v>
      </c>
      <c r="V22" s="47" t="s">
        <v>1653</v>
      </c>
      <c r="W22" s="47"/>
      <c r="X22" s="47" t="s">
        <v>1721</v>
      </c>
    </row>
    <row r="23" spans="1:24" x14ac:dyDescent="0.2">
      <c r="A23" s="46">
        <v>38214</v>
      </c>
      <c r="B23" s="47" t="s">
        <v>378</v>
      </c>
      <c r="C23" s="47" t="s">
        <v>467</v>
      </c>
      <c r="D23" s="47" t="s">
        <v>248</v>
      </c>
      <c r="E23" s="48">
        <v>0.9555555555555556</v>
      </c>
      <c r="F23" s="48">
        <v>0.96666666666666667</v>
      </c>
      <c r="G23" s="47" t="s">
        <v>250</v>
      </c>
      <c r="H23" s="47" t="s">
        <v>678</v>
      </c>
      <c r="I23" s="47" t="s">
        <v>252</v>
      </c>
      <c r="K23" s="49">
        <v>4</v>
      </c>
      <c r="L23" s="47">
        <v>63</v>
      </c>
      <c r="M23" s="50">
        <v>26</v>
      </c>
      <c r="N23" s="50">
        <v>37</v>
      </c>
      <c r="O23" s="47">
        <v>15.27</v>
      </c>
      <c r="P23" s="47">
        <v>38.35</v>
      </c>
      <c r="Q23" s="51">
        <v>23.06</v>
      </c>
      <c r="R23" s="50">
        <v>141</v>
      </c>
      <c r="S23" s="50"/>
      <c r="T23" s="47" t="s">
        <v>1712</v>
      </c>
      <c r="U23" s="52" t="s">
        <v>1641</v>
      </c>
      <c r="V23" s="47" t="s">
        <v>1661</v>
      </c>
    </row>
    <row r="24" spans="1:24" x14ac:dyDescent="0.2">
      <c r="A24" s="46">
        <v>38214</v>
      </c>
      <c r="B24" s="47" t="s">
        <v>378</v>
      </c>
      <c r="C24" s="47" t="s">
        <v>467</v>
      </c>
      <c r="D24" s="47" t="s">
        <v>248</v>
      </c>
      <c r="E24" s="48">
        <v>4.0972222222222222E-2</v>
      </c>
      <c r="F24" s="48">
        <v>6.0416666666666667E-2</v>
      </c>
      <c r="G24" s="47" t="s">
        <v>250</v>
      </c>
      <c r="H24" s="47" t="s">
        <v>688</v>
      </c>
      <c r="I24" s="47" t="s">
        <v>252</v>
      </c>
      <c r="K24" s="49">
        <v>3</v>
      </c>
      <c r="L24" s="47">
        <v>61</v>
      </c>
      <c r="M24" s="50">
        <v>25</v>
      </c>
      <c r="N24" s="50">
        <v>36</v>
      </c>
      <c r="O24" s="51">
        <v>15.23</v>
      </c>
      <c r="P24" s="51">
        <v>38.76</v>
      </c>
      <c r="Q24" s="51">
        <v>24.23</v>
      </c>
      <c r="R24" s="50">
        <v>144</v>
      </c>
      <c r="S24" s="50"/>
      <c r="T24" s="47" t="s">
        <v>1712</v>
      </c>
      <c r="U24" s="52" t="s">
        <v>1641</v>
      </c>
      <c r="V24" s="47" t="s">
        <v>1665</v>
      </c>
      <c r="X24" s="47" t="s">
        <v>1621</v>
      </c>
    </row>
    <row r="25" spans="1:24" x14ac:dyDescent="0.2">
      <c r="A25" s="46">
        <v>38214</v>
      </c>
      <c r="B25" s="47" t="s">
        <v>378</v>
      </c>
      <c r="C25" s="47" t="s">
        <v>467</v>
      </c>
      <c r="D25" s="47" t="s">
        <v>248</v>
      </c>
      <c r="E25" s="48">
        <v>9.6527777777777768E-2</v>
      </c>
      <c r="F25" s="48">
        <v>0.15347222222222223</v>
      </c>
      <c r="G25" s="47" t="s">
        <v>250</v>
      </c>
      <c r="H25" s="47" t="s">
        <v>700</v>
      </c>
      <c r="I25" s="47" t="s">
        <v>252</v>
      </c>
      <c r="K25" s="49">
        <v>4.5</v>
      </c>
      <c r="L25" s="47">
        <v>71</v>
      </c>
      <c r="M25" s="50">
        <v>30</v>
      </c>
      <c r="N25" s="50">
        <v>41</v>
      </c>
      <c r="O25" s="51">
        <v>14.88</v>
      </c>
      <c r="P25" s="51">
        <v>38.35</v>
      </c>
      <c r="Q25" s="51">
        <v>23.37</v>
      </c>
      <c r="R25" s="50">
        <v>141</v>
      </c>
      <c r="S25" s="50"/>
      <c r="T25" s="47" t="s">
        <v>1712</v>
      </c>
      <c r="U25" s="52" t="s">
        <v>1641</v>
      </c>
      <c r="V25" s="47" t="s">
        <v>1670</v>
      </c>
    </row>
    <row r="26" spans="1:24" x14ac:dyDescent="0.2">
      <c r="A26" s="46">
        <v>38215</v>
      </c>
      <c r="B26" s="47" t="s">
        <v>378</v>
      </c>
      <c r="C26" s="47" t="s">
        <v>467</v>
      </c>
      <c r="D26" s="47" t="s">
        <v>248</v>
      </c>
      <c r="E26" s="48">
        <v>0.95486111111111116</v>
      </c>
      <c r="F26" s="48">
        <v>0.9902777777777777</v>
      </c>
      <c r="G26" s="47" t="s">
        <v>250</v>
      </c>
      <c r="H26" s="47" t="s">
        <v>725</v>
      </c>
      <c r="I26" s="47" t="s">
        <v>252</v>
      </c>
      <c r="K26" s="49">
        <v>2</v>
      </c>
      <c r="L26" s="47">
        <v>63</v>
      </c>
      <c r="M26" s="50">
        <v>26</v>
      </c>
      <c r="N26" s="50">
        <v>37</v>
      </c>
      <c r="O26" s="51">
        <v>14.93</v>
      </c>
      <c r="P26" s="51">
        <v>37.86</v>
      </c>
      <c r="Q26" s="51">
        <v>21.94</v>
      </c>
      <c r="R26" s="50">
        <v>140</v>
      </c>
      <c r="S26" s="50"/>
      <c r="T26" s="47" t="s">
        <v>1713</v>
      </c>
      <c r="U26" s="52" t="s">
        <v>1641</v>
      </c>
      <c r="V26" s="47" t="s">
        <v>1649</v>
      </c>
    </row>
    <row r="27" spans="1:24" x14ac:dyDescent="0.2">
      <c r="A27" s="46">
        <v>38215</v>
      </c>
      <c r="B27" s="47" t="s">
        <v>378</v>
      </c>
      <c r="C27" s="47" t="s">
        <v>467</v>
      </c>
      <c r="D27" s="47" t="s">
        <v>248</v>
      </c>
      <c r="E27" s="48">
        <v>0.94305555555555554</v>
      </c>
      <c r="F27" s="48">
        <v>0.96180555555555547</v>
      </c>
      <c r="G27" s="47" t="s">
        <v>250</v>
      </c>
      <c r="H27" s="47" t="s">
        <v>723</v>
      </c>
      <c r="I27" s="47" t="s">
        <v>252</v>
      </c>
      <c r="K27" s="49">
        <v>4</v>
      </c>
      <c r="L27" s="47">
        <v>61</v>
      </c>
      <c r="M27" s="50">
        <v>26</v>
      </c>
      <c r="N27" s="50">
        <v>35</v>
      </c>
      <c r="O27" s="51">
        <v>14.82</v>
      </c>
      <c r="P27" s="51">
        <v>38.729999999999997</v>
      </c>
      <c r="Q27" s="51">
        <v>23.12</v>
      </c>
      <c r="R27" s="50">
        <v>143</v>
      </c>
      <c r="S27" s="50"/>
      <c r="T27" s="47" t="s">
        <v>1712</v>
      </c>
      <c r="U27" s="52" t="s">
        <v>1641</v>
      </c>
      <c r="V27" s="47" t="s">
        <v>1658</v>
      </c>
      <c r="X27" s="47" t="s">
        <v>1618</v>
      </c>
    </row>
    <row r="28" spans="1:24" x14ac:dyDescent="0.2">
      <c r="A28" s="46">
        <v>38215</v>
      </c>
      <c r="B28" s="47" t="s">
        <v>378</v>
      </c>
      <c r="C28" s="47" t="s">
        <v>467</v>
      </c>
      <c r="D28" s="47" t="s">
        <v>248</v>
      </c>
      <c r="E28" s="48">
        <v>0.96944444444444444</v>
      </c>
      <c r="F28" s="48">
        <v>0.99930555555555556</v>
      </c>
      <c r="G28" s="47" t="s">
        <v>250</v>
      </c>
      <c r="H28" s="47" t="s">
        <v>729</v>
      </c>
      <c r="I28" s="47" t="s">
        <v>252</v>
      </c>
      <c r="K28" s="49">
        <v>4</v>
      </c>
      <c r="L28" s="47">
        <v>65</v>
      </c>
      <c r="M28" s="50">
        <v>27</v>
      </c>
      <c r="N28" s="50">
        <v>38</v>
      </c>
      <c r="O28" s="51">
        <v>15.4</v>
      </c>
      <c r="P28" s="51">
        <v>39.200000000000003</v>
      </c>
      <c r="Q28" s="51">
        <v>22.61</v>
      </c>
      <c r="R28" s="50">
        <v>144</v>
      </c>
      <c r="S28" s="50"/>
      <c r="T28" s="47" t="s">
        <v>1712</v>
      </c>
      <c r="U28" s="52" t="s">
        <v>1641</v>
      </c>
      <c r="V28" s="47" t="s">
        <v>1659</v>
      </c>
    </row>
    <row r="29" spans="1:24" x14ac:dyDescent="0.2">
      <c r="A29" s="46">
        <v>38215</v>
      </c>
      <c r="B29" s="47" t="s">
        <v>378</v>
      </c>
      <c r="C29" s="47" t="s">
        <v>467</v>
      </c>
      <c r="D29" s="47" t="s">
        <v>248</v>
      </c>
      <c r="E29" s="48">
        <v>9.4444444444444442E-2</v>
      </c>
      <c r="F29" s="48">
        <v>0.10902777777777778</v>
      </c>
      <c r="G29" s="47" t="s">
        <v>250</v>
      </c>
      <c r="H29" s="47" t="s">
        <v>742</v>
      </c>
      <c r="I29" s="47" t="s">
        <v>252</v>
      </c>
      <c r="K29" s="49">
        <v>3</v>
      </c>
      <c r="L29" s="47">
        <v>67</v>
      </c>
      <c r="M29" s="50">
        <v>26</v>
      </c>
      <c r="N29" s="50">
        <v>41</v>
      </c>
      <c r="O29" s="51">
        <v>15.7</v>
      </c>
      <c r="P29" s="51">
        <v>37.85</v>
      </c>
      <c r="Q29" s="51">
        <v>23.15</v>
      </c>
      <c r="R29" s="50">
        <v>143</v>
      </c>
      <c r="S29" s="50"/>
      <c r="T29" s="47" t="s">
        <v>1712</v>
      </c>
      <c r="U29" s="52" t="s">
        <v>1641</v>
      </c>
      <c r="V29" s="47" t="s">
        <v>1662</v>
      </c>
      <c r="X29" s="47" t="s">
        <v>1620</v>
      </c>
    </row>
    <row r="30" spans="1:24" x14ac:dyDescent="0.2">
      <c r="A30" s="46">
        <v>38215</v>
      </c>
      <c r="B30" s="47" t="s">
        <v>378</v>
      </c>
      <c r="C30" s="47" t="s">
        <v>467</v>
      </c>
      <c r="D30" s="47" t="s">
        <v>248</v>
      </c>
      <c r="E30" s="48">
        <v>4.1666666666666664E-2</v>
      </c>
      <c r="F30" s="48">
        <v>5.486111111111111E-2</v>
      </c>
      <c r="G30" s="47" t="s">
        <v>250</v>
      </c>
      <c r="H30" s="47" t="s">
        <v>738</v>
      </c>
      <c r="I30" s="47" t="s">
        <v>252</v>
      </c>
      <c r="K30" s="49">
        <v>4</v>
      </c>
      <c r="L30" s="47">
        <v>61</v>
      </c>
      <c r="M30" s="50">
        <v>26</v>
      </c>
      <c r="N30" s="50">
        <v>35</v>
      </c>
      <c r="O30" s="51">
        <v>14.46</v>
      </c>
      <c r="P30" s="51">
        <v>38.03</v>
      </c>
      <c r="Q30" s="51">
        <v>24.42</v>
      </c>
      <c r="R30" s="50">
        <v>145</v>
      </c>
      <c r="S30" s="50"/>
      <c r="T30" s="47" t="s">
        <v>1712</v>
      </c>
      <c r="U30" s="52" t="s">
        <v>1641</v>
      </c>
      <c r="V30" s="52" t="s">
        <v>1719</v>
      </c>
      <c r="W30" s="52"/>
      <c r="X30" s="47" t="s">
        <v>1721</v>
      </c>
    </row>
    <row r="31" spans="1:24" x14ac:dyDescent="0.2">
      <c r="A31" s="46">
        <v>38215</v>
      </c>
      <c r="B31" s="47" t="s">
        <v>378</v>
      </c>
      <c r="C31" s="47" t="s">
        <v>467</v>
      </c>
      <c r="D31" s="47" t="s">
        <v>248</v>
      </c>
      <c r="E31" s="48">
        <v>0.8930555555555556</v>
      </c>
      <c r="F31" s="48">
        <v>0.90763888888888899</v>
      </c>
      <c r="G31" s="47" t="s">
        <v>250</v>
      </c>
      <c r="H31" s="47" t="s">
        <v>719</v>
      </c>
      <c r="I31" s="47" t="s">
        <v>252</v>
      </c>
      <c r="K31" s="49">
        <v>4</v>
      </c>
      <c r="L31" s="47">
        <v>62</v>
      </c>
      <c r="M31" s="50">
        <v>26</v>
      </c>
      <c r="N31" s="50">
        <v>36</v>
      </c>
      <c r="O31" s="51">
        <v>15.46</v>
      </c>
      <c r="P31" s="51">
        <v>38.5</v>
      </c>
      <c r="Q31" s="51">
        <v>22.95</v>
      </c>
      <c r="R31" s="50">
        <v>145</v>
      </c>
      <c r="S31" s="50"/>
      <c r="T31" s="47" t="s">
        <v>1712</v>
      </c>
      <c r="U31" s="52" t="s">
        <v>1641</v>
      </c>
      <c r="V31" s="47" t="s">
        <v>1669</v>
      </c>
    </row>
    <row r="32" spans="1:24" x14ac:dyDescent="0.2">
      <c r="A32" s="46">
        <v>38217</v>
      </c>
      <c r="B32" s="47" t="s">
        <v>249</v>
      </c>
      <c r="C32" s="47">
        <v>1</v>
      </c>
      <c r="D32" s="47" t="s">
        <v>768</v>
      </c>
      <c r="E32" s="48">
        <v>5.2083333333333336E-2</v>
      </c>
      <c r="F32" s="48">
        <v>7.013888888888889E-2</v>
      </c>
      <c r="G32" s="47" t="s">
        <v>250</v>
      </c>
      <c r="H32" s="47" t="s">
        <v>783</v>
      </c>
      <c r="I32" s="47" t="s">
        <v>252</v>
      </c>
      <c r="K32" s="49">
        <v>4</v>
      </c>
      <c r="L32" s="47">
        <v>61</v>
      </c>
      <c r="M32" s="50">
        <v>26</v>
      </c>
      <c r="N32" s="50">
        <v>35</v>
      </c>
      <c r="O32" s="51">
        <v>14.42</v>
      </c>
      <c r="P32" s="51">
        <v>38.75</v>
      </c>
      <c r="Q32" s="51">
        <v>23.21</v>
      </c>
      <c r="R32" s="50">
        <v>146</v>
      </c>
      <c r="S32" s="50"/>
      <c r="T32" s="47" t="s">
        <v>1713</v>
      </c>
      <c r="U32" s="52" t="s">
        <v>1641</v>
      </c>
      <c r="V32" s="47" t="s">
        <v>1674</v>
      </c>
      <c r="X32" s="47" t="s">
        <v>1623</v>
      </c>
    </row>
    <row r="33" spans="1:24" x14ac:dyDescent="0.2">
      <c r="A33" s="46">
        <v>38217</v>
      </c>
      <c r="B33" s="47" t="s">
        <v>249</v>
      </c>
      <c r="C33" s="47">
        <v>1</v>
      </c>
      <c r="D33" s="47" t="s">
        <v>768</v>
      </c>
      <c r="E33" s="48">
        <v>5.4166666666666669E-2</v>
      </c>
      <c r="F33" s="48">
        <v>8.1250000000000003E-2</v>
      </c>
      <c r="G33" s="47" t="s">
        <v>250</v>
      </c>
      <c r="H33" s="47" t="s">
        <v>785</v>
      </c>
      <c r="I33" s="47" t="s">
        <v>252</v>
      </c>
      <c r="K33" s="49">
        <v>3</v>
      </c>
      <c r="L33" s="47">
        <v>66</v>
      </c>
      <c r="M33" s="50">
        <v>31</v>
      </c>
      <c r="N33" s="50">
        <v>35</v>
      </c>
      <c r="O33" s="51">
        <v>14.54</v>
      </c>
      <c r="P33" s="51">
        <v>37.47</v>
      </c>
      <c r="Q33" s="51">
        <v>22.89</v>
      </c>
      <c r="R33" s="50">
        <v>142</v>
      </c>
      <c r="S33" s="50"/>
      <c r="T33" s="47" t="s">
        <v>1713</v>
      </c>
      <c r="U33" s="52" t="s">
        <v>1641</v>
      </c>
      <c r="V33" s="47" t="s">
        <v>1675</v>
      </c>
      <c r="X33" s="47" t="s">
        <v>1624</v>
      </c>
    </row>
    <row r="34" spans="1:24" x14ac:dyDescent="0.2">
      <c r="A34" s="46">
        <v>38217</v>
      </c>
      <c r="B34" s="47" t="s">
        <v>249</v>
      </c>
      <c r="C34" s="47">
        <v>1</v>
      </c>
      <c r="D34" s="47" t="s">
        <v>768</v>
      </c>
      <c r="E34" s="48">
        <v>0.95208333333333339</v>
      </c>
      <c r="F34" s="48">
        <v>0.96527777777777779</v>
      </c>
      <c r="G34" s="47" t="s">
        <v>250</v>
      </c>
      <c r="H34" s="47" t="s">
        <v>772</v>
      </c>
      <c r="I34" s="47" t="s">
        <v>252</v>
      </c>
      <c r="K34" s="49">
        <v>4</v>
      </c>
      <c r="L34" s="47">
        <v>63</v>
      </c>
      <c r="M34" s="50">
        <v>27</v>
      </c>
      <c r="N34" s="50">
        <v>36</v>
      </c>
      <c r="O34" s="51">
        <v>14.44</v>
      </c>
      <c r="P34" s="51">
        <v>38.17</v>
      </c>
      <c r="Q34" s="51">
        <v>23.39</v>
      </c>
      <c r="R34" s="50">
        <v>145</v>
      </c>
      <c r="S34" s="50"/>
      <c r="T34" s="47" t="s">
        <v>1713</v>
      </c>
      <c r="U34" s="52" t="s">
        <v>1641</v>
      </c>
      <c r="V34" s="47" t="s">
        <v>1676</v>
      </c>
    </row>
    <row r="35" spans="1:24" x14ac:dyDescent="0.2">
      <c r="A35" s="46">
        <v>38217</v>
      </c>
      <c r="B35" s="47" t="s">
        <v>249</v>
      </c>
      <c r="C35" s="47">
        <v>1</v>
      </c>
      <c r="D35" s="47" t="s">
        <v>768</v>
      </c>
      <c r="E35" s="48">
        <v>0.96805555555555556</v>
      </c>
      <c r="F35" s="48">
        <v>0.98333333333333339</v>
      </c>
      <c r="G35" s="47" t="s">
        <v>250</v>
      </c>
      <c r="H35" s="47" t="s">
        <v>774</v>
      </c>
      <c r="I35" s="47" t="s">
        <v>252</v>
      </c>
      <c r="K35" s="49">
        <v>4</v>
      </c>
      <c r="L35" s="47">
        <v>69</v>
      </c>
      <c r="M35" s="50">
        <v>31</v>
      </c>
      <c r="N35" s="50">
        <v>38</v>
      </c>
      <c r="O35" s="51">
        <v>14.64</v>
      </c>
      <c r="P35" s="51">
        <v>38.770000000000003</v>
      </c>
      <c r="Q35" s="51">
        <v>24.11</v>
      </c>
      <c r="R35" s="50">
        <v>148</v>
      </c>
      <c r="S35" s="50"/>
      <c r="T35" s="47" t="s">
        <v>1712</v>
      </c>
      <c r="U35" s="52" t="s">
        <v>1641</v>
      </c>
      <c r="V35" s="47" t="s">
        <v>1679</v>
      </c>
      <c r="X35" s="47" t="s">
        <v>1619</v>
      </c>
    </row>
    <row r="36" spans="1:24" x14ac:dyDescent="0.2">
      <c r="A36" s="46">
        <v>38217</v>
      </c>
      <c r="B36" s="47" t="s">
        <v>249</v>
      </c>
      <c r="C36" s="47">
        <v>1</v>
      </c>
      <c r="D36" s="47" t="s">
        <v>768</v>
      </c>
      <c r="E36" s="48">
        <v>0.99305555555555547</v>
      </c>
      <c r="F36" s="48">
        <v>9.7222222222222224E-3</v>
      </c>
      <c r="G36" s="47" t="s">
        <v>250</v>
      </c>
      <c r="H36" s="47" t="s">
        <v>778</v>
      </c>
      <c r="I36" s="47" t="s">
        <v>252</v>
      </c>
      <c r="K36" s="49">
        <v>4.5</v>
      </c>
      <c r="L36" s="47">
        <v>65</v>
      </c>
      <c r="M36" s="50">
        <v>27</v>
      </c>
      <c r="N36" s="50">
        <v>38</v>
      </c>
      <c r="O36" s="51">
        <v>14.33</v>
      </c>
      <c r="P36" s="51">
        <v>37.24</v>
      </c>
      <c r="Q36" s="51">
        <v>23.45</v>
      </c>
      <c r="R36" s="50">
        <v>141</v>
      </c>
      <c r="S36" s="50"/>
      <c r="T36" s="47" t="s">
        <v>1713</v>
      </c>
      <c r="U36" s="52" t="s">
        <v>1641</v>
      </c>
      <c r="V36" s="47" t="s">
        <v>1681</v>
      </c>
      <c r="X36" s="47" t="s">
        <v>1627</v>
      </c>
    </row>
    <row r="37" spans="1:24" x14ac:dyDescent="0.2">
      <c r="A37" s="46">
        <v>38217</v>
      </c>
      <c r="B37" s="47" t="s">
        <v>249</v>
      </c>
      <c r="C37" s="47">
        <v>1</v>
      </c>
      <c r="D37" s="47" t="s">
        <v>248</v>
      </c>
      <c r="E37" s="48">
        <v>1.1111111111111112E-2</v>
      </c>
      <c r="F37" s="48">
        <v>2.5694444444444447E-2</v>
      </c>
      <c r="G37" s="47" t="s">
        <v>250</v>
      </c>
      <c r="H37" s="47" t="s">
        <v>780</v>
      </c>
      <c r="I37" s="47" t="s">
        <v>252</v>
      </c>
      <c r="K37" s="49">
        <v>2</v>
      </c>
      <c r="L37" s="47">
        <v>68</v>
      </c>
      <c r="M37" s="50">
        <v>31</v>
      </c>
      <c r="N37" s="50">
        <v>37</v>
      </c>
      <c r="O37" s="51">
        <v>15.07</v>
      </c>
      <c r="P37" s="51">
        <v>38.479999999999997</v>
      </c>
      <c r="Q37" s="51">
        <v>22.24</v>
      </c>
      <c r="R37" s="50">
        <v>144</v>
      </c>
      <c r="S37" s="50"/>
      <c r="T37" s="47" t="s">
        <v>1712</v>
      </c>
      <c r="U37" s="52" t="s">
        <v>1641</v>
      </c>
      <c r="V37" s="47" t="s">
        <v>1682</v>
      </c>
      <c r="X37" s="47" t="s">
        <v>1628</v>
      </c>
    </row>
    <row r="38" spans="1:24" x14ac:dyDescent="0.2">
      <c r="A38" s="46">
        <v>38217</v>
      </c>
      <c r="B38" s="47" t="s">
        <v>249</v>
      </c>
      <c r="C38" s="47">
        <v>1</v>
      </c>
      <c r="D38" s="47" t="s">
        <v>248</v>
      </c>
      <c r="E38" s="48">
        <v>0.90416666666666667</v>
      </c>
      <c r="F38" s="48">
        <v>0.91874999999999996</v>
      </c>
      <c r="G38" s="47" t="s">
        <v>250</v>
      </c>
      <c r="H38" s="47" t="s">
        <v>761</v>
      </c>
      <c r="I38" s="47" t="s">
        <v>252</v>
      </c>
      <c r="K38" s="49">
        <v>4.5</v>
      </c>
      <c r="L38" s="47">
        <v>67</v>
      </c>
      <c r="M38" s="50">
        <v>30</v>
      </c>
      <c r="N38" s="50">
        <v>37</v>
      </c>
      <c r="O38" s="51">
        <v>14.16</v>
      </c>
      <c r="P38" s="51">
        <v>36.729999999999997</v>
      </c>
      <c r="Q38" s="51">
        <v>22.27</v>
      </c>
      <c r="R38" s="50">
        <v>135</v>
      </c>
      <c r="S38" s="50"/>
      <c r="T38" s="47" t="s">
        <v>1713</v>
      </c>
      <c r="U38" s="52" t="s">
        <v>1641</v>
      </c>
      <c r="V38" s="47" t="s">
        <v>1683</v>
      </c>
      <c r="X38" s="47" t="s">
        <v>1629</v>
      </c>
    </row>
    <row r="39" spans="1:24" x14ac:dyDescent="0.2">
      <c r="A39" s="46">
        <v>38217</v>
      </c>
      <c r="B39" s="47" t="s">
        <v>249</v>
      </c>
      <c r="C39" s="47">
        <v>1</v>
      </c>
      <c r="D39" s="47" t="s">
        <v>248</v>
      </c>
      <c r="E39" s="48">
        <v>0.94027777777777777</v>
      </c>
      <c r="F39" s="48">
        <v>0.95486111111111116</v>
      </c>
      <c r="G39" s="47" t="s">
        <v>250</v>
      </c>
      <c r="H39" s="47" t="s">
        <v>770</v>
      </c>
      <c r="I39" s="47" t="s">
        <v>252</v>
      </c>
      <c r="K39" s="49">
        <v>3</v>
      </c>
      <c r="L39" s="47">
        <v>67</v>
      </c>
      <c r="M39" s="50">
        <v>31</v>
      </c>
      <c r="N39" s="50">
        <v>36</v>
      </c>
      <c r="O39" s="51">
        <v>14.75</v>
      </c>
      <c r="P39" s="51">
        <v>39.18</v>
      </c>
      <c r="Q39" s="51">
        <v>24.23</v>
      </c>
      <c r="R39" s="50">
        <v>144</v>
      </c>
      <c r="S39" s="50"/>
      <c r="T39" s="47" t="s">
        <v>1712</v>
      </c>
      <c r="U39" s="52" t="s">
        <v>1641</v>
      </c>
      <c r="V39" s="47" t="s">
        <v>1684</v>
      </c>
    </row>
    <row r="40" spans="1:24" x14ac:dyDescent="0.2">
      <c r="A40" s="46">
        <v>38218</v>
      </c>
      <c r="B40" s="47" t="s">
        <v>249</v>
      </c>
      <c r="C40" s="47">
        <v>3</v>
      </c>
      <c r="D40" s="47" t="s">
        <v>768</v>
      </c>
      <c r="E40" s="48">
        <v>0.9506944444444444</v>
      </c>
      <c r="F40" s="48">
        <v>0.97361111111111109</v>
      </c>
      <c r="G40" s="47" t="s">
        <v>250</v>
      </c>
      <c r="H40" s="47" t="s">
        <v>813</v>
      </c>
      <c r="I40" s="47" t="s">
        <v>252</v>
      </c>
      <c r="K40" s="49">
        <v>4</v>
      </c>
      <c r="L40" s="47">
        <v>64</v>
      </c>
      <c r="M40" s="50">
        <v>25</v>
      </c>
      <c r="N40" s="50">
        <v>39</v>
      </c>
      <c r="O40" s="51">
        <v>14.12</v>
      </c>
      <c r="P40" s="51">
        <v>39.03</v>
      </c>
      <c r="Q40" s="51">
        <v>23.75</v>
      </c>
      <c r="R40" s="50">
        <v>142</v>
      </c>
      <c r="S40" s="50"/>
      <c r="T40" s="47" t="s">
        <v>1712</v>
      </c>
      <c r="U40" s="52" t="s">
        <v>1641</v>
      </c>
      <c r="V40" s="47" t="s">
        <v>1672</v>
      </c>
      <c r="X40" s="47" t="s">
        <v>1622</v>
      </c>
    </row>
    <row r="41" spans="1:24" x14ac:dyDescent="0.2">
      <c r="A41" s="46">
        <v>38218</v>
      </c>
      <c r="B41" s="47" t="s">
        <v>249</v>
      </c>
      <c r="C41" s="47">
        <v>1</v>
      </c>
      <c r="D41" s="47" t="s">
        <v>248</v>
      </c>
      <c r="E41" s="48">
        <v>0.93680555555555556</v>
      </c>
      <c r="F41" s="48">
        <v>0.96527777777777779</v>
      </c>
      <c r="G41" s="47" t="s">
        <v>250</v>
      </c>
      <c r="H41" s="47" t="s">
        <v>794</v>
      </c>
      <c r="I41" s="47" t="s">
        <v>252</v>
      </c>
      <c r="K41" s="49">
        <v>3</v>
      </c>
      <c r="L41" s="47">
        <v>68</v>
      </c>
      <c r="M41" s="50">
        <v>30</v>
      </c>
      <c r="N41" s="50">
        <v>38</v>
      </c>
      <c r="O41" s="51">
        <v>15.71</v>
      </c>
      <c r="P41" s="51">
        <v>37.74</v>
      </c>
      <c r="Q41" s="51">
        <v>22.72</v>
      </c>
      <c r="R41" s="50">
        <v>141</v>
      </c>
      <c r="S41" s="50"/>
      <c r="T41" s="47" t="s">
        <v>1712</v>
      </c>
      <c r="U41" s="52" t="s">
        <v>1641</v>
      </c>
      <c r="V41" s="47" t="s">
        <v>1673</v>
      </c>
    </row>
    <row r="42" spans="1:24" x14ac:dyDescent="0.2">
      <c r="A42" s="46">
        <v>38218</v>
      </c>
      <c r="B42" s="47" t="s">
        <v>249</v>
      </c>
      <c r="C42" s="47">
        <v>1</v>
      </c>
      <c r="D42" s="47" t="s">
        <v>248</v>
      </c>
      <c r="E42" s="48">
        <v>0.99930555555555556</v>
      </c>
      <c r="F42" s="48">
        <v>1.2500000000000001E-2</v>
      </c>
      <c r="G42" s="47" t="s">
        <v>250</v>
      </c>
      <c r="H42" s="47" t="s">
        <v>799</v>
      </c>
      <c r="I42" s="47" t="s">
        <v>252</v>
      </c>
      <c r="K42" s="49">
        <v>4</v>
      </c>
      <c r="L42" s="47">
        <v>61</v>
      </c>
      <c r="M42" s="50">
        <v>25</v>
      </c>
      <c r="N42" s="50">
        <v>36</v>
      </c>
      <c r="O42" s="51">
        <v>14.16</v>
      </c>
      <c r="P42" s="51">
        <v>36.92</v>
      </c>
      <c r="Q42" s="51">
        <v>23.03</v>
      </c>
      <c r="R42" s="50">
        <v>139</v>
      </c>
      <c r="S42" s="50"/>
      <c r="T42" s="47" t="s">
        <v>1712</v>
      </c>
      <c r="U42" s="52" t="s">
        <v>1641</v>
      </c>
      <c r="V42" s="47" t="s">
        <v>1677</v>
      </c>
      <c r="X42" s="47" t="s">
        <v>1625</v>
      </c>
    </row>
    <row r="43" spans="1:24" s="57" customFormat="1" x14ac:dyDescent="0.2">
      <c r="A43" s="46">
        <v>38218</v>
      </c>
      <c r="B43" s="47" t="s">
        <v>249</v>
      </c>
      <c r="C43" s="47">
        <v>3</v>
      </c>
      <c r="D43" s="47" t="s">
        <v>248</v>
      </c>
      <c r="E43" s="48">
        <v>0.87986111111111109</v>
      </c>
      <c r="F43" s="48">
        <v>0.89444444444444438</v>
      </c>
      <c r="G43" s="47" t="s">
        <v>250</v>
      </c>
      <c r="H43" s="47" t="s">
        <v>806</v>
      </c>
      <c r="I43" s="47" t="s">
        <v>252</v>
      </c>
      <c r="J43" s="47"/>
      <c r="K43" s="49">
        <v>4.5</v>
      </c>
      <c r="L43" s="47">
        <v>64</v>
      </c>
      <c r="M43" s="50">
        <v>27</v>
      </c>
      <c r="N43" s="50">
        <v>37</v>
      </c>
      <c r="O43" s="51">
        <v>14.88</v>
      </c>
      <c r="P43" s="51">
        <v>37.590000000000003</v>
      </c>
      <c r="Q43" s="51">
        <v>23.26</v>
      </c>
      <c r="R43" s="50">
        <v>138</v>
      </c>
      <c r="S43" s="50"/>
      <c r="T43" s="47" t="s">
        <v>1712</v>
      </c>
      <c r="U43" s="52" t="s">
        <v>1641</v>
      </c>
      <c r="V43" s="47" t="s">
        <v>1678</v>
      </c>
      <c r="W43" s="47"/>
      <c r="X43" s="47" t="s">
        <v>1626</v>
      </c>
    </row>
    <row r="44" spans="1:24" x14ac:dyDescent="0.2">
      <c r="A44" s="46">
        <v>38218</v>
      </c>
      <c r="B44" s="47" t="s">
        <v>249</v>
      </c>
      <c r="C44" s="47">
        <v>1</v>
      </c>
      <c r="D44" s="47" t="s">
        <v>248</v>
      </c>
      <c r="E44" s="48">
        <v>0.93472222222222223</v>
      </c>
      <c r="F44" s="48">
        <v>0.94791666666666663</v>
      </c>
      <c r="G44" s="47" t="s">
        <v>250</v>
      </c>
      <c r="H44" s="47" t="s">
        <v>792</v>
      </c>
      <c r="I44" s="47" t="s">
        <v>252</v>
      </c>
      <c r="K44" s="49">
        <v>3</v>
      </c>
      <c r="L44" s="47">
        <v>61</v>
      </c>
      <c r="M44" s="50">
        <v>25</v>
      </c>
      <c r="N44" s="50">
        <v>36</v>
      </c>
      <c r="O44" s="51">
        <v>16.260000000000002</v>
      </c>
      <c r="P44" s="51">
        <v>39.85</v>
      </c>
      <c r="Q44" s="51">
        <v>24.97</v>
      </c>
      <c r="R44" s="50">
        <v>146</v>
      </c>
      <c r="S44" s="50"/>
      <c r="T44" s="47" t="s">
        <v>1712</v>
      </c>
      <c r="U44" s="52" t="s">
        <v>1641</v>
      </c>
      <c r="V44" s="47" t="s">
        <v>1680</v>
      </c>
      <c r="X44" s="47" t="s">
        <v>1721</v>
      </c>
    </row>
    <row r="45" spans="1:24" x14ac:dyDescent="0.2">
      <c r="A45" s="46">
        <v>38535</v>
      </c>
      <c r="B45" s="47" t="s">
        <v>860</v>
      </c>
      <c r="C45" s="47">
        <v>1</v>
      </c>
      <c r="D45" s="47" t="s">
        <v>248</v>
      </c>
      <c r="E45" s="53">
        <v>0.98888888888888893</v>
      </c>
      <c r="F45" s="53">
        <v>2.7777777777777779E-3</v>
      </c>
      <c r="G45" s="47" t="s">
        <v>250</v>
      </c>
      <c r="H45" s="47" t="s">
        <v>1152</v>
      </c>
      <c r="I45" s="47" t="s">
        <v>252</v>
      </c>
      <c r="J45" s="47" t="s">
        <v>252</v>
      </c>
      <c r="K45" s="49">
        <v>4</v>
      </c>
      <c r="L45" s="47">
        <v>63</v>
      </c>
      <c r="M45" s="54">
        <v>25</v>
      </c>
      <c r="N45" s="50">
        <v>38</v>
      </c>
      <c r="O45" s="51"/>
      <c r="P45" s="51"/>
      <c r="Q45" s="51"/>
      <c r="R45" s="50">
        <v>143</v>
      </c>
      <c r="S45" s="50"/>
      <c r="T45" s="47" t="s">
        <v>1712</v>
      </c>
      <c r="U45" s="52" t="s">
        <v>1642</v>
      </c>
      <c r="V45" s="47" t="s">
        <v>1689</v>
      </c>
      <c r="X45" s="47" t="s">
        <v>1632</v>
      </c>
    </row>
    <row r="46" spans="1:24" x14ac:dyDescent="0.2">
      <c r="A46" s="46">
        <v>38535</v>
      </c>
      <c r="B46" s="47" t="s">
        <v>860</v>
      </c>
      <c r="C46" s="47">
        <v>1</v>
      </c>
      <c r="D46" s="47" t="s">
        <v>248</v>
      </c>
      <c r="E46" s="53">
        <v>9.6527777777777768E-2</v>
      </c>
      <c r="F46" s="53">
        <v>0.11319444444444444</v>
      </c>
      <c r="G46" s="47" t="s">
        <v>250</v>
      </c>
      <c r="H46" s="47" t="s">
        <v>1159</v>
      </c>
      <c r="I46" s="47" t="s">
        <v>252</v>
      </c>
      <c r="J46" s="47" t="s">
        <v>252</v>
      </c>
      <c r="K46" s="49">
        <v>3</v>
      </c>
      <c r="L46" s="47">
        <v>64</v>
      </c>
      <c r="M46" s="50">
        <v>24</v>
      </c>
      <c r="N46" s="50">
        <v>40</v>
      </c>
      <c r="O46" s="51"/>
      <c r="P46" s="51"/>
      <c r="Q46" s="51"/>
      <c r="R46" s="50">
        <v>144</v>
      </c>
      <c r="S46" s="50"/>
      <c r="T46" s="47" t="s">
        <v>318</v>
      </c>
      <c r="U46" s="52" t="s">
        <v>1642</v>
      </c>
      <c r="V46" s="47" t="s">
        <v>1690</v>
      </c>
    </row>
    <row r="47" spans="1:24" x14ac:dyDescent="0.2">
      <c r="A47" s="46">
        <v>38535</v>
      </c>
      <c r="B47" s="47" t="s">
        <v>860</v>
      </c>
      <c r="C47" s="47">
        <v>1</v>
      </c>
      <c r="D47" s="47" t="s">
        <v>248</v>
      </c>
      <c r="E47" s="53">
        <v>0.93472222222222223</v>
      </c>
      <c r="F47" s="53" t="s">
        <v>318</v>
      </c>
      <c r="G47" s="47" t="s">
        <v>250</v>
      </c>
      <c r="H47" s="47" t="s">
        <v>1144</v>
      </c>
      <c r="I47" s="47" t="s">
        <v>252</v>
      </c>
      <c r="J47" s="47" t="s">
        <v>252</v>
      </c>
      <c r="K47" s="49">
        <v>4</v>
      </c>
      <c r="L47" s="47">
        <v>67</v>
      </c>
      <c r="M47" s="50">
        <v>30</v>
      </c>
      <c r="N47" s="50">
        <v>37</v>
      </c>
      <c r="O47" s="51"/>
      <c r="P47" s="51"/>
      <c r="Q47" s="51"/>
      <c r="R47" s="50">
        <v>141</v>
      </c>
      <c r="S47" s="50"/>
      <c r="T47" s="47" t="s">
        <v>1712</v>
      </c>
      <c r="U47" s="52" t="s">
        <v>1642</v>
      </c>
      <c r="V47" s="47" t="s">
        <v>1686</v>
      </c>
    </row>
    <row r="48" spans="1:24" x14ac:dyDescent="0.2">
      <c r="A48" s="46">
        <v>38535</v>
      </c>
      <c r="B48" s="47" t="s">
        <v>860</v>
      </c>
      <c r="C48" s="47">
        <v>1</v>
      </c>
      <c r="D48" s="47" t="s">
        <v>248</v>
      </c>
      <c r="E48" s="53">
        <v>0.95625000000000004</v>
      </c>
      <c r="F48" s="53">
        <v>0.96666666666666667</v>
      </c>
      <c r="G48" s="47" t="s">
        <v>250</v>
      </c>
      <c r="H48" s="47" t="s">
        <v>1145</v>
      </c>
      <c r="I48" s="47" t="s">
        <v>252</v>
      </c>
      <c r="J48" s="47" t="s">
        <v>252</v>
      </c>
      <c r="K48" s="49">
        <v>4</v>
      </c>
      <c r="L48" s="47">
        <v>62</v>
      </c>
      <c r="M48" s="50">
        <v>26</v>
      </c>
      <c r="N48" s="50">
        <v>36</v>
      </c>
      <c r="O48" s="51"/>
      <c r="P48" s="51"/>
      <c r="Q48" s="51"/>
      <c r="R48" s="50">
        <v>143</v>
      </c>
      <c r="S48" s="50"/>
      <c r="T48" s="47" t="s">
        <v>1713</v>
      </c>
      <c r="U48" s="52" t="s">
        <v>1642</v>
      </c>
      <c r="V48" s="47" t="s">
        <v>1687</v>
      </c>
      <c r="X48" s="47" t="s">
        <v>1631</v>
      </c>
    </row>
    <row r="49" spans="1:24" x14ac:dyDescent="0.2">
      <c r="A49" s="46">
        <v>38535</v>
      </c>
      <c r="B49" s="47" t="s">
        <v>860</v>
      </c>
      <c r="C49" s="47">
        <v>1</v>
      </c>
      <c r="D49" s="47" t="s">
        <v>248</v>
      </c>
      <c r="E49" s="53">
        <v>0.97569444444444453</v>
      </c>
      <c r="F49" s="53">
        <v>0.98958333333333337</v>
      </c>
      <c r="G49" s="47" t="s">
        <v>250</v>
      </c>
      <c r="H49" s="47" t="s">
        <v>1150</v>
      </c>
      <c r="I49" s="47" t="s">
        <v>252</v>
      </c>
      <c r="J49" s="47" t="s">
        <v>252</v>
      </c>
      <c r="K49" s="49">
        <v>4.5</v>
      </c>
      <c r="L49" s="47">
        <v>65</v>
      </c>
      <c r="M49" s="50">
        <v>26</v>
      </c>
      <c r="N49" s="50">
        <v>39</v>
      </c>
      <c r="O49" s="51"/>
      <c r="P49" s="51"/>
      <c r="Q49" s="51"/>
      <c r="R49" s="50">
        <v>139</v>
      </c>
      <c r="S49" s="50"/>
      <c r="T49" s="47" t="s">
        <v>1712</v>
      </c>
      <c r="U49" s="52" t="s">
        <v>1642</v>
      </c>
      <c r="V49" s="47" t="s">
        <v>1688</v>
      </c>
    </row>
    <row r="50" spans="1:24" x14ac:dyDescent="0.2">
      <c r="A50" s="46">
        <v>38535</v>
      </c>
      <c r="B50" s="47" t="s">
        <v>860</v>
      </c>
      <c r="C50" s="47">
        <v>1</v>
      </c>
      <c r="D50" s="47" t="s">
        <v>248</v>
      </c>
      <c r="E50" s="53">
        <v>0.91111111111111109</v>
      </c>
      <c r="F50" s="53">
        <v>0.9277777777777777</v>
      </c>
      <c r="G50" s="47" t="s">
        <v>250</v>
      </c>
      <c r="H50" s="47" t="s">
        <v>1139</v>
      </c>
      <c r="I50" s="47" t="s">
        <v>252</v>
      </c>
      <c r="J50" s="47" t="s">
        <v>252</v>
      </c>
      <c r="K50" s="49">
        <v>4</v>
      </c>
      <c r="L50" s="47">
        <v>65</v>
      </c>
      <c r="M50" s="50">
        <v>25</v>
      </c>
      <c r="N50" s="50">
        <v>40</v>
      </c>
      <c r="O50" s="51"/>
      <c r="P50" s="51"/>
      <c r="Q50" s="51"/>
      <c r="R50" s="50">
        <v>146</v>
      </c>
      <c r="S50" s="50"/>
      <c r="T50" s="47" t="s">
        <v>1712</v>
      </c>
      <c r="U50" s="52" t="s">
        <v>1642</v>
      </c>
      <c r="V50" s="47" t="s">
        <v>1685</v>
      </c>
      <c r="X50" s="47" t="s">
        <v>1630</v>
      </c>
    </row>
    <row r="51" spans="1:24" x14ac:dyDescent="0.2">
      <c r="A51" s="46">
        <v>38536</v>
      </c>
      <c r="B51" s="47" t="s">
        <v>860</v>
      </c>
      <c r="C51" s="47">
        <v>1</v>
      </c>
      <c r="D51" s="47" t="s">
        <v>248</v>
      </c>
      <c r="E51" s="53">
        <v>0.1423611111111111</v>
      </c>
      <c r="F51" s="53">
        <v>0.15694444444444444</v>
      </c>
      <c r="G51" s="47" t="s">
        <v>250</v>
      </c>
      <c r="H51" s="47" t="s">
        <v>1176</v>
      </c>
      <c r="I51" s="47" t="s">
        <v>252</v>
      </c>
      <c r="J51" s="47" t="s">
        <v>252</v>
      </c>
      <c r="K51" s="49">
        <v>2</v>
      </c>
      <c r="L51" s="47">
        <v>61</v>
      </c>
      <c r="M51" s="50">
        <v>25</v>
      </c>
      <c r="N51" s="50">
        <v>36</v>
      </c>
      <c r="O51" s="51"/>
      <c r="P51" s="51"/>
      <c r="Q51" s="51"/>
      <c r="R51" s="50">
        <v>139</v>
      </c>
      <c r="S51" s="50"/>
      <c r="T51" s="47" t="s">
        <v>1712</v>
      </c>
      <c r="U51" s="52" t="s">
        <v>1642</v>
      </c>
      <c r="V51" s="47" t="s">
        <v>1694</v>
      </c>
    </row>
    <row r="52" spans="1:24" x14ac:dyDescent="0.2">
      <c r="A52" s="46">
        <v>38536</v>
      </c>
      <c r="B52" s="47" t="s">
        <v>860</v>
      </c>
      <c r="C52" s="47">
        <v>1</v>
      </c>
      <c r="D52" s="47" t="s">
        <v>248</v>
      </c>
      <c r="E52" s="53">
        <v>2.7083333333333334E-2</v>
      </c>
      <c r="F52" s="53">
        <v>4.5138888888888888E-2</v>
      </c>
      <c r="G52" s="47" t="s">
        <v>250</v>
      </c>
      <c r="H52" s="47" t="s">
        <v>1173</v>
      </c>
      <c r="I52" s="47" t="s">
        <v>252</v>
      </c>
      <c r="J52" s="47" t="s">
        <v>672</v>
      </c>
      <c r="K52" s="49">
        <v>4</v>
      </c>
      <c r="L52" s="47">
        <v>63</v>
      </c>
      <c r="M52" s="50">
        <v>25</v>
      </c>
      <c r="N52" s="50">
        <v>38</v>
      </c>
      <c r="O52" s="51"/>
      <c r="P52" s="51"/>
      <c r="Q52" s="51"/>
      <c r="R52" s="50">
        <v>148</v>
      </c>
      <c r="S52" s="50"/>
      <c r="T52" s="47" t="s">
        <v>1712</v>
      </c>
      <c r="U52" s="52" t="s">
        <v>1642</v>
      </c>
      <c r="V52" s="47" t="s">
        <v>1693</v>
      </c>
      <c r="X52" s="47" t="s">
        <v>1634</v>
      </c>
    </row>
    <row r="53" spans="1:24" x14ac:dyDescent="0.2">
      <c r="A53" s="46">
        <v>38536</v>
      </c>
      <c r="B53" s="47" t="s">
        <v>860</v>
      </c>
      <c r="C53" s="47">
        <v>1</v>
      </c>
      <c r="D53" s="47" t="s">
        <v>248</v>
      </c>
      <c r="E53" s="53">
        <v>0.91666666666666663</v>
      </c>
      <c r="F53" s="53">
        <v>0.95</v>
      </c>
      <c r="G53" s="47" t="s">
        <v>250</v>
      </c>
      <c r="H53" s="47" t="s">
        <v>1163</v>
      </c>
      <c r="I53" s="47" t="s">
        <v>252</v>
      </c>
      <c r="J53" s="47" t="s">
        <v>252</v>
      </c>
      <c r="K53" s="49">
        <v>3</v>
      </c>
      <c r="L53" s="47">
        <v>64</v>
      </c>
      <c r="M53" s="50">
        <v>26</v>
      </c>
      <c r="N53" s="50">
        <v>38</v>
      </c>
      <c r="O53" s="51"/>
      <c r="P53" s="51"/>
      <c r="Q53" s="51"/>
      <c r="R53" s="50">
        <v>150</v>
      </c>
      <c r="S53" s="50"/>
      <c r="T53" s="47" t="s">
        <v>1712</v>
      </c>
      <c r="U53" s="52" t="s">
        <v>1642</v>
      </c>
      <c r="V53" s="47" t="s">
        <v>1691</v>
      </c>
    </row>
    <row r="54" spans="1:24" x14ac:dyDescent="0.2">
      <c r="A54" s="46">
        <v>38536</v>
      </c>
      <c r="B54" s="47" t="s">
        <v>860</v>
      </c>
      <c r="C54" s="47">
        <v>1</v>
      </c>
      <c r="D54" s="47" t="s">
        <v>248</v>
      </c>
      <c r="E54" s="53">
        <v>0.93888888888888899</v>
      </c>
      <c r="F54" s="53"/>
      <c r="G54" s="47" t="s">
        <v>250</v>
      </c>
      <c r="H54" s="47" t="s">
        <v>1166</v>
      </c>
      <c r="I54" s="47" t="s">
        <v>252</v>
      </c>
      <c r="J54" s="47" t="s">
        <v>252</v>
      </c>
      <c r="K54" s="49">
        <v>4</v>
      </c>
      <c r="L54" s="47">
        <v>65</v>
      </c>
      <c r="M54" s="50">
        <v>25</v>
      </c>
      <c r="N54" s="50">
        <v>40</v>
      </c>
      <c r="O54" s="51"/>
      <c r="P54" s="51"/>
      <c r="Q54" s="51"/>
      <c r="R54" s="50">
        <v>144</v>
      </c>
      <c r="S54" s="50"/>
      <c r="T54" s="47" t="s">
        <v>1712</v>
      </c>
      <c r="U54" s="52" t="s">
        <v>1642</v>
      </c>
      <c r="V54" s="47" t="s">
        <v>1692</v>
      </c>
      <c r="X54" s="47" t="s">
        <v>1633</v>
      </c>
    </row>
    <row r="55" spans="1:24" x14ac:dyDescent="0.2">
      <c r="A55" s="46">
        <v>38540</v>
      </c>
      <c r="B55" s="47" t="s">
        <v>249</v>
      </c>
      <c r="C55" s="47">
        <v>1</v>
      </c>
      <c r="D55" s="47" t="s">
        <v>248</v>
      </c>
      <c r="E55" s="53">
        <v>9.930555555555555E-2</v>
      </c>
      <c r="F55" s="53">
        <v>0.11597222222222221</v>
      </c>
      <c r="G55" s="47" t="s">
        <v>250</v>
      </c>
      <c r="H55" s="47" t="s">
        <v>1205</v>
      </c>
      <c r="I55" s="47" t="s">
        <v>252</v>
      </c>
      <c r="J55" s="47" t="s">
        <v>252</v>
      </c>
      <c r="K55" s="49">
        <v>3</v>
      </c>
      <c r="L55" s="47">
        <v>62</v>
      </c>
      <c r="M55" s="50">
        <v>26</v>
      </c>
      <c r="N55" s="50">
        <v>36</v>
      </c>
      <c r="O55" s="51"/>
      <c r="P55" s="51"/>
      <c r="Q55" s="51"/>
      <c r="R55" s="50">
        <v>149</v>
      </c>
      <c r="S55" s="50"/>
      <c r="T55" s="47" t="s">
        <v>318</v>
      </c>
      <c r="U55" s="52" t="s">
        <v>1642</v>
      </c>
      <c r="V55" s="47" t="s">
        <v>1700</v>
      </c>
      <c r="X55" s="47" t="s">
        <v>1637</v>
      </c>
    </row>
    <row r="56" spans="1:24" x14ac:dyDescent="0.2">
      <c r="A56" s="46">
        <v>38540</v>
      </c>
      <c r="B56" s="47" t="s">
        <v>249</v>
      </c>
      <c r="C56" s="47">
        <v>1</v>
      </c>
      <c r="D56" s="47" t="s">
        <v>248</v>
      </c>
      <c r="E56" s="53">
        <v>0.97777777777777775</v>
      </c>
      <c r="F56" s="53">
        <v>0.99375000000000002</v>
      </c>
      <c r="G56" s="47" t="s">
        <v>250</v>
      </c>
      <c r="H56" s="47" t="s">
        <v>1193</v>
      </c>
      <c r="I56" s="47" t="s">
        <v>252</v>
      </c>
      <c r="J56" s="47" t="s">
        <v>252</v>
      </c>
      <c r="K56" s="49">
        <v>4.5</v>
      </c>
      <c r="L56" s="47">
        <v>59</v>
      </c>
      <c r="M56" s="50">
        <v>25</v>
      </c>
      <c r="N56" s="50">
        <v>34</v>
      </c>
      <c r="O56" s="51"/>
      <c r="P56" s="51"/>
      <c r="Q56" s="51"/>
      <c r="R56" s="50">
        <v>139</v>
      </c>
      <c r="S56" s="50"/>
      <c r="T56" s="47" t="s">
        <v>318</v>
      </c>
      <c r="U56" s="52" t="s">
        <v>1642</v>
      </c>
      <c r="V56" s="47" t="s">
        <v>1695</v>
      </c>
    </row>
    <row r="57" spans="1:24" x14ac:dyDescent="0.2">
      <c r="A57" s="46">
        <v>38540</v>
      </c>
      <c r="B57" s="47" t="s">
        <v>249</v>
      </c>
      <c r="C57" s="47">
        <v>1</v>
      </c>
      <c r="D57" s="47" t="s">
        <v>248</v>
      </c>
      <c r="E57" s="53">
        <v>3.6111111111111115E-2</v>
      </c>
      <c r="F57" s="53">
        <v>6.5972222222222224E-2</v>
      </c>
      <c r="G57" s="47" t="s">
        <v>250</v>
      </c>
      <c r="H57" s="47" t="s">
        <v>1201</v>
      </c>
      <c r="I57" s="47" t="s">
        <v>252</v>
      </c>
      <c r="J57" s="47" t="s">
        <v>252</v>
      </c>
      <c r="K57" s="49">
        <v>4</v>
      </c>
      <c r="L57" s="47">
        <v>57</v>
      </c>
      <c r="M57" s="50">
        <v>25</v>
      </c>
      <c r="N57" s="50">
        <v>32</v>
      </c>
      <c r="O57" s="51"/>
      <c r="P57" s="51"/>
      <c r="Q57" s="51"/>
      <c r="R57" s="50">
        <v>141</v>
      </c>
      <c r="S57" s="50"/>
      <c r="T57" s="47" t="s">
        <v>318</v>
      </c>
      <c r="U57" s="52" t="s">
        <v>1642</v>
      </c>
      <c r="V57" s="47" t="s">
        <v>1698</v>
      </c>
    </row>
    <row r="58" spans="1:24" x14ac:dyDescent="0.2">
      <c r="A58" s="46">
        <v>38540</v>
      </c>
      <c r="B58" s="47" t="s">
        <v>249</v>
      </c>
      <c r="C58" s="47">
        <v>1</v>
      </c>
      <c r="D58" s="47" t="s">
        <v>248</v>
      </c>
      <c r="E58" s="53">
        <v>0.11458333333333333</v>
      </c>
      <c r="F58" s="53">
        <v>0.13333333333333333</v>
      </c>
      <c r="G58" s="47" t="s">
        <v>250</v>
      </c>
      <c r="H58" s="47" t="s">
        <v>1206</v>
      </c>
      <c r="I58" s="47" t="s">
        <v>252</v>
      </c>
      <c r="J58" s="47" t="s">
        <v>252</v>
      </c>
      <c r="K58" s="49">
        <v>3</v>
      </c>
      <c r="L58" s="47">
        <v>56</v>
      </c>
      <c r="M58" s="50">
        <v>25</v>
      </c>
      <c r="N58" s="50">
        <v>31</v>
      </c>
      <c r="O58" s="51"/>
      <c r="P58" s="51"/>
      <c r="Q58" s="51"/>
      <c r="R58" s="50">
        <v>142</v>
      </c>
      <c r="S58" s="50"/>
      <c r="T58" s="47" t="s">
        <v>318</v>
      </c>
      <c r="U58" s="52" t="s">
        <v>1642</v>
      </c>
      <c r="V58" s="47" t="s">
        <v>1701</v>
      </c>
      <c r="X58" s="47" t="s">
        <v>1623</v>
      </c>
    </row>
    <row r="59" spans="1:24" x14ac:dyDescent="0.2">
      <c r="A59" s="46">
        <v>38540</v>
      </c>
      <c r="B59" s="47" t="s">
        <v>249</v>
      </c>
      <c r="C59" s="47">
        <v>1</v>
      </c>
      <c r="D59" s="47" t="s">
        <v>248</v>
      </c>
      <c r="E59" s="53">
        <v>3.125E-2</v>
      </c>
      <c r="F59" s="53">
        <v>5.0694444444444452E-2</v>
      </c>
      <c r="G59" s="47" t="s">
        <v>250</v>
      </c>
      <c r="H59" s="47" t="s">
        <v>1199</v>
      </c>
      <c r="I59" s="47" t="s">
        <v>252</v>
      </c>
      <c r="J59" s="47" t="s">
        <v>252</v>
      </c>
      <c r="K59" s="49">
        <v>0</v>
      </c>
      <c r="L59" s="47">
        <v>59</v>
      </c>
      <c r="M59" s="50">
        <v>26</v>
      </c>
      <c r="N59" s="50">
        <v>33</v>
      </c>
      <c r="O59" s="51"/>
      <c r="P59" s="51"/>
      <c r="Q59" s="51"/>
      <c r="R59" s="50">
        <v>135</v>
      </c>
      <c r="S59" s="50"/>
      <c r="T59" s="47" t="s">
        <v>1712</v>
      </c>
      <c r="U59" s="52" t="s">
        <v>1642</v>
      </c>
      <c r="V59" s="47" t="s">
        <v>1697</v>
      </c>
      <c r="X59" s="47" t="s">
        <v>1636</v>
      </c>
    </row>
    <row r="60" spans="1:24" x14ac:dyDescent="0.2">
      <c r="A60" s="46">
        <v>38540</v>
      </c>
      <c r="B60" s="47" t="s">
        <v>249</v>
      </c>
      <c r="C60" s="47">
        <v>1</v>
      </c>
      <c r="D60" s="47" t="s">
        <v>248</v>
      </c>
      <c r="E60" s="53">
        <v>1.0416666666666666E-2</v>
      </c>
      <c r="F60" s="53" t="s">
        <v>318</v>
      </c>
      <c r="G60" s="47" t="s">
        <v>250</v>
      </c>
      <c r="H60" s="47" t="s">
        <v>1196</v>
      </c>
      <c r="I60" s="47" t="s">
        <v>252</v>
      </c>
      <c r="J60" s="47" t="s">
        <v>252</v>
      </c>
      <c r="K60" s="49">
        <v>0</v>
      </c>
      <c r="L60" s="47">
        <v>60</v>
      </c>
      <c r="M60" s="50">
        <v>25</v>
      </c>
      <c r="N60" s="50">
        <v>35</v>
      </c>
      <c r="O60" s="51"/>
      <c r="P60" s="51"/>
      <c r="Q60" s="51"/>
      <c r="R60" s="50">
        <v>140</v>
      </c>
      <c r="S60" s="50"/>
      <c r="T60" s="47" t="s">
        <v>318</v>
      </c>
      <c r="U60" s="52" t="s">
        <v>1642</v>
      </c>
      <c r="V60" s="47" t="s">
        <v>1696</v>
      </c>
      <c r="X60" s="47" t="s">
        <v>1635</v>
      </c>
    </row>
    <row r="61" spans="1:24" x14ac:dyDescent="0.2">
      <c r="A61" s="46">
        <v>38540</v>
      </c>
      <c r="B61" s="47" t="s">
        <v>249</v>
      </c>
      <c r="C61" s="47">
        <v>1</v>
      </c>
      <c r="D61" s="47" t="s">
        <v>248</v>
      </c>
      <c r="E61" s="53">
        <v>6.25E-2</v>
      </c>
      <c r="F61" s="53">
        <v>8.5416666666666655E-2</v>
      </c>
      <c r="G61" s="47" t="s">
        <v>250</v>
      </c>
      <c r="H61" s="47" t="s">
        <v>1202</v>
      </c>
      <c r="I61" s="47" t="s">
        <v>252</v>
      </c>
      <c r="J61" s="47" t="s">
        <v>252</v>
      </c>
      <c r="K61" s="49">
        <v>4</v>
      </c>
      <c r="L61" s="47">
        <v>59</v>
      </c>
      <c r="M61" s="50">
        <v>25</v>
      </c>
      <c r="N61" s="50">
        <v>34</v>
      </c>
      <c r="O61" s="51"/>
      <c r="P61" s="51"/>
      <c r="Q61" s="51"/>
      <c r="R61" s="50">
        <v>136</v>
      </c>
      <c r="S61" s="50"/>
      <c r="T61" s="47" t="s">
        <v>1712</v>
      </c>
      <c r="U61" s="52" t="s">
        <v>1642</v>
      </c>
      <c r="V61" s="47" t="s">
        <v>1699</v>
      </c>
    </row>
    <row r="62" spans="1:24" x14ac:dyDescent="0.2">
      <c r="A62" s="46">
        <v>38541</v>
      </c>
      <c r="B62" s="47" t="s">
        <v>249</v>
      </c>
      <c r="C62" s="47">
        <v>1</v>
      </c>
      <c r="D62" s="47" t="s">
        <v>248</v>
      </c>
      <c r="E62" s="53">
        <v>0.10277777777777779</v>
      </c>
      <c r="F62" s="53">
        <v>0.11874999999999999</v>
      </c>
      <c r="G62" s="47" t="s">
        <v>250</v>
      </c>
      <c r="H62" s="47" t="s">
        <v>1237</v>
      </c>
      <c r="I62" s="47" t="s">
        <v>252</v>
      </c>
      <c r="J62" s="47" t="s">
        <v>252</v>
      </c>
      <c r="K62" s="49">
        <v>0</v>
      </c>
      <c r="L62" s="47">
        <v>63</v>
      </c>
      <c r="M62" s="50">
        <v>26</v>
      </c>
      <c r="N62" s="50">
        <v>37</v>
      </c>
      <c r="O62" s="51"/>
      <c r="P62" s="51"/>
      <c r="Q62" s="51"/>
      <c r="R62" s="50">
        <v>140</v>
      </c>
      <c r="S62" s="50"/>
      <c r="T62" s="47" t="s">
        <v>318</v>
      </c>
      <c r="U62" s="52" t="s">
        <v>1642</v>
      </c>
      <c r="V62" s="47" t="s">
        <v>1709</v>
      </c>
    </row>
    <row r="63" spans="1:24" x14ac:dyDescent="0.2">
      <c r="A63" s="46">
        <v>38541</v>
      </c>
      <c r="B63" s="47" t="s">
        <v>249</v>
      </c>
      <c r="C63" s="47">
        <v>1</v>
      </c>
      <c r="D63" s="47" t="s">
        <v>248</v>
      </c>
      <c r="E63" s="53">
        <v>0.97569444444444453</v>
      </c>
      <c r="F63" s="53">
        <v>6.9444444444444447E-4</v>
      </c>
      <c r="G63" s="47" t="s">
        <v>250</v>
      </c>
      <c r="H63" s="47" t="s">
        <v>1219</v>
      </c>
      <c r="I63" s="47" t="s">
        <v>252</v>
      </c>
      <c r="J63" s="47" t="s">
        <v>252</v>
      </c>
      <c r="K63" s="55">
        <v>1.5</v>
      </c>
      <c r="L63" s="47">
        <v>59</v>
      </c>
      <c r="M63" s="50">
        <v>24</v>
      </c>
      <c r="N63" s="50">
        <v>35</v>
      </c>
      <c r="O63" s="51"/>
      <c r="P63" s="51"/>
      <c r="Q63" s="51"/>
      <c r="R63" s="50">
        <v>140</v>
      </c>
      <c r="S63" s="50"/>
      <c r="T63" s="47" t="s">
        <v>318</v>
      </c>
      <c r="U63" s="52" t="s">
        <v>1642</v>
      </c>
      <c r="V63" s="47" t="s">
        <v>1703</v>
      </c>
      <c r="X63" s="47" t="s">
        <v>1638</v>
      </c>
    </row>
    <row r="64" spans="1:24" x14ac:dyDescent="0.2">
      <c r="A64" s="46">
        <v>38541</v>
      </c>
      <c r="B64" s="47" t="s">
        <v>249</v>
      </c>
      <c r="C64" s="47">
        <v>1</v>
      </c>
      <c r="D64" s="47" t="s">
        <v>248</v>
      </c>
      <c r="E64" s="53">
        <v>6.458333333333334E-2</v>
      </c>
      <c r="F64" s="53">
        <v>0.1013888888888889</v>
      </c>
      <c r="G64" s="47" t="s">
        <v>250</v>
      </c>
      <c r="H64" s="47" t="s">
        <v>1234</v>
      </c>
      <c r="I64" s="47" t="s">
        <v>252</v>
      </c>
      <c r="J64" s="47" t="s">
        <v>252</v>
      </c>
      <c r="K64" s="49">
        <v>4</v>
      </c>
      <c r="L64" s="47">
        <v>66</v>
      </c>
      <c r="M64" s="50">
        <v>30</v>
      </c>
      <c r="N64" s="50">
        <v>36</v>
      </c>
      <c r="O64" s="51"/>
      <c r="P64" s="51"/>
      <c r="Q64" s="51"/>
      <c r="R64" s="50">
        <v>144</v>
      </c>
      <c r="S64" s="50"/>
      <c r="T64" s="47" t="s">
        <v>318</v>
      </c>
      <c r="U64" s="52" t="s">
        <v>1642</v>
      </c>
      <c r="V64" s="47" t="s">
        <v>1708</v>
      </c>
    </row>
    <row r="65" spans="1:24" x14ac:dyDescent="0.2">
      <c r="A65" s="46">
        <v>38541</v>
      </c>
      <c r="B65" s="47" t="s">
        <v>249</v>
      </c>
      <c r="C65" s="47">
        <v>1</v>
      </c>
      <c r="D65" s="47" t="s">
        <v>248</v>
      </c>
      <c r="E65" s="53">
        <v>0.12847222222222224</v>
      </c>
      <c r="F65" s="53">
        <v>0.16180555555555556</v>
      </c>
      <c r="G65" s="47" t="s">
        <v>250</v>
      </c>
      <c r="H65" s="47" t="s">
        <v>1244</v>
      </c>
      <c r="I65" s="47" t="s">
        <v>252</v>
      </c>
      <c r="J65" s="47" t="s">
        <v>252</v>
      </c>
      <c r="K65" s="49">
        <v>3</v>
      </c>
      <c r="L65" s="47">
        <v>66</v>
      </c>
      <c r="M65" s="50">
        <v>26</v>
      </c>
      <c r="N65" s="50">
        <v>40</v>
      </c>
      <c r="O65" s="51"/>
      <c r="P65" s="51"/>
      <c r="Q65" s="51"/>
      <c r="R65" s="50">
        <v>147</v>
      </c>
      <c r="S65" s="50"/>
      <c r="T65" s="47" t="s">
        <v>318</v>
      </c>
      <c r="U65" s="52" t="s">
        <v>1642</v>
      </c>
      <c r="V65" s="47" t="s">
        <v>1710</v>
      </c>
    </row>
    <row r="66" spans="1:24" x14ac:dyDescent="0.2">
      <c r="A66" s="46">
        <v>38541</v>
      </c>
      <c r="B66" s="47" t="s">
        <v>249</v>
      </c>
      <c r="C66" s="47">
        <v>1</v>
      </c>
      <c r="D66" s="47" t="s">
        <v>248</v>
      </c>
      <c r="E66" s="53">
        <v>2.0833333333333332E-2</v>
      </c>
      <c r="F66" s="53">
        <v>4.7222222222222221E-2</v>
      </c>
      <c r="G66" s="47" t="s">
        <v>250</v>
      </c>
      <c r="H66" s="47" t="s">
        <v>1225</v>
      </c>
      <c r="I66" s="47" t="s">
        <v>252</v>
      </c>
      <c r="J66" s="47" t="s">
        <v>252</v>
      </c>
      <c r="K66" s="49">
        <v>4</v>
      </c>
      <c r="L66" s="47">
        <v>62</v>
      </c>
      <c r="M66" s="50">
        <v>26</v>
      </c>
      <c r="N66" s="50">
        <v>36</v>
      </c>
      <c r="O66" s="51"/>
      <c r="P66" s="51"/>
      <c r="Q66" s="51"/>
      <c r="R66" s="50">
        <v>143</v>
      </c>
      <c r="S66" s="50"/>
      <c r="T66" s="47" t="s">
        <v>318</v>
      </c>
      <c r="U66" s="52" t="s">
        <v>1642</v>
      </c>
      <c r="V66" s="47" t="s">
        <v>1705</v>
      </c>
      <c r="X66" s="47" t="s">
        <v>1623</v>
      </c>
    </row>
    <row r="67" spans="1:24" x14ac:dyDescent="0.2">
      <c r="A67" s="46">
        <v>38541</v>
      </c>
      <c r="B67" s="47" t="s">
        <v>249</v>
      </c>
      <c r="C67" s="47">
        <v>1</v>
      </c>
      <c r="D67" s="47" t="s">
        <v>248</v>
      </c>
      <c r="E67" s="53">
        <v>0.14305555555555557</v>
      </c>
      <c r="F67" s="53" t="s">
        <v>318</v>
      </c>
      <c r="G67" s="47" t="s">
        <v>250</v>
      </c>
      <c r="H67" s="47" t="s">
        <v>1247</v>
      </c>
      <c r="I67" s="47" t="s">
        <v>252</v>
      </c>
      <c r="J67" s="47" t="s">
        <v>252</v>
      </c>
      <c r="K67" s="49">
        <v>3</v>
      </c>
      <c r="L67" s="47">
        <v>63</v>
      </c>
      <c r="M67" s="50">
        <v>25</v>
      </c>
      <c r="N67" s="50">
        <v>38</v>
      </c>
      <c r="O67" s="51"/>
      <c r="P67" s="51"/>
      <c r="Q67" s="51"/>
      <c r="R67" s="50">
        <v>147</v>
      </c>
      <c r="S67" s="50"/>
      <c r="T67" s="47" t="s">
        <v>318</v>
      </c>
      <c r="U67" s="52" t="s">
        <v>1642</v>
      </c>
      <c r="V67" s="47" t="s">
        <v>1711</v>
      </c>
    </row>
    <row r="68" spans="1:24" x14ac:dyDescent="0.2">
      <c r="A68" s="46">
        <v>38541</v>
      </c>
      <c r="B68" s="47" t="s">
        <v>249</v>
      </c>
      <c r="C68" s="47">
        <v>1</v>
      </c>
      <c r="D68" s="47" t="s">
        <v>248</v>
      </c>
      <c r="E68" s="53">
        <v>0.89513888888888893</v>
      </c>
      <c r="F68" s="53">
        <v>0.95416666666666661</v>
      </c>
      <c r="G68" s="47" t="s">
        <v>250</v>
      </c>
      <c r="H68" s="47" t="s">
        <v>1212</v>
      </c>
      <c r="I68" s="47" t="s">
        <v>252</v>
      </c>
      <c r="J68" s="47" t="s">
        <v>252</v>
      </c>
      <c r="K68" s="49">
        <v>0</v>
      </c>
      <c r="L68" s="47">
        <v>58</v>
      </c>
      <c r="M68" s="50">
        <v>25</v>
      </c>
      <c r="N68" s="50">
        <v>33</v>
      </c>
      <c r="O68" s="51"/>
      <c r="P68" s="51"/>
      <c r="Q68" s="51"/>
      <c r="R68" s="50">
        <v>145</v>
      </c>
      <c r="S68" s="50"/>
      <c r="T68" s="47" t="s">
        <v>318</v>
      </c>
      <c r="U68" s="52" t="s">
        <v>1642</v>
      </c>
      <c r="V68" s="47" t="s">
        <v>1702</v>
      </c>
    </row>
    <row r="69" spans="1:24" x14ac:dyDescent="0.2">
      <c r="A69" s="46">
        <v>38541</v>
      </c>
      <c r="B69" s="47" t="s">
        <v>249</v>
      </c>
      <c r="C69" s="47">
        <v>1</v>
      </c>
      <c r="D69" s="47" t="s">
        <v>248</v>
      </c>
      <c r="E69" s="53">
        <v>4.6527777777777779E-2</v>
      </c>
      <c r="F69" s="53">
        <v>7.013888888888889E-2</v>
      </c>
      <c r="G69" s="47" t="s">
        <v>250</v>
      </c>
      <c r="H69" s="47" t="s">
        <v>1231</v>
      </c>
      <c r="I69" s="47" t="s">
        <v>252</v>
      </c>
      <c r="J69" s="47" t="s">
        <v>252</v>
      </c>
      <c r="K69" s="49">
        <v>4.5</v>
      </c>
      <c r="L69" s="47">
        <v>66</v>
      </c>
      <c r="M69" s="50">
        <v>30</v>
      </c>
      <c r="N69" s="50">
        <v>36</v>
      </c>
      <c r="O69" s="51"/>
      <c r="P69" s="51"/>
      <c r="Q69" s="51"/>
      <c r="R69" s="50"/>
      <c r="S69" s="50"/>
      <c r="T69" s="47" t="s">
        <v>1712</v>
      </c>
      <c r="U69" s="52" t="s">
        <v>1642</v>
      </c>
      <c r="V69" s="47" t="s">
        <v>1707</v>
      </c>
    </row>
    <row r="70" spans="1:24" x14ac:dyDescent="0.2">
      <c r="A70" s="46">
        <v>38541</v>
      </c>
      <c r="B70" s="47" t="s">
        <v>249</v>
      </c>
      <c r="C70" s="47">
        <v>1</v>
      </c>
      <c r="D70" s="47" t="s">
        <v>248</v>
      </c>
      <c r="E70" s="53">
        <v>0.98611111111111116</v>
      </c>
      <c r="F70" s="53">
        <v>2.2222222222222223E-2</v>
      </c>
      <c r="G70" s="47" t="s">
        <v>250</v>
      </c>
      <c r="H70" s="47" t="s">
        <v>1220</v>
      </c>
      <c r="I70" s="47" t="s">
        <v>252</v>
      </c>
      <c r="J70" s="47" t="s">
        <v>252</v>
      </c>
      <c r="K70" s="49">
        <v>3</v>
      </c>
      <c r="L70" s="47">
        <v>64</v>
      </c>
      <c r="M70" s="50">
        <v>27</v>
      </c>
      <c r="N70" s="50">
        <v>37</v>
      </c>
      <c r="O70" s="51"/>
      <c r="P70" s="51"/>
      <c r="Q70" s="51"/>
      <c r="R70" s="50">
        <v>141</v>
      </c>
      <c r="S70" s="50"/>
      <c r="T70" s="47" t="s">
        <v>318</v>
      </c>
      <c r="U70" s="52" t="s">
        <v>1642</v>
      </c>
      <c r="V70" s="47" t="s">
        <v>1704</v>
      </c>
      <c r="X70" s="47" t="s">
        <v>1639</v>
      </c>
    </row>
    <row r="71" spans="1:24" x14ac:dyDescent="0.2">
      <c r="A71" s="46">
        <v>38541</v>
      </c>
      <c r="B71" s="47" t="s">
        <v>249</v>
      </c>
      <c r="C71" s="47">
        <v>1</v>
      </c>
      <c r="D71" s="47" t="s">
        <v>248</v>
      </c>
      <c r="E71" s="53">
        <v>2.7777777777777776E-2</v>
      </c>
      <c r="F71" s="56">
        <v>8.4722222222222213E-2</v>
      </c>
      <c r="G71" s="47" t="s">
        <v>250</v>
      </c>
      <c r="H71" s="47" t="s">
        <v>1227</v>
      </c>
      <c r="I71" s="47" t="s">
        <v>252</v>
      </c>
      <c r="J71" s="47" t="s">
        <v>252</v>
      </c>
      <c r="K71" s="49">
        <v>4.5</v>
      </c>
      <c r="L71" s="47">
        <v>63</v>
      </c>
      <c r="M71" s="50">
        <v>26</v>
      </c>
      <c r="N71" s="50">
        <v>37</v>
      </c>
      <c r="O71" s="51"/>
      <c r="P71" s="51"/>
      <c r="Q71" s="51"/>
      <c r="R71" s="50">
        <v>142</v>
      </c>
      <c r="S71" s="50"/>
      <c r="T71" s="47" t="s">
        <v>1712</v>
      </c>
      <c r="U71" s="52" t="s">
        <v>1642</v>
      </c>
      <c r="V71" s="47" t="s">
        <v>1706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workbookViewId="0">
      <selection activeCell="E3" sqref="E3"/>
    </sheetView>
  </sheetViews>
  <sheetFormatPr defaultRowHeight="12.75" x14ac:dyDescent="0.2"/>
  <cols>
    <col min="2" max="4" width="12" bestFit="1" customWidth="1"/>
    <col min="5" max="6" width="4.7109375" customWidth="1"/>
    <col min="8" max="8" width="13.28515625" customWidth="1"/>
    <col min="9" max="9" width="11.42578125" customWidth="1"/>
    <col min="10" max="10" width="7.85546875" customWidth="1"/>
    <col min="11" max="11" width="10.85546875" bestFit="1" customWidth="1"/>
    <col min="12" max="12" width="7.85546875" customWidth="1"/>
    <col min="13" max="13" width="10.85546875" bestFit="1" customWidth="1"/>
    <col min="14" max="14" width="7.85546875" customWidth="1"/>
    <col min="15" max="15" width="10.85546875" bestFit="1" customWidth="1"/>
  </cols>
  <sheetData>
    <row r="1" spans="1:19" ht="13.5" thickTop="1" x14ac:dyDescent="0.2">
      <c r="S1" s="196" t="s">
        <v>875</v>
      </c>
    </row>
    <row r="2" spans="1:19" x14ac:dyDescent="0.2">
      <c r="S2" s="197" t="s">
        <v>957</v>
      </c>
    </row>
    <row r="3" spans="1:19" x14ac:dyDescent="0.2">
      <c r="A3" s="171" t="s">
        <v>845</v>
      </c>
      <c r="B3" s="172"/>
      <c r="C3" s="172"/>
      <c r="D3" s="172"/>
      <c r="E3" s="174"/>
      <c r="S3" s="197" t="s">
        <v>1171</v>
      </c>
    </row>
    <row r="4" spans="1:19" x14ac:dyDescent="0.2">
      <c r="A4" s="171" t="s">
        <v>1720</v>
      </c>
      <c r="B4" s="171" t="s">
        <v>246</v>
      </c>
      <c r="C4" s="171" t="s">
        <v>214</v>
      </c>
      <c r="D4" s="171" t="s">
        <v>834</v>
      </c>
      <c r="E4" s="174" t="s">
        <v>376</v>
      </c>
      <c r="S4" s="197" t="s">
        <v>872</v>
      </c>
    </row>
    <row r="5" spans="1:19" x14ac:dyDescent="0.2">
      <c r="A5" s="175">
        <v>2004</v>
      </c>
      <c r="B5" s="175" t="s">
        <v>378</v>
      </c>
      <c r="C5" s="175" t="s">
        <v>250</v>
      </c>
      <c r="D5" s="175" t="s">
        <v>835</v>
      </c>
      <c r="E5" s="185">
        <v>2</v>
      </c>
      <c r="S5" s="197" t="s">
        <v>935</v>
      </c>
    </row>
    <row r="6" spans="1:19" x14ac:dyDescent="0.2">
      <c r="A6" s="176"/>
      <c r="B6" s="176"/>
      <c r="C6" s="175" t="s">
        <v>846</v>
      </c>
      <c r="D6" s="172"/>
      <c r="E6" s="185">
        <v>2</v>
      </c>
      <c r="H6" t="s">
        <v>1125</v>
      </c>
      <c r="I6" s="28">
        <v>38524</v>
      </c>
      <c r="S6" s="197" t="s">
        <v>937</v>
      </c>
    </row>
    <row r="7" spans="1:19" x14ac:dyDescent="0.2">
      <c r="A7" s="175">
        <v>2005</v>
      </c>
      <c r="B7" s="175" t="s">
        <v>860</v>
      </c>
      <c r="C7" s="175" t="s">
        <v>250</v>
      </c>
      <c r="D7" s="175" t="s">
        <v>835</v>
      </c>
      <c r="E7" s="185">
        <v>1</v>
      </c>
      <c r="S7" s="197" t="s">
        <v>502</v>
      </c>
    </row>
    <row r="8" spans="1:19" x14ac:dyDescent="0.2">
      <c r="A8" s="176"/>
      <c r="B8" s="176"/>
      <c r="C8" s="175" t="s">
        <v>846</v>
      </c>
      <c r="D8" s="172"/>
      <c r="E8" s="185">
        <v>1</v>
      </c>
      <c r="H8" s="22"/>
      <c r="I8" s="22"/>
      <c r="J8" s="22"/>
      <c r="K8" s="22"/>
      <c r="L8" s="22"/>
      <c r="M8" s="22"/>
      <c r="N8" s="22"/>
      <c r="O8" s="22"/>
      <c r="S8" s="197" t="s">
        <v>417</v>
      </c>
    </row>
    <row r="9" spans="1:19" x14ac:dyDescent="0.2">
      <c r="A9" s="176"/>
      <c r="B9" s="175" t="s">
        <v>378</v>
      </c>
      <c r="C9" s="175" t="s">
        <v>250</v>
      </c>
      <c r="D9" s="175" t="s">
        <v>835</v>
      </c>
      <c r="E9" s="185">
        <v>2</v>
      </c>
      <c r="H9" s="27"/>
      <c r="I9" s="27"/>
      <c r="J9" s="241" t="s">
        <v>857</v>
      </c>
      <c r="K9" s="241"/>
      <c r="L9" s="241" t="s">
        <v>858</v>
      </c>
      <c r="M9" s="241"/>
      <c r="N9" s="241" t="s">
        <v>859</v>
      </c>
      <c r="O9" s="241"/>
      <c r="S9" s="197" t="s">
        <v>393</v>
      </c>
    </row>
    <row r="10" spans="1:19" x14ac:dyDescent="0.2">
      <c r="A10" s="176"/>
      <c r="B10" s="176"/>
      <c r="C10" s="175" t="s">
        <v>846</v>
      </c>
      <c r="D10" s="172"/>
      <c r="E10" s="185">
        <v>2</v>
      </c>
      <c r="H10" s="26" t="s">
        <v>849</v>
      </c>
      <c r="I10" s="26" t="s">
        <v>850</v>
      </c>
      <c r="J10" s="26" t="s">
        <v>852</v>
      </c>
      <c r="K10" s="26" t="s">
        <v>851</v>
      </c>
      <c r="L10" s="26" t="s">
        <v>852</v>
      </c>
      <c r="M10" s="26" t="s">
        <v>851</v>
      </c>
      <c r="N10" s="26" t="s">
        <v>852</v>
      </c>
      <c r="O10" s="26" t="s">
        <v>851</v>
      </c>
      <c r="S10" s="197" t="s">
        <v>519</v>
      </c>
    </row>
    <row r="11" spans="1:19" x14ac:dyDescent="0.2">
      <c r="A11" s="176"/>
      <c r="B11" s="175" t="s">
        <v>249</v>
      </c>
      <c r="C11" s="175" t="s">
        <v>250</v>
      </c>
      <c r="D11" s="175" t="s">
        <v>835</v>
      </c>
      <c r="E11" s="185">
        <v>2</v>
      </c>
      <c r="H11" t="s">
        <v>854</v>
      </c>
      <c r="I11" t="s">
        <v>379</v>
      </c>
      <c r="J11">
        <v>89</v>
      </c>
      <c r="K11">
        <v>3</v>
      </c>
      <c r="L11">
        <v>7</v>
      </c>
      <c r="M11">
        <v>0</v>
      </c>
      <c r="N11">
        <v>0</v>
      </c>
      <c r="S11" s="197" t="s">
        <v>661</v>
      </c>
    </row>
    <row r="12" spans="1:19" x14ac:dyDescent="0.2">
      <c r="A12" s="176"/>
      <c r="B12" s="176"/>
      <c r="C12" s="175" t="s">
        <v>846</v>
      </c>
      <c r="D12" s="172"/>
      <c r="E12" s="185">
        <v>2</v>
      </c>
      <c r="I12" t="s">
        <v>853</v>
      </c>
      <c r="J12">
        <v>98</v>
      </c>
      <c r="K12">
        <v>5</v>
      </c>
      <c r="L12">
        <v>13</v>
      </c>
      <c r="M12">
        <v>0</v>
      </c>
      <c r="N12">
        <v>1</v>
      </c>
      <c r="O12">
        <v>0</v>
      </c>
      <c r="S12" s="197" t="s">
        <v>344</v>
      </c>
    </row>
    <row r="13" spans="1:19" x14ac:dyDescent="0.2">
      <c r="A13" s="175">
        <v>2006</v>
      </c>
      <c r="B13" s="175" t="s">
        <v>249</v>
      </c>
      <c r="C13" s="175" t="s">
        <v>250</v>
      </c>
      <c r="D13" s="175" t="s">
        <v>835</v>
      </c>
      <c r="E13" s="185">
        <v>6</v>
      </c>
      <c r="H13" t="s">
        <v>856</v>
      </c>
      <c r="J13">
        <f t="shared" ref="J13:O13" si="0">SUM(J11:J12)</f>
        <v>187</v>
      </c>
      <c r="K13">
        <f t="shared" si="0"/>
        <v>8</v>
      </c>
      <c r="L13">
        <f t="shared" si="0"/>
        <v>20</v>
      </c>
      <c r="M13">
        <f t="shared" si="0"/>
        <v>0</v>
      </c>
      <c r="N13">
        <f t="shared" si="0"/>
        <v>1</v>
      </c>
      <c r="O13">
        <f t="shared" si="0"/>
        <v>0</v>
      </c>
      <c r="S13" s="197" t="s">
        <v>434</v>
      </c>
    </row>
    <row r="14" spans="1:19" x14ac:dyDescent="0.2">
      <c r="A14" s="176"/>
      <c r="B14" s="176"/>
      <c r="C14" s="175" t="s">
        <v>846</v>
      </c>
      <c r="D14" s="172"/>
      <c r="E14" s="185">
        <v>6</v>
      </c>
      <c r="H14" t="s">
        <v>855</v>
      </c>
      <c r="I14">
        <v>1</v>
      </c>
      <c r="J14">
        <v>308</v>
      </c>
      <c r="K14">
        <v>3</v>
      </c>
      <c r="L14">
        <v>0</v>
      </c>
      <c r="M14">
        <v>0</v>
      </c>
      <c r="N14">
        <v>2</v>
      </c>
      <c r="O14">
        <v>0</v>
      </c>
      <c r="S14" s="197" t="s">
        <v>668</v>
      </c>
    </row>
    <row r="15" spans="1:19" x14ac:dyDescent="0.2">
      <c r="A15" s="178" t="s">
        <v>377</v>
      </c>
      <c r="B15" s="179"/>
      <c r="C15" s="179"/>
      <c r="D15" s="179"/>
      <c r="E15" s="187">
        <v>13</v>
      </c>
      <c r="I15">
        <v>2</v>
      </c>
      <c r="J15">
        <v>18</v>
      </c>
      <c r="K15">
        <v>0</v>
      </c>
      <c r="L15">
        <v>0</v>
      </c>
      <c r="S15" s="197" t="s">
        <v>1297</v>
      </c>
    </row>
    <row r="16" spans="1:19" x14ac:dyDescent="0.2">
      <c r="I16">
        <v>3</v>
      </c>
      <c r="J16">
        <v>11</v>
      </c>
      <c r="K16">
        <v>1</v>
      </c>
      <c r="L16">
        <v>0</v>
      </c>
      <c r="S16" s="197" t="s">
        <v>413</v>
      </c>
    </row>
    <row r="17" spans="8:19" x14ac:dyDescent="0.2">
      <c r="H17" t="s">
        <v>856</v>
      </c>
      <c r="J17">
        <f t="shared" ref="J17:O17" si="1">SUM(J14:J16)</f>
        <v>337</v>
      </c>
      <c r="K17">
        <f t="shared" si="1"/>
        <v>4</v>
      </c>
      <c r="L17">
        <f t="shared" si="1"/>
        <v>0</v>
      </c>
      <c r="M17">
        <f t="shared" si="1"/>
        <v>0</v>
      </c>
      <c r="N17">
        <f t="shared" si="1"/>
        <v>2</v>
      </c>
      <c r="O17">
        <f t="shared" si="1"/>
        <v>0</v>
      </c>
      <c r="S17" s="197" t="s">
        <v>1407</v>
      </c>
    </row>
    <row r="18" spans="8:19" x14ac:dyDescent="0.2">
      <c r="H18" t="s">
        <v>1124</v>
      </c>
      <c r="I18">
        <v>1</v>
      </c>
      <c r="J18">
        <v>88</v>
      </c>
      <c r="K18">
        <v>2</v>
      </c>
      <c r="L18">
        <v>0</v>
      </c>
      <c r="N18">
        <v>3</v>
      </c>
      <c r="S18" s="197" t="s">
        <v>438</v>
      </c>
    </row>
    <row r="19" spans="8:19" x14ac:dyDescent="0.2">
      <c r="H19" s="26" t="s">
        <v>376</v>
      </c>
      <c r="I19" s="26"/>
      <c r="J19" s="26">
        <f t="shared" ref="J19:O19" si="2">SUM(J17,J13,J18)</f>
        <v>612</v>
      </c>
      <c r="K19" s="26">
        <f t="shared" si="2"/>
        <v>14</v>
      </c>
      <c r="L19" s="26">
        <f t="shared" si="2"/>
        <v>20</v>
      </c>
      <c r="M19" s="26">
        <f t="shared" si="2"/>
        <v>0</v>
      </c>
      <c r="N19" s="26">
        <f t="shared" si="2"/>
        <v>6</v>
      </c>
      <c r="O19" s="26">
        <f t="shared" si="2"/>
        <v>0</v>
      </c>
      <c r="S19" s="197" t="s">
        <v>1058</v>
      </c>
    </row>
    <row r="20" spans="8:19" x14ac:dyDescent="0.2">
      <c r="S20" s="197" t="s">
        <v>1451</v>
      </c>
    </row>
    <row r="21" spans="8:19" x14ac:dyDescent="0.2">
      <c r="S21" s="197" t="s">
        <v>1134</v>
      </c>
    </row>
    <row r="22" spans="8:19" x14ac:dyDescent="0.2">
      <c r="S22" s="197" t="s">
        <v>565</v>
      </c>
    </row>
    <row r="23" spans="8:19" x14ac:dyDescent="0.2">
      <c r="S23" s="197" t="s">
        <v>1087</v>
      </c>
    </row>
    <row r="24" spans="8:19" x14ac:dyDescent="0.2">
      <c r="S24" s="197" t="s">
        <v>626</v>
      </c>
    </row>
    <row r="25" spans="8:19" x14ac:dyDescent="0.2">
      <c r="S25" s="197" t="s">
        <v>562</v>
      </c>
    </row>
    <row r="26" spans="8:19" x14ac:dyDescent="0.2">
      <c r="S26" s="197" t="s">
        <v>1163</v>
      </c>
    </row>
    <row r="27" spans="8:19" x14ac:dyDescent="0.2">
      <c r="S27" s="197" t="s">
        <v>338</v>
      </c>
    </row>
    <row r="28" spans="8:19" x14ac:dyDescent="0.2">
      <c r="S28" s="197" t="s">
        <v>997</v>
      </c>
    </row>
    <row r="29" spans="8:19" x14ac:dyDescent="0.2">
      <c r="S29" s="197" t="s">
        <v>1233</v>
      </c>
    </row>
    <row r="30" spans="8:19" x14ac:dyDescent="0.2">
      <c r="S30" s="197" t="s">
        <v>1188</v>
      </c>
    </row>
    <row r="31" spans="8:19" x14ac:dyDescent="0.2">
      <c r="S31" s="197" t="s">
        <v>1240</v>
      </c>
    </row>
    <row r="32" spans="8:19" x14ac:dyDescent="0.2">
      <c r="S32" s="197" t="s">
        <v>1898</v>
      </c>
    </row>
    <row r="33" spans="19:19" x14ac:dyDescent="0.2">
      <c r="S33" s="197" t="s">
        <v>1755</v>
      </c>
    </row>
    <row r="34" spans="19:19" ht="13.5" thickBot="1" x14ac:dyDescent="0.25">
      <c r="S34" s="198" t="s">
        <v>13</v>
      </c>
    </row>
    <row r="35" spans="19:19" ht="13.5" thickTop="1" x14ac:dyDescent="0.2"/>
  </sheetData>
  <mergeCells count="3">
    <mergeCell ref="J9:K9"/>
    <mergeCell ref="L9:M9"/>
    <mergeCell ref="N9:O9"/>
  </mergeCells>
  <phoneticPr fontId="0" type="noConversion"/>
  <pageMargins left="0.75" right="0.75" top="1" bottom="1" header="0.5" footer="0.5"/>
  <pageSetup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opLeftCell="A43" workbookViewId="0">
      <selection activeCell="Q21" sqref="Q2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Sheet3</vt:lpstr>
      <vt:lpstr>BANDING</vt:lpstr>
      <vt:lpstr>Sheet5</vt:lpstr>
      <vt:lpstr>Sheet4</vt:lpstr>
      <vt:lpstr>CPUE</vt:lpstr>
      <vt:lpstr>2015 Moon</vt:lpstr>
      <vt:lpstr>RADIO</vt:lpstr>
      <vt:lpstr>Sheet1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T. Harvey</dc:creator>
  <cp:lastModifiedBy>Kelsey, Emily Cashman</cp:lastModifiedBy>
  <dcterms:created xsi:type="dcterms:W3CDTF">2004-06-28T18:42:02Z</dcterms:created>
  <dcterms:modified xsi:type="dcterms:W3CDTF">2019-02-07T20:31:25Z</dcterms:modified>
</cp:coreProperties>
</file>