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composition_of_Sales" sheetId="1" r:id="rId4"/>
  </sheets>
  <definedNames/>
  <calcPr/>
</workbook>
</file>

<file path=xl/sharedStrings.xml><?xml version="1.0" encoding="utf-8"?>
<sst xmlns="http://schemas.openxmlformats.org/spreadsheetml/2006/main" count="39" uniqueCount="30">
  <si>
    <t>PPG_Retailer_Variant</t>
  </si>
  <si>
    <t>Model</t>
  </si>
  <si>
    <t>promo_catalogue</t>
  </si>
  <si>
    <t>promo_ins</t>
  </si>
  <si>
    <t>display_platinum</t>
  </si>
  <si>
    <t>display_gold</t>
  </si>
  <si>
    <t>display_silver</t>
  </si>
  <si>
    <t>display_bronze</t>
  </si>
  <si>
    <t>Packsize</t>
  </si>
  <si>
    <t>Wtd.Selling.Dist</t>
  </si>
  <si>
    <t>WeekNum</t>
  </si>
  <si>
    <t>Month</t>
  </si>
  <si>
    <t>Product.Type_Product.Type 3</t>
  </si>
  <si>
    <t>Constant</t>
  </si>
  <si>
    <t>Enter sales here</t>
  </si>
  <si>
    <t>Promo.Group 19__Retailer 0</t>
  </si>
  <si>
    <t>LassoRegression_Positive</t>
  </si>
  <si>
    <t>Promo.Group 19__Retailer 1</t>
  </si>
  <si>
    <t>Promo.Group 20__Retailer 0</t>
  </si>
  <si>
    <t>Promo.Group 20__Retailer 1</t>
  </si>
  <si>
    <t>Promo.Group 22__Retailer 0</t>
  </si>
  <si>
    <t>Promo.Group 22__Retailer 1</t>
  </si>
  <si>
    <t>LinearRegression_Positive</t>
  </si>
  <si>
    <t>Promo.Group 3__Retailer 0</t>
  </si>
  <si>
    <t>ElasticNetRegression_Positive</t>
  </si>
  <si>
    <t>Promo.Group 3__Retailer 1</t>
  </si>
  <si>
    <t>Promo.Group 5__Retailer 0</t>
  </si>
  <si>
    <t>Promo.Group 5__Retailer 1</t>
  </si>
  <si>
    <t>Promo.Group 6__Retailer 0</t>
  </si>
  <si>
    <t>Promo.Group 6__Retailer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</si>
</sst>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3.75"/>
    <col customWidth="1" min="3" max="3" width="14.88"/>
    <col customWidth="1" min="4" max="4" width="8.75"/>
    <col customWidth="1" min="5" max="5" width="14.63"/>
    <col customWidth="1" min="6" max="6" width="11.13"/>
    <col customWidth="1" min="7" max="7" width="12.0"/>
    <col customWidth="1" min="8" max="8" width="12.25"/>
    <col customWidth="1" min="9" max="9" width="7.63"/>
    <col customWidth="1" min="10" max="10" width="13.63"/>
    <col customWidth="1" min="11" max="11" width="8.75"/>
    <col customWidth="1" min="12" max="12" width="5.63"/>
    <col customWidth="1" min="13" max="13" width="24.38"/>
    <col customWidth="1" min="14" max="14" width="7.63"/>
    <col customWidth="1" min="15" max="15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 t="s">
        <v>16</v>
      </c>
      <c r="C2" s="3">
        <f>0/100*O2</f>
        <v>0</v>
      </c>
      <c r="D2" s="3">
        <f>5.81/100*O2</f>
        <v>5.81</v>
      </c>
      <c r="E2" s="3">
        <f>0/100*O2</f>
        <v>0</v>
      </c>
      <c r="F2" s="3">
        <f t="shared" ref="F2:F4" si="1">0/100*O2</f>
        <v>0</v>
      </c>
      <c r="G2" s="3">
        <f t="shared" ref="G2:G7" si="2">0/100*O2</f>
        <v>0</v>
      </c>
      <c r="H2" s="3">
        <f>0/100*O2</f>
        <v>0</v>
      </c>
      <c r="I2" s="3">
        <f t="shared" ref="I2:I7" si="3">0/100*O2</f>
        <v>0</v>
      </c>
      <c r="J2" s="3">
        <f>99.44/100*O2</f>
        <v>99.44</v>
      </c>
      <c r="K2" s="3">
        <f>56.94/100*O2</f>
        <v>56.94</v>
      </c>
      <c r="L2" s="3">
        <f>18.98/100*O2</f>
        <v>18.98</v>
      </c>
      <c r="M2" s="3">
        <f>0.12/100*O2</f>
        <v>0.12</v>
      </c>
      <c r="N2" s="3">
        <f>-81.29/100*O2</f>
        <v>-81.29</v>
      </c>
      <c r="O2" s="3">
        <v>100.0</v>
      </c>
    </row>
    <row r="3">
      <c r="A3" s="2" t="s">
        <v>17</v>
      </c>
      <c r="B3" s="2" t="s">
        <v>16</v>
      </c>
      <c r="C3" s="3">
        <f>4.13/100*O3</f>
        <v>4.13</v>
      </c>
      <c r="D3" s="3">
        <f>0/100*O3</f>
        <v>0</v>
      </c>
      <c r="E3" s="3">
        <f>1.47/100*O3</f>
        <v>1.47</v>
      </c>
      <c r="F3" s="3">
        <f t="shared" si="1"/>
        <v>0</v>
      </c>
      <c r="G3" s="3">
        <f t="shared" si="2"/>
        <v>0</v>
      </c>
      <c r="H3" s="3">
        <f>1.11/100*O3</f>
        <v>1.11</v>
      </c>
      <c r="I3" s="3">
        <f t="shared" si="3"/>
        <v>0</v>
      </c>
      <c r="J3" s="3">
        <f>98.41/100*O3</f>
        <v>98.41</v>
      </c>
      <c r="K3" s="3">
        <f>23.9/100*O3</f>
        <v>23.9</v>
      </c>
      <c r="L3" s="3">
        <f>33.94/100*O3</f>
        <v>33.94</v>
      </c>
      <c r="M3" s="3">
        <f t="shared" ref="M3:M7" si="4">0/100*O3</f>
        <v>0</v>
      </c>
      <c r="N3" s="3">
        <f>-62.96/100*O3</f>
        <v>-62.96</v>
      </c>
      <c r="O3" s="3">
        <v>100.0</v>
      </c>
    </row>
    <row r="4">
      <c r="A4" s="2" t="s">
        <v>18</v>
      </c>
      <c r="B4" s="2" t="s">
        <v>16</v>
      </c>
      <c r="C4" s="3">
        <f>8.34/100*O4</f>
        <v>8.34</v>
      </c>
      <c r="D4" s="3">
        <f>0.66/100*O4</f>
        <v>0.66</v>
      </c>
      <c r="E4" s="3">
        <f>1.7/100*O4</f>
        <v>1.7</v>
      </c>
      <c r="F4" s="3">
        <f t="shared" si="1"/>
        <v>0</v>
      </c>
      <c r="G4" s="3">
        <f t="shared" si="2"/>
        <v>0</v>
      </c>
      <c r="H4" s="3">
        <f t="shared" ref="H4:H6" si="5">0/100*O4</f>
        <v>0</v>
      </c>
      <c r="I4" s="3">
        <f t="shared" si="3"/>
        <v>0</v>
      </c>
      <c r="J4" s="3">
        <f>101.71/100*O4</f>
        <v>101.71</v>
      </c>
      <c r="K4" s="3">
        <f>44.21/100*O4</f>
        <v>44.21</v>
      </c>
      <c r="L4" s="3">
        <f t="shared" ref="L4:L5" si="6">0/100*O4</f>
        <v>0</v>
      </c>
      <c r="M4" s="3">
        <f t="shared" si="4"/>
        <v>0</v>
      </c>
      <c r="N4" s="3">
        <f>-56.62/100*O4</f>
        <v>-56.62</v>
      </c>
      <c r="O4" s="3">
        <v>100.0</v>
      </c>
    </row>
    <row r="5">
      <c r="A5" s="2" t="s">
        <v>19</v>
      </c>
      <c r="B5" s="2" t="s">
        <v>16</v>
      </c>
      <c r="C5" s="3">
        <f>25.5/100*O5</f>
        <v>25.5</v>
      </c>
      <c r="D5" s="3">
        <f>11.4/100*O5</f>
        <v>11.4</v>
      </c>
      <c r="E5" s="3">
        <f>4.11/100*O5</f>
        <v>4.11</v>
      </c>
      <c r="F5" s="3">
        <f>0.34/100*O5</f>
        <v>0.34</v>
      </c>
      <c r="G5" s="3">
        <f t="shared" si="2"/>
        <v>0</v>
      </c>
      <c r="H5" s="3">
        <f t="shared" si="5"/>
        <v>0</v>
      </c>
      <c r="I5" s="3">
        <f t="shared" si="3"/>
        <v>0</v>
      </c>
      <c r="J5" s="3">
        <f>105.23/100*O5</f>
        <v>105.23</v>
      </c>
      <c r="K5" s="3">
        <f>33.53/100*O5</f>
        <v>33.53</v>
      </c>
      <c r="L5" s="3">
        <f t="shared" si="6"/>
        <v>0</v>
      </c>
      <c r="M5" s="3">
        <f t="shared" si="4"/>
        <v>0</v>
      </c>
      <c r="N5" s="3">
        <f>-80.1/100*O5</f>
        <v>-80.1</v>
      </c>
      <c r="O5" s="3">
        <v>100.0</v>
      </c>
    </row>
    <row r="6">
      <c r="A6" s="2" t="s">
        <v>20</v>
      </c>
      <c r="B6" s="2" t="s">
        <v>16</v>
      </c>
      <c r="C6" s="3">
        <f>0.78/100*O6</f>
        <v>0.78</v>
      </c>
      <c r="D6" s="3">
        <f t="shared" ref="D6:D7" si="7">0/100*O6</f>
        <v>0</v>
      </c>
      <c r="E6" s="3">
        <f t="shared" ref="E6:E7" si="8">0/100*O6</f>
        <v>0</v>
      </c>
      <c r="F6" s="3">
        <f>0/100*O6</f>
        <v>0</v>
      </c>
      <c r="G6" s="3">
        <f t="shared" si="2"/>
        <v>0</v>
      </c>
      <c r="H6" s="3">
        <f t="shared" si="5"/>
        <v>0</v>
      </c>
      <c r="I6" s="3">
        <f t="shared" si="3"/>
        <v>0</v>
      </c>
      <c r="J6" s="3">
        <f>83.57/100*O6</f>
        <v>83.57</v>
      </c>
      <c r="K6" s="3">
        <f>24.9/100*O6</f>
        <v>24.9</v>
      </c>
      <c r="L6" s="3">
        <f>10.32/100*O6</f>
        <v>10.32</v>
      </c>
      <c r="M6" s="3">
        <f t="shared" si="4"/>
        <v>0</v>
      </c>
      <c r="N6" s="3">
        <f>-19.57/100*O6</f>
        <v>-19.57</v>
      </c>
      <c r="O6" s="3">
        <v>100.0</v>
      </c>
    </row>
    <row r="7">
      <c r="A7" s="2" t="s">
        <v>21</v>
      </c>
      <c r="B7" s="2" t="s">
        <v>22</v>
      </c>
      <c r="C7" s="3">
        <f>4.1/100*O7</f>
        <v>4.1</v>
      </c>
      <c r="D7" s="3">
        <f t="shared" si="7"/>
        <v>0</v>
      </c>
      <c r="E7" s="3">
        <f t="shared" si="8"/>
        <v>0</v>
      </c>
      <c r="F7" s="3">
        <f>0.76/100*O7</f>
        <v>0.76</v>
      </c>
      <c r="G7" s="3">
        <f t="shared" si="2"/>
        <v>0</v>
      </c>
      <c r="H7" s="3">
        <f>0.98/100*O7</f>
        <v>0.98</v>
      </c>
      <c r="I7" s="3">
        <f t="shared" si="3"/>
        <v>0</v>
      </c>
      <c r="J7" s="3">
        <f>73.69/100*O7</f>
        <v>73.69</v>
      </c>
      <c r="K7" s="3">
        <f>33.37/100*O7</f>
        <v>33.37</v>
      </c>
      <c r="L7" s="3">
        <f>4.15/100*O7</f>
        <v>4.15</v>
      </c>
      <c r="M7" s="3">
        <f t="shared" si="4"/>
        <v>0</v>
      </c>
      <c r="N7" s="3">
        <f>-17.05/100*O7</f>
        <v>-17.05</v>
      </c>
      <c r="O7" s="3">
        <v>100.0</v>
      </c>
    </row>
    <row r="8">
      <c r="A8" s="2" t="s">
        <v>23</v>
      </c>
      <c r="B8" s="2" t="s">
        <v>24</v>
      </c>
      <c r="C8" s="3">
        <f>10.03/100*O8</f>
        <v>10.03</v>
      </c>
      <c r="D8" s="3">
        <f>1.88/100*O8</f>
        <v>1.88</v>
      </c>
      <c r="E8" s="3">
        <f>4.26/100*O8</f>
        <v>4.26</v>
      </c>
      <c r="F8" s="3">
        <f>2.92/100*O8</f>
        <v>2.92</v>
      </c>
      <c r="G8" s="3">
        <f>2.18/100*O8</f>
        <v>2.18</v>
      </c>
      <c r="H8" s="3">
        <f>0/100*O8</f>
        <v>0</v>
      </c>
      <c r="I8" s="3">
        <f>5.78/100*O8</f>
        <v>5.78</v>
      </c>
      <c r="J8" s="3">
        <f>106.82/100*O8</f>
        <v>106.82</v>
      </c>
      <c r="K8" s="3">
        <f>56.17/100*O8</f>
        <v>56.17</v>
      </c>
      <c r="L8" s="3">
        <f>0.35/100*O8</f>
        <v>0.35</v>
      </c>
      <c r="M8" s="3">
        <f>2.5/100*O8</f>
        <v>2.5</v>
      </c>
      <c r="N8" s="3">
        <f>-92.89/100*O8</f>
        <v>-92.89</v>
      </c>
      <c r="O8" s="3">
        <v>100.0</v>
      </c>
    </row>
    <row r="9">
      <c r="A9" s="2" t="s">
        <v>25</v>
      </c>
      <c r="B9" s="2" t="s">
        <v>22</v>
      </c>
      <c r="C9" s="3">
        <f>20.68/100*O9</f>
        <v>20.68</v>
      </c>
      <c r="D9" s="3">
        <f>6.83/100*O9</f>
        <v>6.83</v>
      </c>
      <c r="E9" s="3">
        <f>12.37/100*O9</f>
        <v>12.37</v>
      </c>
      <c r="F9" s="3">
        <f>2.48/100*O9</f>
        <v>2.48</v>
      </c>
      <c r="G9" s="3">
        <f>1.27/100*O9</f>
        <v>1.27</v>
      </c>
      <c r="H9" s="3">
        <f>0.58/100*O9</f>
        <v>0.58</v>
      </c>
      <c r="I9" s="3">
        <f>4.66/100*O9</f>
        <v>4.66</v>
      </c>
      <c r="J9" s="3">
        <f>101.63/100*O9</f>
        <v>101.63</v>
      </c>
      <c r="K9" s="3">
        <f>37.86/100*O9</f>
        <v>37.86</v>
      </c>
      <c r="L9" s="3">
        <f>1.32/100*O9</f>
        <v>1.32</v>
      </c>
      <c r="M9" s="3">
        <f>0/100*O9</f>
        <v>0</v>
      </c>
      <c r="N9" s="3">
        <f>-89.67/100*O9</f>
        <v>-89.67</v>
      </c>
      <c r="O9" s="3">
        <v>100.0</v>
      </c>
    </row>
    <row r="10">
      <c r="A10" s="2" t="s">
        <v>26</v>
      </c>
      <c r="B10" s="2" t="s">
        <v>16</v>
      </c>
      <c r="C10" s="3">
        <f>1.09/100*O10</f>
        <v>1.09</v>
      </c>
      <c r="D10" s="3">
        <f>4.5/100*O10</f>
        <v>4.5</v>
      </c>
      <c r="E10" s="3">
        <f>0/100*O10</f>
        <v>0</v>
      </c>
      <c r="F10" s="3">
        <f>0/100*O10</f>
        <v>0</v>
      </c>
      <c r="G10" s="3">
        <f t="shared" ref="G10:G12" si="9">0/100*O10</f>
        <v>0</v>
      </c>
      <c r="H10" s="3">
        <f>0/100*O10</f>
        <v>0</v>
      </c>
      <c r="I10" s="3">
        <f>0.75/100*O10</f>
        <v>0.75</v>
      </c>
      <c r="J10" s="3">
        <f>101.87/100*O10</f>
        <v>101.87</v>
      </c>
      <c r="K10" s="3">
        <f>27.56/100*O10</f>
        <v>27.56</v>
      </c>
      <c r="L10" s="3">
        <f t="shared" ref="L10:L11" si="10">0/100*O10</f>
        <v>0</v>
      </c>
      <c r="M10" s="3">
        <f>0.96/100*O10</f>
        <v>0.96</v>
      </c>
      <c r="N10" s="3">
        <f>-36.73/100*O10</f>
        <v>-36.73</v>
      </c>
      <c r="O10" s="3">
        <v>100.0</v>
      </c>
    </row>
    <row r="11">
      <c r="A11" s="2" t="s">
        <v>27</v>
      </c>
      <c r="B11" s="2" t="s">
        <v>22</v>
      </c>
      <c r="C11" s="3">
        <f>2.02/100*O11</f>
        <v>2.02</v>
      </c>
      <c r="D11" s="3">
        <f>0/100*O11</f>
        <v>0</v>
      </c>
      <c r="E11" s="3">
        <f>1.25/100*O11</f>
        <v>1.25</v>
      </c>
      <c r="F11" s="3">
        <f>0.87/100*O11</f>
        <v>0.87</v>
      </c>
      <c r="G11" s="3">
        <f t="shared" si="9"/>
        <v>0</v>
      </c>
      <c r="H11" s="3">
        <f>0.8/100*O11</f>
        <v>0.8</v>
      </c>
      <c r="I11" s="3">
        <f>9.28/100*O11</f>
        <v>9.28</v>
      </c>
      <c r="J11" s="3">
        <f>105.63/100*O11</f>
        <v>105.63</v>
      </c>
      <c r="K11" s="3">
        <f>14.98/100*O11</f>
        <v>14.98</v>
      </c>
      <c r="L11" s="3">
        <f t="shared" si="10"/>
        <v>0</v>
      </c>
      <c r="M11" s="3">
        <f>0/100*O11</f>
        <v>0</v>
      </c>
      <c r="N11" s="3">
        <f>-34.83/100*O11</f>
        <v>-34.83</v>
      </c>
      <c r="O11" s="3">
        <v>100.0</v>
      </c>
    </row>
    <row r="12">
      <c r="A12" s="2" t="s">
        <v>28</v>
      </c>
      <c r="B12" s="2" t="s">
        <v>24</v>
      </c>
      <c r="C12" s="3">
        <f>9.88/100*O12</f>
        <v>9.88</v>
      </c>
      <c r="D12" s="3">
        <f>0.71/100*O12</f>
        <v>0.71</v>
      </c>
      <c r="E12" s="3">
        <f>3.71/100*O12</f>
        <v>3.71</v>
      </c>
      <c r="F12" s="3">
        <f>1.95/100*O12</f>
        <v>1.95</v>
      </c>
      <c r="G12" s="3">
        <f t="shared" si="9"/>
        <v>0</v>
      </c>
      <c r="H12" s="3">
        <f>0/100*O12</f>
        <v>0</v>
      </c>
      <c r="I12" s="3">
        <f>43.34/100*O12</f>
        <v>43.34</v>
      </c>
      <c r="J12" s="3">
        <f>99.45/100*O12</f>
        <v>99.45</v>
      </c>
      <c r="K12" s="3">
        <f>53.11/100*O12</f>
        <v>53.11</v>
      </c>
      <c r="L12" s="3">
        <f>0.14/100*O12</f>
        <v>0.14</v>
      </c>
      <c r="M12" s="3">
        <f>1.37/100*O12</f>
        <v>1.37</v>
      </c>
      <c r="N12" s="3">
        <f>-113.66/100*O12</f>
        <v>-113.66</v>
      </c>
      <c r="O12" s="3">
        <v>100.0</v>
      </c>
    </row>
    <row r="13">
      <c r="A13" s="2" t="s">
        <v>29</v>
      </c>
      <c r="B13" s="2" t="s">
        <v>24</v>
      </c>
      <c r="C13" s="3">
        <f>25.41/100*O13</f>
        <v>25.41</v>
      </c>
      <c r="D13" s="3">
        <f>8.94/100*O13</f>
        <v>8.94</v>
      </c>
      <c r="E13" s="3">
        <f>8.91/100*O13</f>
        <v>8.91</v>
      </c>
      <c r="F13" s="3">
        <f>4.07/100*O13</f>
        <v>4.07</v>
      </c>
      <c r="G13" s="3">
        <f>2.34/100*O13</f>
        <v>2.34</v>
      </c>
      <c r="H13" s="3">
        <f>2.43/100*O13</f>
        <v>2.43</v>
      </c>
      <c r="I13" s="3">
        <f>26.79/100*O13</f>
        <v>26.79</v>
      </c>
      <c r="J13" s="3">
        <f>99.64/100*O13</f>
        <v>99.64</v>
      </c>
      <c r="K13" s="3">
        <f>36.44/100*O13</f>
        <v>36.44</v>
      </c>
      <c r="L13" s="3">
        <f>6.05/100*O13</f>
        <v>6.05</v>
      </c>
      <c r="M13" s="3">
        <f>0/100*O13</f>
        <v>0</v>
      </c>
      <c r="N13" s="3">
        <f>-121.02/100*O13</f>
        <v>-121.02</v>
      </c>
      <c r="O13" s="3">
        <v>100.0</v>
      </c>
    </row>
  </sheetData>
  <drawing r:id="rId1"/>
</worksheet>
</file>