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eq\Desktop\Excel Udemy\From Start\Excel-103\"/>
    </mc:Choice>
  </mc:AlternateContent>
  <xr:revisionPtr revIDLastSave="0" documentId="13_ncr:1_{CF67C54A-B7E7-46EF-97A0-9203DDF48DB4}" xr6:coauthVersionLast="47" xr6:coauthVersionMax="47" xr10:uidLastSave="{00000000-0000-0000-0000-000000000000}"/>
  <bookViews>
    <workbookView xWindow="-120" yWindow="-120" windowWidth="29040" windowHeight="15720" firstSheet="7" activeTab="11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oal">'IF Function'!$I$2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  <definedName name="Week_2">'IF Function'!$C$5:$C$9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7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4" i="21"/>
  <c r="G4" i="21"/>
  <c r="E4" i="21"/>
  <c r="E3" i="21"/>
  <c r="B15" i="22"/>
  <c r="B16" i="22"/>
  <c r="B14" i="22"/>
  <c r="B5" i="22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C11" i="1"/>
  <c r="C12" i="1"/>
  <c r="C13" i="1"/>
  <c r="C14" i="1"/>
  <c r="C15" i="1"/>
  <c r="C16" i="1"/>
  <c r="C17" i="1"/>
  <c r="C18" i="1"/>
  <c r="C4" i="1"/>
  <c r="C5" i="1"/>
  <c r="C6" i="1"/>
  <c r="C7" i="1"/>
  <c r="C8" i="1"/>
  <c r="C9" i="1"/>
  <c r="C10" i="1"/>
  <c r="C3" i="1"/>
  <c r="F5" i="34"/>
  <c r="F6" i="34"/>
  <c r="F7" i="34"/>
  <c r="F8" i="34"/>
  <c r="F9" i="34"/>
  <c r="F4" i="34"/>
  <c r="D5" i="34"/>
  <c r="D6" i="34"/>
  <c r="D7" i="34"/>
  <c r="D8" i="34"/>
  <c r="D9" i="34"/>
  <c r="D4" i="34"/>
  <c r="C18" i="34"/>
  <c r="C8" i="34"/>
  <c r="C9" i="34"/>
  <c r="C10" i="34"/>
  <c r="C11" i="34"/>
  <c r="C12" i="34"/>
  <c r="C13" i="34"/>
  <c r="C14" i="34"/>
  <c r="C15" i="34"/>
  <c r="C16" i="34"/>
  <c r="C17" i="34"/>
  <c r="C19" i="34"/>
  <c r="C6" i="34"/>
  <c r="C7" i="34"/>
  <c r="C4" i="34"/>
  <c r="C5" i="34"/>
  <c r="B7" i="22"/>
  <c r="B6" i="22"/>
  <c r="I3" i="17"/>
  <c r="H3" i="17"/>
  <c r="F12" i="4"/>
  <c r="I6" i="4"/>
  <c r="I7" i="4"/>
  <c r="I8" i="4"/>
  <c r="I9" i="4"/>
  <c r="I5" i="4"/>
  <c r="D18" i="4" a="1"/>
  <c r="D18" i="4" s="1"/>
  <c r="D17" i="4"/>
  <c r="H6" i="4"/>
  <c r="H7" i="4"/>
  <c r="H8" i="4"/>
  <c r="H9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F7" i="29" l="1"/>
  <c r="F10" i="25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<sst xmlns="http://schemas.openxmlformats.org/spreadsheetml/2006/main" count="1533" uniqueCount="284">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</sst>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showGridLines="0" zoomScale="145" zoomScaleNormal="145" workbookViewId="0">
      <selection activeCell="F12" sqref="F12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5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5">
      <c r="A10" s="48" t="s">
        <v>223</v>
      </c>
      <c r="B10" s="53">
        <f>SUM(Week_1)</f>
        <v>40402</v>
      </c>
      <c r="C10" s="54"/>
      <c r="D10" s="54"/>
      <c r="E10" s="54"/>
      <c r="F10" s="54"/>
    </row>
    <row r="11" spans="1:9" ht="15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COUNTIF(H5:H9,"YES")</f>
        <v>3</v>
      </c>
    </row>
    <row r="17" spans="4:4">
      <c r="D17" t="b">
        <f>AND(H5="YES",B5&gt;=8000,C5&gt;=8000,D5&gt;=8000,E5&gt;=8000)</f>
        <v>1</v>
      </c>
    </row>
    <row r="18" spans="4:4">
      <c r="D18" t="b" cm="1">
        <f t="array" ref="D18">AND(H5="YES",MIN(B5:E5)&gt;=8000+25:25)</f>
        <v>1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4" sqref="G4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2" spans="1:9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7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7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/>
      <c r="I5" s="27"/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F3" sqref="F3:F18"/>
    </sheetView>
  </sheetViews>
  <sheetFormatPr defaultRowHeight="12.75"/>
  <cols>
    <col min="1" max="1" width="3.42578125" customWidth="1"/>
    <col min="2" max="2" width="13.85546875" customWidth="1"/>
    <col min="3" max="3" width="19" bestFit="1" customWidth="1"/>
    <col min="4" max="4" width="23.28515625" bestFit="1" customWidth="1"/>
    <col min="5" max="6" width="13.85546875" customWidth="1"/>
    <col min="7" max="7" width="3.140625" customWidth="1"/>
  </cols>
  <sheetData>
    <row r="1" spans="2:7" ht="13.5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2">
        <f>INDEX('Master Emp List'!$A$1:$I$38,MATCH($B3,'Master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2">
        <f>INDEX('Master Emp List'!$A$1:$I$38,MATCH($B4,'Master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2">
        <f>INDEX('Master Emp List'!$A$1:$I$38,MATCH($B5,'Master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2">
        <f>INDEX('Master Emp List'!$A$1:$I$38,MATCH($B6,'Master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2">
        <f>INDEX('Master Emp List'!$A$1:$I$38,MATCH($B7,'Master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2">
        <f>INDEX('Master Emp List'!$A$1:$I$38,MATCH($B8,'Master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2">
        <f>INDEX('Master Emp List'!$A$1:$I$38,MATCH($B9,'Master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2">
        <f>INDEX('Master Emp List'!$A$1:$I$38,MATCH($B10,'Master Emp List'!$A$1:$A$38,0),MATCH(F$2,'Master Emp List'!$A$1:$I$1,0))</f>
        <v>12.3</v>
      </c>
      <c r="G10" s="67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2" t="e">
        <f>INDEX('Master Emp List'!$A$1:$I$38,MATCH($B11,'Master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2" t="e">
        <f>INDEX('Master Emp List'!$A$1:$I$38,MATCH($B12,'Master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2" t="e">
        <f>INDEX('Master Emp List'!$A$1:$I$38,MATCH($B13,'Master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2">
        <f>INDEX('Master Emp List'!$A$1:$I$38,MATCH($B14,'Master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2">
        <f>INDEX('Master Emp List'!$A$1:$I$38,MATCH($B15,'Master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2">
        <f>INDEX('Master Emp List'!$A$1:$I$38,MATCH($B16,'Master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2">
        <f>INDEX('Master Emp List'!$A$1:$I$38,MATCH($B17,'Master Emp List'!$A$1:$A$38,0),MATCH(F$2,'Master Emp List'!$A$1:$I$1,0))</f>
        <v>10.15</v>
      </c>
      <c r="G17" s="67"/>
    </row>
    <row r="18" spans="2:7" ht="13.5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2">
        <f>INDEX('Master Emp List'!$A$1:$I$38,MATCH($B18,'Master Emp List'!$A$1:$A$38,0),MATCH(F$2,'Master Emp List'!$A$1:$I$1,0))</f>
        <v>12.25</v>
      </c>
      <c r="G18" s="6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I19" sqref="I1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16"/>
  <sheetViews>
    <sheetView showGridLines="0" zoomScale="205" zoomScaleNormal="205" workbookViewId="0">
      <selection activeCell="B14" sqref="B14"/>
    </sheetView>
  </sheetViews>
  <sheetFormatPr defaultRowHeight="12.75"/>
  <cols>
    <col min="1" max="1" width="30.140625" style="55" bestFit="1" customWidth="1"/>
    <col min="2" max="2" width="18.7109375" style="55" customWidth="1"/>
    <col min="3" max="3" width="16.85546875" style="55" customWidth="1"/>
    <col min="4" max="4" width="8.140625" style="55" customWidth="1"/>
    <col min="5" max="5" width="7.28515625" style="55" customWidth="1"/>
    <col min="6" max="6" width="10.5703125" style="55" bestFit="1" customWidth="1"/>
    <col min="7" max="7" width="12.7109375" style="55" bestFit="1" customWidth="1"/>
    <col min="8" max="16384" width="9.140625" style="55"/>
  </cols>
  <sheetData>
    <row r="1" spans="1:2" ht="13.5" thickBot="1"/>
    <row r="2" spans="1:2" ht="22.5" customHeight="1" thickBot="1">
      <c r="A2" s="129" t="s">
        <v>231</v>
      </c>
      <c r="B2" s="130"/>
    </row>
    <row r="3" spans="1:2" ht="17.25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List'!$A$2:$G$5,2,FALSE)</f>
        <v>150</v>
      </c>
    </row>
    <row r="6" spans="1:2">
      <c r="A6" s="62" t="s">
        <v>228</v>
      </c>
      <c r="B6" s="57">
        <f>HLOOKUP($B$3,'Master Inventory List'!$A$2:$G$5,3,FALSE)</f>
        <v>110</v>
      </c>
    </row>
    <row r="7" spans="1:2" ht="13.5" thickBot="1">
      <c r="A7" s="63" t="s">
        <v>227</v>
      </c>
      <c r="B7" s="57">
        <f>HLOOKUP($B$3,'Master Inventory List'!$A$2:$G$5,4,FALSE)</f>
        <v>115</v>
      </c>
    </row>
    <row r="10" spans="1:2" ht="13.5" thickBot="1"/>
    <row r="11" spans="1:2" ht="16.5" thickBot="1">
      <c r="A11" s="129" t="s">
        <v>231</v>
      </c>
      <c r="B11" s="130"/>
    </row>
    <row r="12" spans="1:2" ht="17.25" thickTop="1" thickBot="1">
      <c r="A12" s="61" t="s">
        <v>230</v>
      </c>
      <c r="B12" s="60" t="s">
        <v>226</v>
      </c>
    </row>
    <row r="13" spans="1:2" ht="13.5" thickTop="1">
      <c r="A13" s="59"/>
      <c r="B13" s="58"/>
    </row>
    <row r="14" spans="1:2">
      <c r="A14" s="62" t="s">
        <v>229</v>
      </c>
      <c r="B14" s="57">
        <f>HLOOKUP($B$3,'Master Inventory List'!$A$2:$G$5,MATCH(LEFT(A14,11),'Master Inventory List'!$A$2:$A$5,0),FALSE)</f>
        <v>150</v>
      </c>
    </row>
    <row r="15" spans="1:2">
      <c r="A15" s="62" t="s">
        <v>228</v>
      </c>
      <c r="B15" s="57">
        <f>HLOOKUP($B$3,'Master Inventory List'!$A$2:$G$5,MATCH(LEFT(A15,11),'Master Inventory List'!$A$2:$A$5,0),FALSE)</f>
        <v>110</v>
      </c>
    </row>
    <row r="16" spans="1:2" ht="13.5" thickBot="1">
      <c r="A16" s="63" t="s">
        <v>227</v>
      </c>
      <c r="B16" s="57">
        <f>HLOOKUP($B$3,'Master Inventory List'!$A$2:$G$5,MATCH(LEFT(A16,11),'Master Inventory List'!$A$2:$A$5,0),FALSE)</f>
        <v>115</v>
      </c>
    </row>
  </sheetData>
  <mergeCells count="2">
    <mergeCell ref="A2:B2"/>
    <mergeCell ref="A11:B11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2" sqref="C2"/>
    </sheetView>
  </sheetViews>
  <sheetFormatPr defaultRowHeight="12.75"/>
  <cols>
    <col min="1" max="1" width="14.85546875" style="55" customWidth="1"/>
    <col min="2" max="16384" width="9.14062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F4" sqref="F4"/>
    </sheetView>
  </sheetViews>
  <sheetFormatPr defaultRowHeight="12.75"/>
  <cols>
    <col min="1" max="1" width="3.140625" customWidth="1"/>
    <col min="2" max="2" width="10" customWidth="1"/>
    <col min="3" max="3" width="16" customWidth="1"/>
    <col min="4" max="4" width="19" bestFit="1" customWidth="1"/>
    <col min="5" max="5" width="5.140625" customWidth="1"/>
    <col min="6" max="6" width="18.285156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5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8">
        <v>1054</v>
      </c>
      <c r="C4" s="68">
        <f>INDEX('INDEX MATCH Master Emp List'!$A$1:$I$38,4,4)</f>
        <v>1067</v>
      </c>
      <c r="D4" s="68">
        <f>MATCH(B4,'INDEX MATCH Master Emp List'!$D$2:$D$38,0)</f>
        <v>1</v>
      </c>
      <c r="F4" s="69" t="str">
        <f>INDEX('INDEX MATCH Master Emp List'!$C$1:$C$38,MATCH(B4,'INDEX MATCH Master Emp List'!$D$1:$D$38,0))</f>
        <v>AT</v>
      </c>
    </row>
    <row r="5" spans="2:6">
      <c r="B5" s="68">
        <v>1078</v>
      </c>
      <c r="C5" s="68" t="str">
        <f>INDEX('INDEX MATCH Master Emp List'!$A$1:$I$38,10,3)</f>
        <v>AD</v>
      </c>
      <c r="D5" s="68">
        <f>MATCH(B5,'INDEX MATCH Master Emp List'!$D$2:$D$38,0)</f>
        <v>5</v>
      </c>
      <c r="F5" s="69" t="str">
        <f>INDEX('INDEX MATCH Master Emp List'!$C$1:$C$38,MATCH(B5,'INDEX MATCH Master Emp List'!$D$1:$D$38,0))</f>
        <v>AC</v>
      </c>
    </row>
    <row r="6" spans="2:6">
      <c r="B6" s="68">
        <v>1284</v>
      </c>
      <c r="C6" s="68" t="str">
        <f>INDEX('INDEX MATCH Master Emp List'!$A$1:$I$38,4,3)</f>
        <v>AT</v>
      </c>
      <c r="D6" s="68">
        <f>MATCH(B6,'INDEX MATCH Master Emp List'!$D$2:$D$38,0)</f>
        <v>8</v>
      </c>
      <c r="F6" s="69" t="str">
        <f>INDEX('INDEX MATCH Master Emp List'!$C$1:$C$38,MATCH(B6,'INDEX MATCH Master Emp List'!$D$1:$D$38,0))</f>
        <v>MK</v>
      </c>
    </row>
    <row r="7" spans="2:6">
      <c r="B7" s="68">
        <v>1299</v>
      </c>
      <c r="C7" s="68" t="str">
        <f>INDEX('INDEX MATCH Master Emp List'!$A$1:$I$38,10,3)</f>
        <v>AD</v>
      </c>
      <c r="D7" s="68">
        <f>MATCH(B7,'INDEX MATCH Master Emp List'!$D$2:$D$38,0)</f>
        <v>11</v>
      </c>
      <c r="F7" s="69" t="str">
        <f>INDEX('INDEX MATCH Master Emp List'!$C$1:$C$38,MATCH(B7,'INDEX MATCH Master Emp List'!$D$1:$D$38,0))</f>
        <v>MF</v>
      </c>
    </row>
    <row r="8" spans="2:6">
      <c r="B8" s="68">
        <v>1329</v>
      </c>
      <c r="C8" s="68" t="str">
        <f>INDEX('INDEX MATCH Master Emp List'!$A$1:$I$38,10,3)</f>
        <v>AD</v>
      </c>
      <c r="D8" s="68">
        <f>MATCH(B8,'INDEX MATCH Master Emp List'!$D$2:$D$38,0)</f>
        <v>14</v>
      </c>
      <c r="F8" s="69" t="str">
        <f>INDEX('INDEX MATCH Master Emp List'!$C$1:$C$38,MATCH(B8,'INDEX MATCH Master Emp List'!$D$1:$D$38,0))</f>
        <v>AC</v>
      </c>
    </row>
    <row r="9" spans="2:6">
      <c r="B9" s="68">
        <v>1509</v>
      </c>
      <c r="C9" s="68" t="str">
        <f>INDEX('INDEX MATCH Master Emp List'!$A$1:$I$38,10,3)</f>
        <v>AD</v>
      </c>
      <c r="D9" s="68">
        <f>MATCH(B9,'INDEX MATCH Master Emp List'!$D$2:$D$38,0)</f>
        <v>17</v>
      </c>
      <c r="F9" s="69" t="str">
        <f>INDEX('INDEX MATCH Master Emp List'!$C$1:$C$38,MATCH(B9,'INDEX MATCH Master Emp List'!$D$1:$D$38,0))</f>
        <v>AT</v>
      </c>
    </row>
    <row r="10" spans="2:6">
      <c r="C10" s="68" t="str">
        <f>INDEX('INDEX MATCH Master Emp List'!$A$1:$I$38,10,3)</f>
        <v>AD</v>
      </c>
      <c r="D10" s="68"/>
      <c r="F10" s="69"/>
    </row>
    <row r="11" spans="2:6">
      <c r="C11" s="68" t="str">
        <f>INDEX('INDEX MATCH Master Emp List'!$A$1:$I$38,10,3)</f>
        <v>AD</v>
      </c>
      <c r="D11" s="68"/>
      <c r="F11" s="69"/>
    </row>
    <row r="12" spans="2:6">
      <c r="C12" s="68" t="str">
        <f>INDEX('INDEX MATCH Master Emp List'!$A$1:$I$38,10,3)</f>
        <v>AD</v>
      </c>
      <c r="D12" s="68"/>
      <c r="F12" s="69"/>
    </row>
    <row r="13" spans="2:6">
      <c r="C13" s="68" t="str">
        <f>INDEX('INDEX MATCH Master Emp List'!$A$1:$I$38,10,3)</f>
        <v>AD</v>
      </c>
      <c r="D13" s="68"/>
      <c r="F13" s="69"/>
    </row>
    <row r="14" spans="2:6">
      <c r="C14" s="68" t="str">
        <f>INDEX('INDEX MATCH Master Emp List'!$A$1:$I$38,10,3)</f>
        <v>AD</v>
      </c>
      <c r="D14" s="68"/>
      <c r="F14" s="69"/>
    </row>
    <row r="15" spans="2:6">
      <c r="C15" s="68" t="str">
        <f>INDEX('INDEX MATCH Master Emp List'!$A$1:$I$38,10,3)</f>
        <v>AD</v>
      </c>
      <c r="D15" s="68"/>
      <c r="F15" s="69"/>
    </row>
    <row r="16" spans="2:6">
      <c r="C16" s="68" t="str">
        <f>INDEX('INDEX MATCH Master Emp List'!$A$1:$I$38,10,3)</f>
        <v>AD</v>
      </c>
      <c r="D16" s="68"/>
      <c r="F16" s="69"/>
    </row>
    <row r="17" spans="3:6">
      <c r="C17" s="68" t="str">
        <f>INDEX('INDEX MATCH Master Emp List'!$A$1:$I$38,10,3)</f>
        <v>AD</v>
      </c>
      <c r="D17" s="68"/>
      <c r="F17" s="69"/>
    </row>
    <row r="18" spans="3:6">
      <c r="C18" s="68" t="str">
        <f>INDEX('INDEX MATCH Master Emp List'!$A$1:$I$38,30,3)</f>
        <v>AT</v>
      </c>
      <c r="D18" s="68"/>
      <c r="F18" s="69"/>
    </row>
    <row r="19" spans="3:6">
      <c r="C19" s="68" t="str">
        <f>INDEX('INDEX MATCH Master Emp List'!$A$1:$I$38,10,3)</f>
        <v>AD</v>
      </c>
      <c r="D19" s="68"/>
      <c r="F1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D1" sqref="D1:D1048576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7" zoomScale="160" zoomScaleNormal="160" workbookViewId="0">
      <selection activeCell="H19" sqref="H19"/>
    </sheetView>
  </sheetViews>
  <sheetFormatPr defaultRowHeight="12.75"/>
  <cols>
    <col min="1" max="1" width="14.42578125" customWidth="1"/>
    <col min="2" max="2" width="27.85546875" bestFit="1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1" t="s">
        <v>242</v>
      </c>
      <c r="B1" s="71" t="s">
        <v>18</v>
      </c>
      <c r="C1" s="71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33" t="s">
        <v>166</v>
      </c>
      <c r="F2" s="133"/>
    </row>
    <row r="3" spans="2:6">
      <c r="B3" s="25" t="s">
        <v>25</v>
      </c>
      <c r="C3" s="25" t="s">
        <v>26</v>
      </c>
      <c r="E3" s="131" t="str">
        <f>CONCATENATE(C3," ",B3)</f>
        <v>Howard Smith</v>
      </c>
      <c r="F3" s="132"/>
    </row>
    <row r="4" spans="2:6">
      <c r="B4" s="25" t="s">
        <v>30</v>
      </c>
      <c r="C4" s="25" t="s">
        <v>31</v>
      </c>
      <c r="E4" s="131" t="str">
        <f>_xlfn.CONCAT(C4," ",B4)</f>
        <v>Joe Gonzales</v>
      </c>
      <c r="F4" s="132"/>
    </row>
    <row r="5" spans="2:6">
      <c r="B5" s="25" t="s">
        <v>33</v>
      </c>
      <c r="C5" s="25" t="s">
        <v>34</v>
      </c>
      <c r="E5" s="131" t="str">
        <f t="shared" ref="E5:E18" si="0">_xlfn.CONCAT(C5," ",B5)</f>
        <v>Gail Scote</v>
      </c>
      <c r="F5" s="132"/>
    </row>
    <row r="6" spans="2:6">
      <c r="B6" s="25" t="s">
        <v>36</v>
      </c>
      <c r="C6" s="25" t="s">
        <v>37</v>
      </c>
      <c r="E6" s="131" t="str">
        <f t="shared" si="0"/>
        <v>Sheryl Kane</v>
      </c>
      <c r="F6" s="132"/>
    </row>
    <row r="7" spans="2:6">
      <c r="B7" s="25" t="s">
        <v>41</v>
      </c>
      <c r="C7" s="25" t="s">
        <v>42</v>
      </c>
      <c r="E7" s="131" t="str">
        <f t="shared" si="0"/>
        <v>Kendrick Hapsbuch</v>
      </c>
      <c r="F7" s="132"/>
    </row>
    <row r="8" spans="2:6">
      <c r="B8" s="25" t="s">
        <v>45</v>
      </c>
      <c r="C8" s="25" t="s">
        <v>46</v>
      </c>
      <c r="E8" s="131" t="str">
        <f t="shared" si="0"/>
        <v>Mark Henders</v>
      </c>
      <c r="F8" s="132"/>
    </row>
    <row r="9" spans="2:6">
      <c r="B9" s="25" t="s">
        <v>48</v>
      </c>
      <c r="C9" s="25" t="s">
        <v>49</v>
      </c>
      <c r="E9" s="131" t="str">
        <f t="shared" si="0"/>
        <v>Katie Atherton</v>
      </c>
      <c r="F9" s="132"/>
    </row>
    <row r="10" spans="2:6">
      <c r="B10" s="25" t="s">
        <v>52</v>
      </c>
      <c r="C10" s="25" t="s">
        <v>53</v>
      </c>
      <c r="E10" s="131" t="str">
        <f t="shared" si="0"/>
        <v>Frank Bellwood</v>
      </c>
      <c r="F10" s="132"/>
    </row>
    <row r="11" spans="2:6">
      <c r="B11" s="25" t="s">
        <v>56</v>
      </c>
      <c r="C11" s="25" t="s">
        <v>57</v>
      </c>
      <c r="E11" s="131" t="str">
        <f t="shared" si="0"/>
        <v>Linda Cooper</v>
      </c>
      <c r="F11" s="132"/>
    </row>
    <row r="12" spans="2:6">
      <c r="B12" s="25" t="s">
        <v>59</v>
      </c>
      <c r="C12" s="25" t="s">
        <v>60</v>
      </c>
      <c r="E12" s="131" t="str">
        <f t="shared" si="0"/>
        <v>Brent Cronwith</v>
      </c>
      <c r="F12" s="132"/>
    </row>
    <row r="13" spans="2:6">
      <c r="B13" s="25" t="s">
        <v>62</v>
      </c>
      <c r="C13" s="25" t="s">
        <v>63</v>
      </c>
      <c r="E13" s="131" t="str">
        <f t="shared" si="0"/>
        <v>Sandrae Simpson</v>
      </c>
      <c r="F13" s="132"/>
    </row>
    <row r="14" spans="2:6">
      <c r="B14" s="25" t="s">
        <v>66</v>
      </c>
      <c r="C14" s="25" t="s">
        <v>67</v>
      </c>
      <c r="E14" s="131" t="str">
        <f t="shared" si="0"/>
        <v>Randy Sindole</v>
      </c>
      <c r="F14" s="132"/>
    </row>
    <row r="15" spans="2:6">
      <c r="B15" s="25" t="s">
        <v>25</v>
      </c>
      <c r="C15" s="25" t="s">
        <v>69</v>
      </c>
      <c r="E15" s="131" t="str">
        <f t="shared" si="0"/>
        <v>Ellen Smith</v>
      </c>
      <c r="F15" s="132"/>
    </row>
    <row r="16" spans="2:6">
      <c r="B16" s="25" t="s">
        <v>71</v>
      </c>
      <c r="C16" s="25" t="s">
        <v>72</v>
      </c>
      <c r="E16" s="131" t="str">
        <f t="shared" si="0"/>
        <v>Tuome Vuanuo</v>
      </c>
      <c r="F16" s="132"/>
    </row>
    <row r="17" spans="2:6">
      <c r="B17" s="25" t="s">
        <v>74</v>
      </c>
      <c r="C17" s="25" t="s">
        <v>75</v>
      </c>
      <c r="E17" s="131" t="str">
        <f t="shared" si="0"/>
        <v>Tadeuz Szcznyck</v>
      </c>
      <c r="F17" s="132"/>
    </row>
    <row r="18" spans="2:6">
      <c r="B18" s="25" t="s">
        <v>77</v>
      </c>
      <c r="C18" s="25" t="s">
        <v>78</v>
      </c>
      <c r="E18" s="131" t="str">
        <f t="shared" si="0"/>
        <v>Tammy Wu</v>
      </c>
      <c r="F18" s="132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tabSelected="1" zoomScale="145" zoomScaleNormal="145" workbookViewId="0">
      <selection activeCell="H5" sqref="H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3" sqref="B3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0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75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97" t="s">
        <v>254</v>
      </c>
      <c r="B2" s="92">
        <v>220000</v>
      </c>
      <c r="C2" s="74"/>
      <c r="D2" s="96" t="s">
        <v>253</v>
      </c>
    </row>
    <row r="3" spans="1:4" ht="13.5" thickBot="1">
      <c r="A3" s="97" t="s">
        <v>252</v>
      </c>
      <c r="B3" s="93">
        <v>0.08</v>
      </c>
      <c r="C3" s="74"/>
      <c r="D3" s="95"/>
    </row>
    <row r="4" spans="1:4">
      <c r="A4" s="97" t="s">
        <v>251</v>
      </c>
      <c r="B4" s="94">
        <v>300</v>
      </c>
      <c r="C4" s="74"/>
      <c r="D4" s="7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RowHeight="12.75"/>
  <cols>
    <col min="1" max="1" width="25.42578125" style="78" customWidth="1"/>
    <col min="2" max="2" width="10.140625" style="78" customWidth="1"/>
    <col min="3" max="3" width="10.5703125" style="78" customWidth="1"/>
    <col min="4" max="4" width="10.28515625" style="78" customWidth="1"/>
    <col min="5" max="5" width="9.28515625" style="78" customWidth="1"/>
    <col min="6" max="6" width="8.85546875" style="78" customWidth="1"/>
    <col min="7" max="7" width="11.28515625" style="78" customWidth="1"/>
    <col min="8" max="8" width="15.7109375" style="78" customWidth="1"/>
    <col min="9" max="16384" width="9.14062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272</v>
      </c>
      <c r="H3" s="102" t="s">
        <v>279</v>
      </c>
    </row>
    <row r="4" spans="1:8" ht="16.5" thickBot="1">
      <c r="A4" s="89" t="s">
        <v>278</v>
      </c>
      <c r="B4" s="100" t="s">
        <v>277</v>
      </c>
      <c r="C4" s="100" t="s">
        <v>276</v>
      </c>
      <c r="D4" s="100" t="s">
        <v>275</v>
      </c>
      <c r="E4" s="100" t="s">
        <v>274</v>
      </c>
      <c r="F4" s="74"/>
      <c r="G4" s="103" t="s">
        <v>273</v>
      </c>
      <c r="H4" s="104" t="s">
        <v>272</v>
      </c>
    </row>
    <row r="5" spans="1:8" ht="15.75">
      <c r="A5" s="87" t="s">
        <v>271</v>
      </c>
      <c r="B5" s="86">
        <v>1</v>
      </c>
      <c r="C5" s="86">
        <v>1</v>
      </c>
      <c r="D5" s="86">
        <v>1</v>
      </c>
      <c r="E5" s="86">
        <v>1</v>
      </c>
      <c r="F5" s="74"/>
      <c r="G5" s="85">
        <v>1.25</v>
      </c>
      <c r="H5" s="84">
        <f>G5*(B5+C5+D5+E5)</f>
        <v>5</v>
      </c>
    </row>
    <row r="6" spans="1:8" ht="15.75">
      <c r="A6" s="87" t="s">
        <v>270</v>
      </c>
      <c r="B6" s="88">
        <v>0</v>
      </c>
      <c r="C6" s="86">
        <v>0</v>
      </c>
      <c r="D6" s="86">
        <v>0</v>
      </c>
      <c r="E6" s="86">
        <v>0</v>
      </c>
      <c r="F6" s="74"/>
      <c r="G6" s="85">
        <v>1.84</v>
      </c>
      <c r="H6" s="84">
        <f>G6*(B6+C6+D6+E6)</f>
        <v>0</v>
      </c>
    </row>
    <row r="7" spans="1:8" ht="15.75">
      <c r="A7" s="87" t="s">
        <v>269</v>
      </c>
      <c r="B7" s="86">
        <v>0</v>
      </c>
      <c r="C7" s="86">
        <v>0</v>
      </c>
      <c r="D7" s="86">
        <v>0</v>
      </c>
      <c r="E7" s="86">
        <v>0</v>
      </c>
      <c r="F7" s="74"/>
      <c r="G7" s="85">
        <v>1.45</v>
      </c>
      <c r="H7" s="84">
        <f>G7*(B7+C7+D7+E7)</f>
        <v>0</v>
      </c>
    </row>
    <row r="8" spans="1:8" ht="15.75">
      <c r="A8" s="98" t="s">
        <v>268</v>
      </c>
      <c r="B8" s="83">
        <f>SUM(B5:B7)</f>
        <v>1</v>
      </c>
      <c r="C8" s="83">
        <f>SUM(C5:C7)</f>
        <v>1</v>
      </c>
      <c r="D8" s="83">
        <f>SUM(D5:D7)</f>
        <v>1</v>
      </c>
      <c r="E8" s="83">
        <f>SUM(E5:E7)</f>
        <v>1</v>
      </c>
      <c r="F8" s="74"/>
      <c r="G8" s="82"/>
      <c r="H8" s="105">
        <f>H5+H6+H7</f>
        <v>5</v>
      </c>
    </row>
    <row r="9" spans="1:8" ht="4.5" customHeight="1">
      <c r="A9" s="81"/>
      <c r="B9" s="80"/>
      <c r="C9" s="80"/>
      <c r="D9" s="80"/>
      <c r="E9" s="80"/>
      <c r="F9" s="74"/>
    </row>
    <row r="10" spans="1:8" ht="15.75">
      <c r="A10" s="99" t="s">
        <v>267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5.75">
      <c r="A11" s="79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D10" sqref="D10"/>
    </sheetView>
  </sheetViews>
  <sheetFormatPr defaultRowHeight="12.75"/>
  <cols>
    <col min="1" max="1" width="9.140625" style="74"/>
    <col min="2" max="2" width="17.42578125" style="74" bestFit="1" customWidth="1"/>
    <col min="3" max="6" width="12.42578125" style="74" customWidth="1"/>
    <col min="7" max="16384" width="9.140625" style="74"/>
  </cols>
  <sheetData>
    <row r="2" spans="2:3">
      <c r="B2" s="97" t="s">
        <v>254</v>
      </c>
      <c r="C2" s="107">
        <v>220000</v>
      </c>
    </row>
    <row r="3" spans="2:3">
      <c r="B3" s="97" t="s">
        <v>252</v>
      </c>
      <c r="C3" s="108">
        <v>0.08</v>
      </c>
    </row>
    <row r="4" spans="2:3">
      <c r="B4" s="97" t="s">
        <v>251</v>
      </c>
      <c r="C4" s="109">
        <f>25*12</f>
        <v>300</v>
      </c>
    </row>
    <row r="6" spans="2:3">
      <c r="C6" s="76"/>
    </row>
    <row r="7" spans="2:3" ht="15.75">
      <c r="B7" s="111" t="s">
        <v>250</v>
      </c>
      <c r="C7" s="110">
        <f>-PMT(C3/12,C4,C2)</f>
        <v>1697.9956826206067</v>
      </c>
    </row>
    <row r="8" spans="2:3" ht="15.75">
      <c r="B8" s="75">
        <v>7.2499999999999995E-2</v>
      </c>
      <c r="C8" s="12"/>
    </row>
    <row r="9" spans="2:3" ht="15.75">
      <c r="B9" s="75">
        <v>7.4999999999999997E-2</v>
      </c>
      <c r="C9" s="12"/>
    </row>
    <row r="10" spans="2:3" ht="15.75">
      <c r="B10" s="75">
        <v>7.7499999999999999E-2</v>
      </c>
      <c r="C10" s="12"/>
    </row>
    <row r="11" spans="2:3" ht="15.75">
      <c r="B11" s="75">
        <v>8.2500000000000004E-2</v>
      </c>
      <c r="C11" s="12"/>
    </row>
    <row r="12" spans="2:3" ht="15.75">
      <c r="B12" s="75">
        <v>8.5000000000000006E-2</v>
      </c>
      <c r="C12" s="12"/>
    </row>
    <row r="13" spans="2:3" ht="15.75">
      <c r="B13" s="75">
        <v>8.7499999999999994E-2</v>
      </c>
      <c r="C13" s="12"/>
    </row>
    <row r="14" spans="2:3" ht="15.75">
      <c r="B14" s="75">
        <v>0.09</v>
      </c>
      <c r="C14" s="12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4"/>
    <col min="2" max="2" width="11.5703125" style="74" customWidth="1"/>
    <col min="3" max="6" width="14.85546875" style="74" bestFit="1" customWidth="1"/>
    <col min="7" max="7" width="16.7109375" style="74" bestFit="1" customWidth="1"/>
    <col min="8" max="16384" width="9.140625" style="74"/>
  </cols>
  <sheetData>
    <row r="2" spans="2:7" ht="15.75">
      <c r="B2" s="111" t="s">
        <v>266</v>
      </c>
      <c r="C2" s="111" t="s">
        <v>265</v>
      </c>
      <c r="D2" s="111" t="s">
        <v>264</v>
      </c>
      <c r="E2" s="111" t="s">
        <v>263</v>
      </c>
      <c r="F2" s="111" t="s">
        <v>262</v>
      </c>
      <c r="G2" s="111" t="s">
        <v>261</v>
      </c>
    </row>
    <row r="3" spans="2:7">
      <c r="B3" s="112" t="s">
        <v>258</v>
      </c>
      <c r="C3" s="113">
        <v>85292.25</v>
      </c>
      <c r="D3" s="113">
        <f>C3*C11+C3</f>
        <v>88106.894249999998</v>
      </c>
      <c r="E3" s="113">
        <f>D3*C11+D3</f>
        <v>91014.421760249999</v>
      </c>
      <c r="F3" s="113">
        <f>E3*C11+E3</f>
        <v>94017.897678338253</v>
      </c>
      <c r="G3" s="113">
        <f>SUM(C3:F3)</f>
        <v>358431.46368858824</v>
      </c>
    </row>
    <row r="4" spans="2:7">
      <c r="B4" s="112" t="s">
        <v>257</v>
      </c>
      <c r="C4" s="113">
        <v>75891.25</v>
      </c>
      <c r="D4" s="113">
        <f>C4*C12+C4</f>
        <v>77636.748749999999</v>
      </c>
      <c r="E4" s="113">
        <f>D4*C12+D4</f>
        <v>79422.39397125</v>
      </c>
      <c r="F4" s="113">
        <f>E4*C12+E4</f>
        <v>81249.109032588749</v>
      </c>
      <c r="G4" s="113">
        <f>SUM(C4:F4)</f>
        <v>314199.50175383873</v>
      </c>
    </row>
    <row r="5" spans="2:7">
      <c r="B5" s="112" t="s">
        <v>256</v>
      </c>
      <c r="C5" s="113">
        <v>90568.34</v>
      </c>
      <c r="D5" s="113">
        <f>C5*C13+C5</f>
        <v>94462.778619999997</v>
      </c>
      <c r="E5" s="113">
        <f>D5*C13+D5</f>
        <v>98524.678100659992</v>
      </c>
      <c r="F5" s="113">
        <f>E5*C13+E5</f>
        <v>102761.23925898837</v>
      </c>
      <c r="G5" s="113">
        <f>SUM(C5:F5)</f>
        <v>386317.03597964835</v>
      </c>
    </row>
    <row r="6" spans="2:7">
      <c r="B6" s="112" t="s">
        <v>255</v>
      </c>
      <c r="C6" s="113">
        <v>65897.25</v>
      </c>
      <c r="D6" s="113">
        <f>C6*C14+C6</f>
        <v>66622.119749999998</v>
      </c>
      <c r="E6" s="113">
        <f>D6*C14+D6</f>
        <v>67354.963067249992</v>
      </c>
      <c r="F6" s="113">
        <f>E6*C14+E6</f>
        <v>68095.867660989737</v>
      </c>
      <c r="G6" s="113">
        <f>SUM(C6:F6)</f>
        <v>267970.20047823974</v>
      </c>
    </row>
    <row r="7" spans="2:7" ht="15.75">
      <c r="B7" s="100" t="s">
        <v>260</v>
      </c>
      <c r="C7" s="77">
        <f>SUM(C3:C6)</f>
        <v>317649.08999999997</v>
      </c>
      <c r="D7" s="77">
        <f>SUM(D3:D6)</f>
        <v>326828.54136999999</v>
      </c>
      <c r="E7" s="77">
        <f>SUM(E3:E6)</f>
        <v>336316.45689940994</v>
      </c>
      <c r="F7" s="77">
        <f>SUM(F3:F6)</f>
        <v>346124.11363090511</v>
      </c>
      <c r="G7" s="77">
        <f>SUM(G3:G6)</f>
        <v>1326918.201900315</v>
      </c>
    </row>
    <row r="10" spans="2:7">
      <c r="B10" s="134" t="s">
        <v>259</v>
      </c>
      <c r="C10" s="134"/>
    </row>
    <row r="11" spans="2:7">
      <c r="B11" s="114" t="s">
        <v>258</v>
      </c>
      <c r="C11" s="115">
        <v>3.3000000000000002E-2</v>
      </c>
    </row>
    <row r="12" spans="2:7">
      <c r="B12" s="114" t="s">
        <v>257</v>
      </c>
      <c r="C12" s="115">
        <v>2.3E-2</v>
      </c>
    </row>
    <row r="13" spans="2:7">
      <c r="B13" s="114" t="s">
        <v>256</v>
      </c>
      <c r="C13" s="115">
        <v>4.2999999999999997E-2</v>
      </c>
    </row>
    <row r="14" spans="2:7">
      <c r="B14" s="114" t="s">
        <v>255</v>
      </c>
      <c r="C14" s="115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8" customWidth="1"/>
    <col min="9" max="9" width="9.140625" style="116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18" bestFit="1" customWidth="1"/>
    <col min="9" max="9" width="9.140625" style="116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  <vt:lpstr>Week_2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Jahan, Md Sarwar</cp:lastModifiedBy>
  <cp:lastPrinted>2016-02-22T19:48:39Z</cp:lastPrinted>
  <dcterms:created xsi:type="dcterms:W3CDTF">2001-09-07T21:10:35Z</dcterms:created>
  <dcterms:modified xsi:type="dcterms:W3CDTF">2025-08-10T13:05:50Z</dcterms:modified>
</cp:coreProperties>
</file>