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drawings/drawing7.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Marian\Documents\GitHub\FPA\"/>
    </mc:Choice>
  </mc:AlternateContent>
  <xr:revisionPtr revIDLastSave="0" documentId="13_ncr:1_{D6066EC5-164D-49FF-959C-143C9F4939B5}" xr6:coauthVersionLast="47" xr6:coauthVersionMax="47" xr10:uidLastSave="{00000000-0000-0000-0000-000000000000}"/>
  <bookViews>
    <workbookView xWindow="-110" yWindow="-110" windowWidth="19420" windowHeight="11020" firstSheet="2" activeTab="7" xr2:uid="{9C62375B-C73E-4C87-B8C5-1FB0BB34BBAA}"/>
  </bookViews>
  <sheets>
    <sheet name="Input" sheetId="1" r:id="rId1"/>
    <sheet name="Summary PivotTable" sheetId="2" r:id="rId2"/>
    <sheet name="Summary CorpLayout" sheetId="3" r:id="rId3"/>
    <sheet name="Chart 1" sheetId="8" r:id="rId4"/>
    <sheet name="Chart (2)" sheetId="9" r:id="rId5"/>
    <sheet name="Qty Extract YTD" sheetId="7" r:id="rId6"/>
    <sheet name="Variance" sheetId="11" r:id="rId7"/>
    <sheet name="Measures" sheetId="13" r:id="rId8"/>
  </sheets>
  <externalReferences>
    <externalReference r:id="rId9"/>
  </externalReferences>
  <definedNames>
    <definedName name="End_period">Input!$B$3</definedName>
    <definedName name="Month">Input!$B$2</definedName>
    <definedName name="Reporting_Month">[1]Input!$B$2</definedName>
    <definedName name="Slicer_MMM_YYYY">#N/A</definedName>
    <definedName name="Slicer_MMM_YYYY1">#N/A</definedName>
    <definedName name="Slicer_MMM_YYYY2">#N/A</definedName>
    <definedName name="Slicer_MMM_YYYY21">#N/A</definedName>
    <definedName name="Slicer_Source1">CUBESET("ThisWorkbookDataModel","{"&amp;"[Carallon].[Source].[All]"&amp;"}")</definedName>
    <definedName name="Slicer_Type1">CUBESET("ThisWorkbookDataModel","{"&amp;"[Carallon].[Type].[All]"&amp;"}")</definedName>
    <definedName name="Slicer_UoM">#N/A</definedName>
    <definedName name="Slicer_UoM1">#N/A</definedName>
    <definedName name="Slicer_UoM11">CUBESET("ThisWorkbookDataModel","{"&amp;"[Carallon].[UoM].&amp;[Amount]"&amp;"}")</definedName>
    <definedName name="Slicer_UoM2">#N/A</definedName>
    <definedName name="Slicer_UoM21">#N/A</definedName>
    <definedName name="Start_period">Input!$B$4</definedName>
  </definedNames>
  <calcPr calcId="191029"/>
  <pivotCaches>
    <pivotCache cacheId="524" r:id="rId10"/>
    <pivotCache cacheId="528" r:id="rId11"/>
    <pivotCache cacheId="531" r:id="rId12"/>
    <pivotCache cacheId="537" r:id="rId13"/>
  </pivotCaches>
  <extLst>
    <ext xmlns:x14="http://schemas.microsoft.com/office/spreadsheetml/2009/9/main" uri="{876F7934-8845-4945-9796-88D515C7AA90}">
      <x14:pivotCaches>
        <pivotCache cacheId="513" r:id="rId14"/>
        <pivotCache cacheId="523" r:id="rId15"/>
        <pivotCache cacheId="527" r:id="rId16"/>
        <pivotCache cacheId="529" r:id="rId17"/>
        <pivotCache cacheId="530"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841E416B-1EF1-43b6-AB56-02D37102CBD5}">
      <x15:pivotCaches>
        <pivotCache cacheId="517" r:id="rId27"/>
        <pivotCache cacheId="520" r:id="rId28"/>
      </x15:pivotCaches>
    </ext>
    <ext xmlns:x15="http://schemas.microsoft.com/office/spreadsheetml/2010/11/main" uri="{983426D0-5260-488c-9760-48F4B6AC55F4}">
      <x15:pivotTableReferences>
        <x15:pivotTableReference r:id="rId29"/>
        <x15:pivotTableReference r:id="rId3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_L_07550d7b-035b-4056-8824-240eea881e93" name="P_L" connection="Query - P_L"/>
          <x15:modelTable id="CoA_63e5ad92-4c66-40fb-99e1-5afaec328878" name="CoA" connection="Query - CoA"/>
          <x15:modelTable id="Calendar" name="Calendar" connection="Connection"/>
        </x15:modelTables>
        <x15:modelRelationships>
          <x15:modelRelationship fromTable="P_L" fromColumn="Month" toTable="Calendar" toColumn="Date"/>
          <x15:modelRelationship fromTable="P_L" fromColumn="N/C" toTable="CoA" toColumn="Number"/>
        </x15:modelRelationships>
      </x15:dataModel>
    </ext>
  </extLst>
</workbook>
</file>

<file path=xl/calcChain.xml><?xml version="1.0" encoding="utf-8"?>
<calcChain xmlns="http://schemas.openxmlformats.org/spreadsheetml/2006/main">
  <c r="B9" i="3" l="1"/>
  <c r="B15" i="3"/>
  <c r="D5" i="3"/>
  <c r="B8" i="3"/>
  <c r="B14" i="3"/>
  <c r="B13" i="3"/>
  <c r="B7" i="3"/>
  <c r="C5" i="3"/>
  <c r="C14" i="3" s="1"/>
  <c r="B33" i="3"/>
  <c r="B21" i="3"/>
  <c r="B6" i="3"/>
  <c r="B28" i="3"/>
  <c r="B27" i="3"/>
  <c r="B10" i="3"/>
  <c r="B22" i="3"/>
  <c r="B26" i="3"/>
  <c r="B25" i="3"/>
  <c r="B24" i="3"/>
  <c r="B23" i="3"/>
  <c r="C7" i="3"/>
  <c r="D7" i="3"/>
  <c r="D8" i="3"/>
  <c r="D14" i="3"/>
  <c r="C8" i="3"/>
  <c r="C6" i="3"/>
  <c r="D6" i="3"/>
  <c r="C10" i="3"/>
  <c r="D10" i="3"/>
  <c r="C9" i="3"/>
  <c r="D9" i="3"/>
  <c r="D15" i="3"/>
  <c r="C15" i="3"/>
  <c r="D13" i="3"/>
  <c r="C13" i="3"/>
  <c r="C33" i="3"/>
  <c r="D33" i="3"/>
  <c r="D21" i="3"/>
  <c r="C21" i="3"/>
  <c r="D28" i="3"/>
  <c r="C28" i="3"/>
  <c r="D27" i="3"/>
  <c r="C27" i="3"/>
  <c r="D22" i="3"/>
  <c r="C22" i="3"/>
  <c r="D26" i="3"/>
  <c r="C26" i="3"/>
  <c r="D25" i="3"/>
  <c r="C25" i="3"/>
  <c r="D24" i="3"/>
  <c r="C24" i="3"/>
  <c r="D23" i="3"/>
  <c r="C23" i="3"/>
  <c r="D16" i="3" l="1"/>
  <c r="E15" i="3"/>
  <c r="E33" i="3"/>
  <c r="C16" i="3"/>
  <c r="C11" i="3"/>
  <c r="D11" i="3"/>
  <c r="E7" i="3"/>
  <c r="E13" i="3"/>
  <c r="E28" i="3"/>
  <c r="E6" i="3"/>
  <c r="E8" i="3"/>
  <c r="E10" i="3"/>
  <c r="E26" i="3"/>
  <c r="E22" i="3"/>
  <c r="E27" i="3"/>
  <c r="E24" i="3"/>
  <c r="E21" i="3"/>
  <c r="C29" i="3"/>
  <c r="E23" i="3"/>
  <c r="E25" i="3"/>
  <c r="E9" i="3"/>
  <c r="E14" i="3"/>
  <c r="D29" i="3"/>
  <c r="B4" i="1"/>
  <c r="B3" i="1"/>
  <c r="B2" i="1"/>
  <c r="B4" i="3" l="1"/>
  <c r="E29" i="3"/>
  <c r="E11" i="3"/>
  <c r="D18" i="3"/>
  <c r="D31" i="3" s="1"/>
  <c r="D36" i="3" s="1"/>
  <c r="C18" i="3"/>
  <c r="C31" i="3" s="1"/>
  <c r="E16" i="3"/>
  <c r="E18" i="3" l="1"/>
  <c r="C36" i="3"/>
  <c r="E36" i="3" s="1"/>
  <c r="E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14536B-E9C4-47FB-9BFF-E0CF7224F14D}" name="Connection" type="104" refreshedVersion="0" background="1">
    <extLst>
      <ext xmlns:x15="http://schemas.microsoft.com/office/spreadsheetml/2010/11/main" uri="{DE250136-89BD-433C-8126-D09CA5730AF9}">
        <x15:connection id="Calendar"/>
      </ext>
    </extLst>
  </connection>
  <connection id="2" xr16:uid="{ED697AFF-2F0B-46A9-A2A7-A865933BB59A}" name="Query - CoA" description="Connection to the 'CoA' query in the workbook." type="100" refreshedVersion="8" minRefreshableVersion="5">
    <extLst>
      <ext xmlns:x15="http://schemas.microsoft.com/office/spreadsheetml/2010/11/main" uri="{DE250136-89BD-433C-8126-D09CA5730AF9}">
        <x15:connection id="e46af1bd-443f-4b2f-a4b7-b3b30a43563d"/>
      </ext>
    </extLst>
  </connection>
  <connection id="3" xr16:uid="{EBB85A75-2099-4A72-8260-2C8A9B61DB54}" name="Query - P_L" description="Connection to the 'P_L' query in the workbook." type="100" refreshedVersion="8" minRefreshableVersion="5">
    <extLst>
      <ext xmlns:x15="http://schemas.microsoft.com/office/spreadsheetml/2010/11/main" uri="{DE250136-89BD-433C-8126-D09CA5730AF9}">
        <x15:connection id="19b9fdd8-13ef-4695-8ddc-a81e5127b647"/>
      </ext>
    </extLst>
  </connection>
  <connection id="4" xr16:uid="{4E8AFF45-5577-419F-9424-509D0BDE551B}" keepAlive="1" name="Query - P+L Source" description="Connection to the 'P+L Source' query in the workbook." type="5" refreshedVersion="0" background="1">
    <dbPr connection="Provider=Microsoft.Mashup.OleDb.1;Data Source=$Workbook$;Location=&quot;P+L Source&quot;;Extended Properties=&quot;&quot;" command="SELECT * FROM [P+L Source]"/>
  </connection>
  <connection id="5" xr16:uid="{BC0C049D-6EC4-4024-BDF4-666A39490E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8">
    <s v="ThisWorkbookDataModel"/>
    <s v="[Calendar].[MMM YYYY].&amp;[Oct-2023]"/>
    <s v="[Calendar].[MMM-YYYY].&amp;[Oct-2013]"/>
    <s v="[Calendar].[MMM-YYYY].&amp;[Jul-2014]"/>
    <s v="[Calendar].[MMM-YYYY].&amp;[Aug-2013]"/>
    <s v="#,0"/>
    <s v="[GeneralLedger].[Account Type].&amp;[Income]"/>
    <s v="[P_L].[Summary].&amp;[15. Marketing]"/>
    <s v="[P_L].[Summary].&amp;[03. Component Sales]"/>
    <s v="[P_L].[Summary].&amp;[18. Dividends]"/>
    <s v="[P_L].[Summary].&amp;[07. Cost of Goods Sold - Component Sales]"/>
    <s v="[P_L].[Summary].&amp;[16. Travel and Entertainment]"/>
    <s v="[P_L].[Summary].&amp;[14. Amortisation]"/>
    <s v="[P_L].[Summary].&amp;[05. Royalties]"/>
    <s v="[P_L].[Summary].&amp;[13. Legal &amp; Professional]"/>
    <s v="[P_L].[Summary].&amp;[01. Contracting Income]"/>
    <s v="[P_L].[Summary].&amp;[12. Development Costs]"/>
    <s v="[P_L].[Summary].&amp;[11. Rent]"/>
    <s v="[P_L].[Summary].&amp;[10. Salaries]"/>
    <s v="[P_L].[Summary].&amp;[17. Other]"/>
    <s v="[P_L].[Summary].&amp;[03. FGH Income]"/>
    <s v="[P_L].[Summary].&amp;[04. Income ABC]"/>
    <s v="[Measures].[YTD, Actuals]"/>
    <s v="{[P_L].[UoM].&amp;[Amount]}"/>
    <s v="{[Calendar].[MMM-YYYY].&amp;[Oct-2013]}"/>
    <s v="[P_L].[Summary].&amp;[08. Cost of Goods Sold - Income ABC]"/>
    <s v="[P_L].[Summary].&amp;[07. Cost of Goods Sold - FGH]"/>
    <s v="[Measures].[YTD, Budget]"/>
  </metadataStrings>
  <mdxMetadata count="34">
    <mdx n="0" f="m">
      <t c="1">
        <n x="1"/>
      </t>
    </mdx>
    <mdx n="0" f="m">
      <t c="1">
        <n x="2"/>
      </t>
    </mdx>
    <mdx n="0" f="m">
      <t c="1">
        <n x="3"/>
      </t>
    </mdx>
    <mdx n="0" f="m">
      <t c="1">
        <n x="4"/>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5"/>
      </t>
    </mdx>
    <mdx n="0" f="m">
      <t c="1">
        <n x="26"/>
      </t>
    </mdx>
    <mdx n="0" f="v">
      <t c="4" si="5">
        <n x="13"/>
        <n x="22"/>
        <n x="23" s="1"/>
        <n x="24" s="1"/>
      </t>
    </mdx>
    <mdx n="0" f="v">
      <t c="4" si="5">
        <n x="21"/>
        <n x="22"/>
        <n x="23" s="1"/>
        <n x="24" s="1"/>
      </t>
    </mdx>
    <mdx n="0" f="v">
      <t c="4" si="5">
        <n x="20"/>
        <n x="22"/>
        <n x="23" s="1"/>
        <n x="24" s="1"/>
      </t>
    </mdx>
    <mdx n="0" f="v">
      <t c="4" si="5">
        <n x="8"/>
        <n x="22"/>
        <n x="23" s="1"/>
        <n x="24" s="1"/>
      </t>
    </mdx>
    <mdx n="0" f="v">
      <t c="4" si="5">
        <n x="15"/>
        <n x="22"/>
        <n x="23" s="1"/>
        <n x="24" s="1"/>
      </t>
    </mdx>
    <mdx n="0" f="m">
      <t c="1">
        <n x="27"/>
      </t>
    </mdx>
    <mdx n="0" f="v">
      <t c="4" si="5">
        <n x="8"/>
        <n x="27"/>
        <n x="23" s="1"/>
        <n x="24" s="1"/>
      </t>
    </mdx>
    <mdx n="0" f="v">
      <t c="4" si="5">
        <n x="20"/>
        <n x="27"/>
        <n x="23" s="1"/>
        <n x="24" s="1"/>
      </t>
    </mdx>
    <mdx n="0" f="v">
      <t c="4" si="5">
        <n x="15"/>
        <n x="27"/>
        <n x="23" s="1"/>
        <n x="24" s="1"/>
      </t>
    </mdx>
    <mdx n="0" f="v">
      <t c="4" si="5">
        <n x="13"/>
        <n x="27"/>
        <n x="23" s="1"/>
        <n x="24" s="1"/>
      </t>
    </mdx>
    <mdx n="0" f="v">
      <t c="4" si="5">
        <n x="21"/>
        <n x="27"/>
        <n x="23" s="1"/>
        <n x="24" s="1"/>
      </t>
    </mdx>
  </mdxMetadata>
  <valueMetadata count="3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valueMetadata>
</metadata>
</file>

<file path=xl/sharedStrings.xml><?xml version="1.0" encoding="utf-8"?>
<sst xmlns="http://schemas.openxmlformats.org/spreadsheetml/2006/main" count="181" uniqueCount="109">
  <si>
    <t>Month</t>
  </si>
  <si>
    <t>End_period</t>
  </si>
  <si>
    <t>Start_period</t>
  </si>
  <si>
    <t>Row Labels</t>
  </si>
  <si>
    <t>01. Contracting Income</t>
  </si>
  <si>
    <t>03. Component Sales</t>
  </si>
  <si>
    <t>03. FGH Income</t>
  </si>
  <si>
    <t>04. Income ABC</t>
  </si>
  <si>
    <t>05. Royalties</t>
  </si>
  <si>
    <t>07. Cost of Goods Sold - Component Sales</t>
  </si>
  <si>
    <t>07. Cost of Goods Sold - FGH</t>
  </si>
  <si>
    <t>08. Cost of Goods Sold - Income ABC</t>
  </si>
  <si>
    <t>10. Salaries</t>
  </si>
  <si>
    <t>11. Rent</t>
  </si>
  <si>
    <t>12. Development Costs</t>
  </si>
  <si>
    <t>13. Legal &amp; Professional</t>
  </si>
  <si>
    <t>14. Amortisation</t>
  </si>
  <si>
    <t>15. Marketing</t>
  </si>
  <si>
    <t>16. Travel and Entertainment</t>
  </si>
  <si>
    <t>17. Other</t>
  </si>
  <si>
    <t>18. Dividends</t>
  </si>
  <si>
    <t>Grand Total</t>
  </si>
  <si>
    <t>YTD, Actuals</t>
  </si>
  <si>
    <t>Turnover</t>
  </si>
  <si>
    <t>Budget Variance</t>
  </si>
  <si>
    <t>Total Turnover</t>
  </si>
  <si>
    <t>Cost of Goods Sold</t>
  </si>
  <si>
    <t>Gross Margin</t>
  </si>
  <si>
    <t>Expenses</t>
  </si>
  <si>
    <t>Total Overheads</t>
  </si>
  <si>
    <t>Net Profit before Dividends and Tax</t>
  </si>
  <si>
    <t>Corporation Tax</t>
  </si>
  <si>
    <t>Net Profit</t>
  </si>
  <si>
    <t>TABLE</t>
  </si>
  <si>
    <t>MEASURE</t>
  </si>
  <si>
    <t>DAX Expression</t>
  </si>
  <si>
    <t>DESCRIPTION</t>
  </si>
  <si>
    <t>__No measures defined</t>
  </si>
  <si>
    <t>P_L</t>
  </si>
  <si>
    <r>
      <t xml:space="preserve">=
</t>
    </r>
    <r>
      <rPr>
        <sz val="11"/>
        <color theme="1"/>
        <rFont val="Calibri"/>
        <family val="2"/>
        <scheme val="minor"/>
      </rPr>
      <t>1</t>
    </r>
  </si>
  <si>
    <t>YTD, Budget</t>
  </si>
  <si>
    <t>=
CALCULATE (
    SUM ( P_L[Value] ),
    P_L[Attribute] = "Actuals",
    DATESYTD ( 'Calendar'[Date], "31/07" )
)</t>
  </si>
  <si>
    <t>=
CALCULATE (
    SUM ( P_L[Value] ),
    P_L[Attribute] = "Budget",
    DATESYTD ( 'Calendar'[Date], "31/07" )
)</t>
  </si>
  <si>
    <t>Product_580</t>
  </si>
  <si>
    <t>Product_600</t>
  </si>
  <si>
    <t>Product_610</t>
  </si>
  <si>
    <t>Product_620</t>
  </si>
  <si>
    <t>Product_630</t>
  </si>
  <si>
    <t>Product_280</t>
  </si>
  <si>
    <t>Product_290</t>
  </si>
  <si>
    <t>Product_180</t>
  </si>
  <si>
    <t>Product_510</t>
  </si>
  <si>
    <t>Product_190</t>
  </si>
  <si>
    <t>Product_550</t>
  </si>
  <si>
    <t>Product_530</t>
  </si>
  <si>
    <t>Product_540</t>
  </si>
  <si>
    <t>Product_60</t>
  </si>
  <si>
    <t>Product_70</t>
  </si>
  <si>
    <t>Product_420</t>
  </si>
  <si>
    <t>Product_430</t>
  </si>
  <si>
    <t>Product_440</t>
  </si>
  <si>
    <t>Product_520</t>
  </si>
  <si>
    <t>Product_90</t>
  </si>
  <si>
    <t>Product_470</t>
  </si>
  <si>
    <t>Product_490</t>
  </si>
  <si>
    <t>Product_570</t>
  </si>
  <si>
    <t>Product_130</t>
  </si>
  <si>
    <t>Product_340</t>
  </si>
  <si>
    <t>Product_360</t>
  </si>
  <si>
    <t>Product_370</t>
  </si>
  <si>
    <t>Product_40</t>
  </si>
  <si>
    <t>Product_560</t>
  </si>
  <si>
    <t>Product_20</t>
  </si>
  <si>
    <t>Product_10</t>
  </si>
  <si>
    <t>Product_320</t>
  </si>
  <si>
    <t>Product_380</t>
  </si>
  <si>
    <t>Product_480</t>
  </si>
  <si>
    <t>Product_460</t>
  </si>
  <si>
    <t>Product_350</t>
  </si>
  <si>
    <t>Summary</t>
  </si>
  <si>
    <t>Product Category</t>
  </si>
  <si>
    <t>Name</t>
  </si>
  <si>
    <t>Hydra Sales</t>
  </si>
  <si>
    <t>KLM Accessory</t>
  </si>
  <si>
    <t>KLM Controller</t>
  </si>
  <si>
    <t>KLM Device</t>
  </si>
  <si>
    <t>KLM Expert Products</t>
  </si>
  <si>
    <t>KLM Rackmount</t>
  </si>
  <si>
    <t>Product 1 - AD</t>
  </si>
  <si>
    <t>Product 1 - S8</t>
  </si>
  <si>
    <t>Product 1 - SA40</t>
  </si>
  <si>
    <t>Product 2</t>
  </si>
  <si>
    <t>Stingray</t>
  </si>
  <si>
    <t>Third Party Sales - Harman</t>
  </si>
  <si>
    <t>Product ABCD</t>
  </si>
  <si>
    <t>Product GGG</t>
  </si>
  <si>
    <t>Product GHJL</t>
  </si>
  <si>
    <t>Sum of Value</t>
  </si>
  <si>
    <t>Total Value</t>
  </si>
  <si>
    <t>=
SUM ( 'P_L'[Value] )</t>
  </si>
  <si>
    <t>=
SUM ( [Value] )</t>
  </si>
  <si>
    <t>Value, Budget</t>
  </si>
  <si>
    <t>Value, Actuals</t>
  </si>
  <si>
    <t>=
CALCULATE ( [Total Value], P_L[Attribute] = "Actuals" )</t>
  </si>
  <si>
    <t>=
CALCULATE ( [Total Value], P_L[Attribute] = "Budget" )</t>
  </si>
  <si>
    <t>Value, Variance £</t>
  </si>
  <si>
    <t>Value, Variance %</t>
  </si>
  <si>
    <t>=
DIVIDE ( [Value, Variance £], [Value, Budget], 0 )</t>
  </si>
  <si>
    <t>=
[Value, Actuals] - [Value,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</si>
</sst>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
    <numFmt numFmtId="166" formatCode="0.00%;\-0.00%;0.00%"/>
  </numFmts>
  <fonts count="9" x14ac:knownFonts="1">
    <font>
      <sz val="11"/>
      <color theme="1"/>
      <name val="Calibri"/>
      <family val="2"/>
      <scheme val="minor"/>
    </font>
    <font>
      <sz val="11"/>
      <color rgb="FF000000"/>
      <name val="Calibri"/>
      <family val="2"/>
      <scheme val="minor"/>
    </font>
    <font>
      <b/>
      <sz val="11"/>
      <name val="Calibri"/>
      <family val="2"/>
    </font>
    <font>
      <b/>
      <i/>
      <sz val="9"/>
      <name val="Calibri"/>
      <family val="2"/>
    </font>
    <font>
      <sz val="11"/>
      <name val="Calibri"/>
      <family val="2"/>
    </font>
    <font>
      <i/>
      <sz val="9"/>
      <name val="Calibri"/>
      <family val="2"/>
    </font>
    <font>
      <sz val="8"/>
      <name val="Calibri"/>
      <family val="2"/>
    </font>
    <font>
      <sz val="8"/>
      <name val="Arial"/>
      <family val="2"/>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top/>
      <bottom style="medium">
        <color indexed="64"/>
      </bottom>
      <diagonal/>
    </border>
    <border>
      <left style="thin">
        <color indexed="64"/>
      </left>
      <right/>
      <top/>
      <bottom style="medium">
        <color indexed="64"/>
      </bottom>
      <diagonal/>
    </border>
  </borders>
  <cellStyleXfs count="2">
    <xf numFmtId="0" fontId="0" fillId="0" borderId="0"/>
    <xf numFmtId="9" fontId="7" fillId="0" borderId="0" applyFont="0" applyFill="0" applyBorder="0" applyAlignment="0" applyProtection="0"/>
  </cellStyleXfs>
  <cellXfs count="27">
    <xf numFmtId="0" fontId="0" fillId="0" borderId="0" xfId="0"/>
    <xf numFmtId="0" fontId="0" fillId="0" borderId="0" xfId="0" pivotButton="1"/>
    <xf numFmtId="0" fontId="0" fillId="0" borderId="0" xfId="0" applyAlignment="1">
      <alignment horizontal="left"/>
    </xf>
    <xf numFmtId="3" fontId="0" fillId="0" borderId="0" xfId="0" applyNumberFormat="1"/>
    <xf numFmtId="0" fontId="2" fillId="0" borderId="0" xfId="0" applyFont="1"/>
    <xf numFmtId="164" fontId="2" fillId="0" borderId="0" xfId="0" applyNumberFormat="1" applyFont="1" applyAlignment="1">
      <alignment horizontal="center" vertical="center"/>
    </xf>
    <xf numFmtId="164" fontId="3" fillId="0" borderId="1" xfId="0" applyNumberFormat="1" applyFont="1" applyBorder="1" applyAlignment="1">
      <alignment horizontal="center" vertical="center"/>
    </xf>
    <xf numFmtId="0" fontId="4" fillId="0" borderId="0" xfId="0" applyFont="1" applyAlignment="1">
      <alignment horizontal="left" indent="1"/>
    </xf>
    <xf numFmtId="165" fontId="4" fillId="0" borderId="0" xfId="0" applyNumberFormat="1" applyFont="1" applyAlignment="1">
      <alignment horizontal="center" vertical="center"/>
    </xf>
    <xf numFmtId="165" fontId="5" fillId="0" borderId="1" xfId="0" applyNumberFormat="1" applyFont="1" applyBorder="1" applyAlignment="1">
      <alignment horizontal="center" vertical="center"/>
    </xf>
    <xf numFmtId="0" fontId="2" fillId="0" borderId="2" xfId="0" applyFont="1" applyBorder="1"/>
    <xf numFmtId="165" fontId="2"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6" fillId="0" borderId="0" xfId="0" applyNumberFormat="1" applyFont="1" applyAlignment="1">
      <alignment horizontal="center" vertical="center"/>
    </xf>
    <xf numFmtId="164" fontId="5" fillId="0" borderId="1" xfId="0" applyNumberFormat="1" applyFont="1" applyBorder="1" applyAlignment="1">
      <alignment horizontal="center" vertical="center"/>
    </xf>
    <xf numFmtId="0" fontId="0" fillId="0" borderId="0" xfId="0" applyAlignment="1">
      <alignment horizontal="left" indent="1"/>
    </xf>
    <xf numFmtId="0" fontId="2" fillId="0" borderId="4" xfId="0" applyFont="1" applyBorder="1"/>
    <xf numFmtId="165" fontId="2" fillId="0" borderId="4" xfId="0" applyNumberFormat="1" applyFont="1" applyBorder="1" applyAlignment="1">
      <alignment horizontal="center" vertical="center"/>
    </xf>
    <xf numFmtId="165" fontId="3" fillId="0" borderId="5" xfId="0" applyNumberFormat="1" applyFont="1" applyBorder="1" applyAlignment="1">
      <alignment horizontal="center" vertical="center"/>
    </xf>
    <xf numFmtId="165" fontId="2" fillId="0" borderId="0" xfId="0" applyNumberFormat="1" applyFont="1" applyAlignment="1">
      <alignment horizontal="center" vertical="center"/>
    </xf>
    <xf numFmtId="165" fontId="3" fillId="0" borderId="1" xfId="0" applyNumberFormat="1" applyFont="1"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49" fontId="0" fillId="0" borderId="0" xfId="0" quotePrefix="1" applyNumberFormat="1" applyAlignment="1">
      <alignment vertical="top" wrapText="1"/>
    </xf>
    <xf numFmtId="49" fontId="1" fillId="0" borderId="0" xfId="0" quotePrefix="1" applyNumberFormat="1" applyFont="1" applyAlignment="1">
      <alignment vertical="top" wrapText="1"/>
    </xf>
    <xf numFmtId="166" fontId="0" fillId="0" borderId="0" xfId="0" applyNumberFormat="1"/>
  </cellXfs>
  <cellStyles count="2">
    <cellStyle name="Normal" xfId="0" builtinId="0"/>
    <cellStyle name="Percent 2" xfId="1" xr:uid="{A6B91AF6-698A-4004-A6D8-5114B9301354}"/>
  </cellStyles>
  <dxfs count="6">
    <dxf>
      <alignment horizontal="general" vertical="center"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C23" s="3"/>
        <tr r="C23" s="3"/>
        <tr r="C23" s="3"/>
        <tr r="D23" s="3"/>
        <tr r="D23" s="3"/>
        <tr r="D23" s="3"/>
        <tr r="C24" s="3"/>
        <tr r="C24" s="3"/>
        <tr r="C24" s="3"/>
        <tr r="D24" s="3"/>
        <tr r="D24" s="3"/>
        <tr r="D24" s="3"/>
        <tr r="C25" s="3"/>
        <tr r="C25" s="3"/>
        <tr r="C25" s="3"/>
        <tr r="D25" s="3"/>
        <tr r="D25" s="3"/>
        <tr r="D25" s="3"/>
        <tr r="C26" s="3"/>
        <tr r="C26" s="3"/>
        <tr r="C26" s="3"/>
        <tr r="D26" s="3"/>
        <tr r="D26" s="3"/>
        <tr r="D26" s="3"/>
        <tr r="C22" s="3"/>
        <tr r="C22" s="3"/>
        <tr r="C22" s="3"/>
        <tr r="D22" s="3"/>
        <tr r="D22" s="3"/>
        <tr r="D22" s="3"/>
        <tr r="C27" s="3"/>
        <tr r="C27" s="3"/>
        <tr r="C27" s="3"/>
        <tr r="D27" s="3"/>
        <tr r="D27" s="3"/>
        <tr r="D27" s="3"/>
        <tr r="C28" s="3"/>
        <tr r="C28" s="3"/>
        <tr r="C28" s="3"/>
        <tr r="D28" s="3"/>
        <tr r="D28" s="3"/>
        <tr r="D28" s="3"/>
        <tr r="C21" s="3"/>
        <tr r="C21" s="3"/>
        <tr r="C21" s="3"/>
        <tr r="D21" s="3"/>
        <tr r="D21" s="3"/>
        <tr r="D21" s="3"/>
        <tr r="D33" s="3"/>
        <tr r="D33" s="3"/>
        <tr r="D33" s="3"/>
        <tr r="C33" s="3"/>
        <tr r="C33" s="3"/>
        <tr r="C33" s="3"/>
        <tr r="C13" s="3"/>
        <tr r="C13" s="3"/>
        <tr r="C13" s="3"/>
        <tr r="D13" s="3"/>
        <tr r="D13" s="3"/>
        <tr r="D13" s="3"/>
        <tr r="C15" s="3"/>
        <tr r="C15" s="3"/>
        <tr r="C15" s="3"/>
        <tr r="D15" s="3"/>
        <tr r="D15" s="3"/>
        <tr r="D15" s="3"/>
        <tr r="D9" s="3"/>
        <tr r="D9" s="3"/>
        <tr r="D9" s="3"/>
        <tr r="C9" s="3"/>
        <tr r="C9" s="3"/>
        <tr r="C9" s="3"/>
        <tr r="D10" s="3"/>
        <tr r="D10" s="3"/>
        <tr r="D10" s="3"/>
        <tr r="C10" s="3"/>
        <tr r="C10" s="3"/>
        <tr r="C10" s="3"/>
        <tr r="D6" s="3"/>
        <tr r="D6" s="3"/>
        <tr r="D6" s="3"/>
        <tr r="C6" s="3"/>
        <tr r="C6" s="3"/>
        <tr r="C6" s="3"/>
        <tr r="C8" s="3"/>
        <tr r="C8" s="3"/>
        <tr r="C8" s="3"/>
        <tr r="D14" s="3"/>
        <tr r="D14" s="3"/>
        <tr r="D14" s="3"/>
        <tr r="D8" s="3"/>
        <tr r="D8" s="3"/>
        <tr r="D8" s="3"/>
        <tr r="D7" s="3"/>
        <tr r="D7" s="3"/>
        <tr r="D7" s="3"/>
        <tr r="C7" s="3"/>
        <tr r="C7" s="3"/>
        <tr r="C7" s="3"/>
        <tr r="C14" s="3"/>
        <tr r="C14" s="3"/>
        <tr r="C14" s="3"/>
        <tr r="B2" s="1"/>
        <tr r="B3" s="1"/>
        <tr r="B4" s="1"/>
        <tr r="B23" s="3"/>
        <tr r="B24" s="3"/>
        <tr r="B25" s="3"/>
        <tr r="B26" s="3"/>
        <tr r="B22" s="3"/>
        <tr r="B10" s="3"/>
        <tr r="B27" s="3"/>
        <tr r="B28" s="3"/>
        <tr r="B6" s="3"/>
        <tr r="B21" s="3"/>
        <tr r="B33" s="3"/>
        <tr r="C5" s="3"/>
        <tr r="B7" s="3"/>
        <tr r="B13" s="3"/>
        <tr r="B14" s="3"/>
        <tr r="B8" s="3"/>
        <tr r="D5" s="3"/>
        <tr r="B15" s="3"/>
        <tr r="B9" s="3"/>
      </tp>
    </main>
  </volType>
</volTypes>
</file>

<file path=xl/_rels/workbook.xml.rels><?xml version="1.0" encoding="UTF-8" standalone="yes"?>
<Relationships xmlns="http://schemas.openxmlformats.org/package/2006/relationships"><Relationship Id="rId26" Type="http://schemas.microsoft.com/office/2007/relationships/slicerCache" Target="slicerCaches/slicerCache8.xml"/><Relationship Id="rId21" Type="http://schemas.microsoft.com/office/2007/relationships/slicerCache" Target="slicerCaches/slicerCache3.xml"/><Relationship Id="rId34" Type="http://schemas.openxmlformats.org/officeDocument/2006/relationships/sharedStrings" Target="sharedString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Table" Target="pivotTables/pivotTable1.xml"/><Relationship Id="rId11" Type="http://schemas.openxmlformats.org/officeDocument/2006/relationships/pivotCacheDefinition" Target="pivotCache/pivotCacheDefinition2.xml"/><Relationship Id="rId24" Type="http://schemas.microsoft.com/office/2007/relationships/slicerCache" Target="slicerCaches/slicerCache6.xml"/><Relationship Id="rId32" Type="http://schemas.openxmlformats.org/officeDocument/2006/relationships/connections" Target="connections.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24.xml"/><Relationship Id="rId19" Type="http://schemas.microsoft.com/office/2007/relationships/slicerCache" Target="slicerCaches/slicerCache1.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pivotCacheDefinition" Target="pivotCache/pivotCacheDefinition10.xml"/><Relationship Id="rId30" Type="http://schemas.openxmlformats.org/officeDocument/2006/relationships/pivotTable" Target="pivotTables/pivotTable2.xml"/><Relationship Id="rId35" Type="http://schemas.openxmlformats.org/officeDocument/2006/relationships/sheetMetadata" Target="metadata.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7.xml"/><Relationship Id="rId33" Type="http://schemas.openxmlformats.org/officeDocument/2006/relationships/styles" Target="style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20" Type="http://schemas.microsoft.com/office/2007/relationships/slicerCache" Target="slicerCaches/slicerCache2.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5.xml"/><Relationship Id="rId28" Type="http://schemas.openxmlformats.org/officeDocument/2006/relationships/pivotCacheDefinition" Target="pivotCache/pivotCacheDefinition11.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1.xml"/><Relationship Id="rId31" Type="http://schemas.openxmlformats.org/officeDocument/2006/relationships/theme" Target="theme/theme1.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Month</a:t>
            </a:r>
          </a:p>
        </c:rich>
      </c:tx>
      <c:layout>
        <c:manualLayout>
          <c:xMode val="edge"/>
          <c:yMode val="edge"/>
          <c:x val="0.42627115304280661"/>
          <c:y val="5.087267317391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01. Contracting Income</c:v>
          </c:tx>
          <c:spPr>
            <a:solidFill>
              <a:schemeClr val="accent1"/>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996430</c:v>
              </c:pt>
              <c:pt idx="1">
                <c:v>1063075</c:v>
              </c:pt>
              <c:pt idx="2">
                <c:v>1142797</c:v>
              </c:pt>
              <c:pt idx="3">
                <c:v>1235649</c:v>
              </c:pt>
              <c:pt idx="4">
                <c:v>993581</c:v>
              </c:pt>
              <c:pt idx="5">
                <c:v>1424969</c:v>
              </c:pt>
              <c:pt idx="6">
                <c:v>1580166</c:v>
              </c:pt>
              <c:pt idx="7">
                <c:v>1376455</c:v>
              </c:pt>
              <c:pt idx="8">
                <c:v>1260785</c:v>
              </c:pt>
              <c:pt idx="9">
                <c:v>1399098</c:v>
              </c:pt>
              <c:pt idx="10">
                <c:v>1420306</c:v>
              </c:pt>
              <c:pt idx="11">
                <c:v>1377393</c:v>
              </c:pt>
              <c:pt idx="12">
                <c:v>1229496</c:v>
              </c:pt>
              <c:pt idx="13">
                <c:v>1427064</c:v>
              </c:pt>
              <c:pt idx="14">
                <c:v>1294427</c:v>
              </c:pt>
            </c:numLit>
          </c:val>
          <c:extLst>
            <c:ext xmlns:c16="http://schemas.microsoft.com/office/drawing/2014/chart" uri="{C3380CC4-5D6E-409C-BE32-E72D297353CC}">
              <c16:uniqueId val="{00000002-12A9-4DC4-998B-79F812C2D325}"/>
            </c:ext>
          </c:extLst>
        </c:ser>
        <c:ser>
          <c:idx val="1"/>
          <c:order val="1"/>
          <c:tx>
            <c:v>03. Component Sales</c:v>
          </c:tx>
          <c:spPr>
            <a:solidFill>
              <a:schemeClr val="accent2"/>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5495</c:v>
              </c:pt>
              <c:pt idx="1">
                <c:v>2193</c:v>
              </c:pt>
              <c:pt idx="2">
                <c:v>32279</c:v>
              </c:pt>
              <c:pt idx="3">
                <c:v>52908</c:v>
              </c:pt>
              <c:pt idx="4">
                <c:v>8713</c:v>
              </c:pt>
              <c:pt idx="5">
                <c:v>22688</c:v>
              </c:pt>
              <c:pt idx="6">
                <c:v>26196</c:v>
              </c:pt>
              <c:pt idx="7">
                <c:v>116280</c:v>
              </c:pt>
              <c:pt idx="8">
                <c:v>44963</c:v>
              </c:pt>
              <c:pt idx="9">
                <c:v>529930</c:v>
              </c:pt>
              <c:pt idx="10">
                <c:v>57759</c:v>
              </c:pt>
              <c:pt idx="11">
                <c:v>202167</c:v>
              </c:pt>
              <c:pt idx="12">
                <c:v>236344</c:v>
              </c:pt>
              <c:pt idx="13">
                <c:v>415094</c:v>
              </c:pt>
              <c:pt idx="14">
                <c:v>267694</c:v>
              </c:pt>
            </c:numLit>
          </c:val>
          <c:extLst>
            <c:ext xmlns:c16="http://schemas.microsoft.com/office/drawing/2014/chart" uri="{C3380CC4-5D6E-409C-BE32-E72D297353CC}">
              <c16:uniqueId val="{00000003-12A9-4DC4-998B-79F812C2D325}"/>
            </c:ext>
          </c:extLst>
        </c:ser>
        <c:ser>
          <c:idx val="2"/>
          <c:order val="2"/>
          <c:tx>
            <c:v>03. FGH Income</c:v>
          </c:tx>
          <c:spPr>
            <a:solidFill>
              <a:schemeClr val="accent3"/>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999328</c:v>
              </c:pt>
              <c:pt idx="1">
                <c:v>1526329</c:v>
              </c:pt>
              <c:pt idx="2">
                <c:v>1972887</c:v>
              </c:pt>
              <c:pt idx="3">
                <c:v>2234399</c:v>
              </c:pt>
              <c:pt idx="4">
                <c:v>1848623</c:v>
              </c:pt>
              <c:pt idx="5">
                <c:v>1919570</c:v>
              </c:pt>
              <c:pt idx="6">
                <c:v>2702346</c:v>
              </c:pt>
              <c:pt idx="7">
                <c:v>3051235</c:v>
              </c:pt>
              <c:pt idx="8">
                <c:v>4019406</c:v>
              </c:pt>
              <c:pt idx="9">
                <c:v>3318547</c:v>
              </c:pt>
              <c:pt idx="10">
                <c:v>3042597</c:v>
              </c:pt>
              <c:pt idx="11">
                <c:v>3021120</c:v>
              </c:pt>
              <c:pt idx="12">
                <c:v>3217649</c:v>
              </c:pt>
              <c:pt idx="13">
                <c:v>2770319</c:v>
              </c:pt>
              <c:pt idx="14">
                <c:v>3736629</c:v>
              </c:pt>
            </c:numLit>
          </c:val>
          <c:extLst>
            <c:ext xmlns:c16="http://schemas.microsoft.com/office/drawing/2014/chart" uri="{C3380CC4-5D6E-409C-BE32-E72D297353CC}">
              <c16:uniqueId val="{00000004-12A9-4DC4-998B-79F812C2D325}"/>
            </c:ext>
          </c:extLst>
        </c:ser>
        <c:ser>
          <c:idx val="3"/>
          <c:order val="3"/>
          <c:tx>
            <c:v>04. Income ABC</c:v>
          </c:tx>
          <c:spPr>
            <a:solidFill>
              <a:schemeClr val="accent4"/>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493210</c:v>
              </c:pt>
              <c:pt idx="1">
                <c:v>2827035</c:v>
              </c:pt>
              <c:pt idx="2">
                <c:v>2869754</c:v>
              </c:pt>
              <c:pt idx="3">
                <c:v>2189904</c:v>
              </c:pt>
              <c:pt idx="4">
                <c:v>2411655</c:v>
              </c:pt>
              <c:pt idx="5">
                <c:v>1947320</c:v>
              </c:pt>
              <c:pt idx="6">
                <c:v>2885128</c:v>
              </c:pt>
              <c:pt idx="7">
                <c:v>3087400</c:v>
              </c:pt>
              <c:pt idx="8">
                <c:v>2592900</c:v>
              </c:pt>
              <c:pt idx="9">
                <c:v>2493086</c:v>
              </c:pt>
              <c:pt idx="10">
                <c:v>2396014</c:v>
              </c:pt>
              <c:pt idx="11">
                <c:v>1562900</c:v>
              </c:pt>
              <c:pt idx="12">
                <c:v>1914231</c:v>
              </c:pt>
              <c:pt idx="13">
                <c:v>2579624</c:v>
              </c:pt>
              <c:pt idx="14">
                <c:v>2289911</c:v>
              </c:pt>
            </c:numLit>
          </c:val>
          <c:extLst>
            <c:ext xmlns:c16="http://schemas.microsoft.com/office/drawing/2014/chart" uri="{C3380CC4-5D6E-409C-BE32-E72D297353CC}">
              <c16:uniqueId val="{00000005-12A9-4DC4-998B-79F812C2D325}"/>
            </c:ext>
          </c:extLst>
        </c:ser>
        <c:ser>
          <c:idx val="4"/>
          <c:order val="4"/>
          <c:tx>
            <c:v>05. Royalties</c:v>
          </c:tx>
          <c:spPr>
            <a:solidFill>
              <a:schemeClr val="accent5"/>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210336</c:v>
              </c:pt>
              <c:pt idx="1">
                <c:v>271360</c:v>
              </c:pt>
              <c:pt idx="2">
                <c:v>411740</c:v>
              </c:pt>
              <c:pt idx="3">
                <c:v>408942</c:v>
              </c:pt>
              <c:pt idx="4">
                <c:v>331628</c:v>
              </c:pt>
              <c:pt idx="5">
                <c:v>344640</c:v>
              </c:pt>
              <c:pt idx="6">
                <c:v>371114</c:v>
              </c:pt>
              <c:pt idx="7">
                <c:v>505414</c:v>
              </c:pt>
              <c:pt idx="8">
                <c:v>549343</c:v>
              </c:pt>
              <c:pt idx="9">
                <c:v>458388</c:v>
              </c:pt>
              <c:pt idx="10">
                <c:v>340738</c:v>
              </c:pt>
              <c:pt idx="11">
                <c:v>437897</c:v>
              </c:pt>
              <c:pt idx="12">
                <c:v>297588</c:v>
              </c:pt>
              <c:pt idx="13">
                <c:v>307265</c:v>
              </c:pt>
              <c:pt idx="14">
                <c:v>561196</c:v>
              </c:pt>
            </c:numLit>
          </c:val>
          <c:extLst>
            <c:ext xmlns:c16="http://schemas.microsoft.com/office/drawing/2014/chart" uri="{C3380CC4-5D6E-409C-BE32-E72D297353CC}">
              <c16:uniqueId val="{00000006-12A9-4DC4-998B-79F812C2D325}"/>
            </c:ext>
          </c:extLst>
        </c:ser>
        <c:dLbls>
          <c:showLegendKey val="0"/>
          <c:showVal val="0"/>
          <c:showCatName val="0"/>
          <c:showSerName val="0"/>
          <c:showPercent val="0"/>
          <c:showBubbleSize val="0"/>
        </c:dLbls>
        <c:gapWidth val="219"/>
        <c:overlap val="100"/>
        <c:axId val="869724192"/>
        <c:axId val="56317008"/>
      </c:barChart>
      <c:catAx>
        <c:axId val="8697241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7008"/>
        <c:crosses val="autoZero"/>
        <c:auto val="1"/>
        <c:lblAlgn val="ctr"/>
        <c:lblOffset val="100"/>
        <c:noMultiLvlLbl val="0"/>
        <c:extLst>
          <c:ext xmlns:c15="http://schemas.microsoft.com/office/drawing/2012/chart" uri="{F40574EE-89B7-4290-83BB-5DA773EAF853}">
            <c15:numFmt c:formatCode="General" c:sourceLinked="1"/>
          </c:ext>
        </c:extLst>
      </c:catAx>
      <c:valAx>
        <c:axId val="56317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241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 Summary with Budget.xlsx]PivotChartTable1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Month</a:t>
            </a:r>
          </a:p>
        </c:rich>
      </c:tx>
      <c:layout>
        <c:manualLayout>
          <c:xMode val="edge"/>
          <c:yMode val="edge"/>
          <c:x val="0.38823311500476848"/>
          <c:y val="5.087267317391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01. Contracting Income</c:v>
          </c:tx>
          <c:spPr>
            <a:solidFill>
              <a:schemeClr val="accent1"/>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996430</c:v>
              </c:pt>
              <c:pt idx="1">
                <c:v>1063075</c:v>
              </c:pt>
              <c:pt idx="2">
                <c:v>1142797</c:v>
              </c:pt>
              <c:pt idx="3">
                <c:v>1235649</c:v>
              </c:pt>
              <c:pt idx="4">
                <c:v>993581</c:v>
              </c:pt>
              <c:pt idx="5">
                <c:v>1424969</c:v>
              </c:pt>
              <c:pt idx="6">
                <c:v>1580166</c:v>
              </c:pt>
              <c:pt idx="7">
                <c:v>1376455</c:v>
              </c:pt>
              <c:pt idx="8">
                <c:v>1260785</c:v>
              </c:pt>
              <c:pt idx="9">
                <c:v>1399098</c:v>
              </c:pt>
              <c:pt idx="10">
                <c:v>1420306</c:v>
              </c:pt>
              <c:pt idx="11">
                <c:v>1377393</c:v>
              </c:pt>
              <c:pt idx="12">
                <c:v>1229496</c:v>
              </c:pt>
              <c:pt idx="13">
                <c:v>1427064</c:v>
              </c:pt>
              <c:pt idx="14">
                <c:v>1294427</c:v>
              </c:pt>
            </c:numLit>
          </c:val>
          <c:extLst>
            <c:ext xmlns:c16="http://schemas.microsoft.com/office/drawing/2014/chart" uri="{C3380CC4-5D6E-409C-BE32-E72D297353CC}">
              <c16:uniqueId val="{00000000-0FF2-471E-8EC7-EB447F91A9A0}"/>
            </c:ext>
          </c:extLst>
        </c:ser>
        <c:ser>
          <c:idx val="1"/>
          <c:order val="1"/>
          <c:tx>
            <c:v>03. Component Sales</c:v>
          </c:tx>
          <c:spPr>
            <a:solidFill>
              <a:schemeClr val="accent2"/>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5495</c:v>
              </c:pt>
              <c:pt idx="1">
                <c:v>2193</c:v>
              </c:pt>
              <c:pt idx="2">
                <c:v>32279</c:v>
              </c:pt>
              <c:pt idx="3">
                <c:v>52908</c:v>
              </c:pt>
              <c:pt idx="4">
                <c:v>8713</c:v>
              </c:pt>
              <c:pt idx="5">
                <c:v>22688</c:v>
              </c:pt>
              <c:pt idx="6">
                <c:v>26196</c:v>
              </c:pt>
              <c:pt idx="7">
                <c:v>116280</c:v>
              </c:pt>
              <c:pt idx="8">
                <c:v>44963</c:v>
              </c:pt>
              <c:pt idx="9">
                <c:v>529930</c:v>
              </c:pt>
              <c:pt idx="10">
                <c:v>57759</c:v>
              </c:pt>
              <c:pt idx="11">
                <c:v>202167</c:v>
              </c:pt>
              <c:pt idx="12">
                <c:v>236344</c:v>
              </c:pt>
              <c:pt idx="13">
                <c:v>415094</c:v>
              </c:pt>
              <c:pt idx="14">
                <c:v>267694</c:v>
              </c:pt>
            </c:numLit>
          </c:val>
          <c:extLst>
            <c:ext xmlns:c16="http://schemas.microsoft.com/office/drawing/2014/chart" uri="{C3380CC4-5D6E-409C-BE32-E72D297353CC}">
              <c16:uniqueId val="{00000001-0FF2-471E-8EC7-EB447F91A9A0}"/>
            </c:ext>
          </c:extLst>
        </c:ser>
        <c:ser>
          <c:idx val="2"/>
          <c:order val="2"/>
          <c:tx>
            <c:v>03. FGH Income</c:v>
          </c:tx>
          <c:spPr>
            <a:solidFill>
              <a:schemeClr val="accent3"/>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999328</c:v>
              </c:pt>
              <c:pt idx="1">
                <c:v>1526329</c:v>
              </c:pt>
              <c:pt idx="2">
                <c:v>1972887</c:v>
              </c:pt>
              <c:pt idx="3">
                <c:v>2234399</c:v>
              </c:pt>
              <c:pt idx="4">
                <c:v>1848623</c:v>
              </c:pt>
              <c:pt idx="5">
                <c:v>1919570</c:v>
              </c:pt>
              <c:pt idx="6">
                <c:v>2702346</c:v>
              </c:pt>
              <c:pt idx="7">
                <c:v>3051235</c:v>
              </c:pt>
              <c:pt idx="8">
                <c:v>4019406</c:v>
              </c:pt>
              <c:pt idx="9">
                <c:v>3318547</c:v>
              </c:pt>
              <c:pt idx="10">
                <c:v>3042597</c:v>
              </c:pt>
              <c:pt idx="11">
                <c:v>3021120</c:v>
              </c:pt>
              <c:pt idx="12">
                <c:v>3217649</c:v>
              </c:pt>
              <c:pt idx="13">
                <c:v>2770319</c:v>
              </c:pt>
              <c:pt idx="14">
                <c:v>3736629</c:v>
              </c:pt>
            </c:numLit>
          </c:val>
          <c:extLst>
            <c:ext xmlns:c16="http://schemas.microsoft.com/office/drawing/2014/chart" uri="{C3380CC4-5D6E-409C-BE32-E72D297353CC}">
              <c16:uniqueId val="{00000002-0FF2-471E-8EC7-EB447F91A9A0}"/>
            </c:ext>
          </c:extLst>
        </c:ser>
        <c:ser>
          <c:idx val="3"/>
          <c:order val="3"/>
          <c:tx>
            <c:v>04. Income ABC</c:v>
          </c:tx>
          <c:spPr>
            <a:solidFill>
              <a:schemeClr val="accent4"/>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493210</c:v>
              </c:pt>
              <c:pt idx="1">
                <c:v>2827035</c:v>
              </c:pt>
              <c:pt idx="2">
                <c:v>2869754</c:v>
              </c:pt>
              <c:pt idx="3">
                <c:v>2189904</c:v>
              </c:pt>
              <c:pt idx="4">
                <c:v>2411655</c:v>
              </c:pt>
              <c:pt idx="5">
                <c:v>1947320</c:v>
              </c:pt>
              <c:pt idx="6">
                <c:v>2885128</c:v>
              </c:pt>
              <c:pt idx="7">
                <c:v>3087400</c:v>
              </c:pt>
              <c:pt idx="8">
                <c:v>2592900</c:v>
              </c:pt>
              <c:pt idx="9">
                <c:v>2493086</c:v>
              </c:pt>
              <c:pt idx="10">
                <c:v>2396014</c:v>
              </c:pt>
              <c:pt idx="11">
                <c:v>1562900</c:v>
              </c:pt>
              <c:pt idx="12">
                <c:v>1914231</c:v>
              </c:pt>
              <c:pt idx="13">
                <c:v>2579624</c:v>
              </c:pt>
              <c:pt idx="14">
                <c:v>2289911</c:v>
              </c:pt>
            </c:numLit>
          </c:val>
          <c:extLst>
            <c:ext xmlns:c16="http://schemas.microsoft.com/office/drawing/2014/chart" uri="{C3380CC4-5D6E-409C-BE32-E72D297353CC}">
              <c16:uniqueId val="{00000003-0FF2-471E-8EC7-EB447F91A9A0}"/>
            </c:ext>
          </c:extLst>
        </c:ser>
        <c:ser>
          <c:idx val="4"/>
          <c:order val="4"/>
          <c:tx>
            <c:v>05. Royalties</c:v>
          </c:tx>
          <c:spPr>
            <a:solidFill>
              <a:schemeClr val="accent5"/>
            </a:solidFill>
            <a:ln>
              <a:noFill/>
            </a:ln>
            <a:effectLst/>
          </c:spPr>
          <c:invertIfNegative val="0"/>
          <c:cat>
            <c:strLit>
              <c:ptCount val="15"/>
              <c:pt idx="0">
                <c:v>Aug-2012</c:v>
              </c:pt>
              <c:pt idx="1">
                <c:v>Sep-2012</c:v>
              </c:pt>
              <c:pt idx="2">
                <c:v>Oct-2012</c:v>
              </c:pt>
              <c:pt idx="3">
                <c:v>Nov-2012</c:v>
              </c:pt>
              <c:pt idx="4">
                <c:v>Dec-2012</c:v>
              </c:pt>
              <c:pt idx="5">
                <c:v>Jan-2013</c:v>
              </c:pt>
              <c:pt idx="6">
                <c:v>Feb-2013</c:v>
              </c:pt>
              <c:pt idx="7">
                <c:v>Mar-2013</c:v>
              </c:pt>
              <c:pt idx="8">
                <c:v>Apr-2013</c:v>
              </c:pt>
              <c:pt idx="9">
                <c:v>May-2013</c:v>
              </c:pt>
              <c:pt idx="10">
                <c:v>Jun-2013</c:v>
              </c:pt>
              <c:pt idx="11">
                <c:v>Jul-2013</c:v>
              </c:pt>
              <c:pt idx="12">
                <c:v>Aug-2013</c:v>
              </c:pt>
              <c:pt idx="13">
                <c:v>Sep-2013</c:v>
              </c:pt>
              <c:pt idx="14">
                <c:v>Oct-2013</c:v>
              </c:pt>
            </c:strLit>
          </c:cat>
          <c:val>
            <c:numLit>
              <c:formatCode>General</c:formatCode>
              <c:ptCount val="15"/>
              <c:pt idx="0">
                <c:v>210336</c:v>
              </c:pt>
              <c:pt idx="1">
                <c:v>271360</c:v>
              </c:pt>
              <c:pt idx="2">
                <c:v>411740</c:v>
              </c:pt>
              <c:pt idx="3">
                <c:v>408942</c:v>
              </c:pt>
              <c:pt idx="4">
                <c:v>331628</c:v>
              </c:pt>
              <c:pt idx="5">
                <c:v>344640</c:v>
              </c:pt>
              <c:pt idx="6">
                <c:v>371114</c:v>
              </c:pt>
              <c:pt idx="7">
                <c:v>505414</c:v>
              </c:pt>
              <c:pt idx="8">
                <c:v>549343</c:v>
              </c:pt>
              <c:pt idx="9">
                <c:v>458388</c:v>
              </c:pt>
              <c:pt idx="10">
                <c:v>340738</c:v>
              </c:pt>
              <c:pt idx="11">
                <c:v>437897</c:v>
              </c:pt>
              <c:pt idx="12">
                <c:v>297588</c:v>
              </c:pt>
              <c:pt idx="13">
                <c:v>307265</c:v>
              </c:pt>
              <c:pt idx="14">
                <c:v>561196</c:v>
              </c:pt>
            </c:numLit>
          </c:val>
          <c:extLst>
            <c:ext xmlns:c16="http://schemas.microsoft.com/office/drawing/2014/chart" uri="{C3380CC4-5D6E-409C-BE32-E72D297353CC}">
              <c16:uniqueId val="{00000004-0FF2-471E-8EC7-EB447F91A9A0}"/>
            </c:ext>
          </c:extLst>
        </c:ser>
        <c:dLbls>
          <c:showLegendKey val="0"/>
          <c:showVal val="0"/>
          <c:showCatName val="0"/>
          <c:showSerName val="0"/>
          <c:showPercent val="0"/>
          <c:showBubbleSize val="0"/>
        </c:dLbls>
        <c:gapWidth val="219"/>
        <c:overlap val="100"/>
        <c:axId val="869724192"/>
        <c:axId val="56317008"/>
      </c:barChart>
      <c:catAx>
        <c:axId val="8697241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7008"/>
        <c:crosses val="autoZero"/>
        <c:auto val="1"/>
        <c:lblAlgn val="ctr"/>
        <c:lblOffset val="100"/>
        <c:noMultiLvlLbl val="0"/>
        <c:extLst>
          <c:ext xmlns:c15="http://schemas.microsoft.com/office/drawing/2012/chart" uri="{F40574EE-89B7-4290-83BB-5DA773EAF853}">
            <c15:numFmt c:formatCode="General" c:sourceLinked="1"/>
          </c:ext>
        </c:extLst>
      </c:catAx>
      <c:valAx>
        <c:axId val="56317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2419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 Summary with Budget.xlsx]PivotChartTable2</c15:name>
        <c15:fmtId val="6"/>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daxformatter.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1828800</xdr:colOff>
      <xdr:row>5</xdr:row>
      <xdr:rowOff>63501</xdr:rowOff>
    </xdr:to>
    <mc:AlternateContent xmlns:mc="http://schemas.openxmlformats.org/markup-compatibility/2006">
      <mc:Choice xmlns:a14="http://schemas.microsoft.com/office/drawing/2010/main" Requires="a14">
        <xdr:graphicFrame macro="">
          <xdr:nvGraphicFramePr>
            <xdr:cNvPr id="2" name="UoM">
              <a:extLst>
                <a:ext uri="{FF2B5EF4-FFF2-40B4-BE49-F238E27FC236}">
                  <a16:creationId xmlns:a16="http://schemas.microsoft.com/office/drawing/2014/main" id="{E617A090-F725-AAFD-E8CF-D75D6E51B41D}"/>
                </a:ext>
              </a:extLst>
            </xdr:cNvPr>
            <xdr:cNvGraphicFramePr/>
          </xdr:nvGraphicFramePr>
          <xdr:xfrm>
            <a:off x="0" y="0"/>
            <a:ext cx="0" cy="0"/>
          </xdr:xfrm>
          <a:graphic>
            <a:graphicData uri="http://schemas.microsoft.com/office/drawing/2010/slicer">
              <sle:slicer xmlns:sle="http://schemas.microsoft.com/office/drawing/2010/slicer" name="UoM"/>
            </a:graphicData>
          </a:graphic>
        </xdr:graphicFrame>
      </mc:Choice>
      <mc:Fallback>
        <xdr:sp macro="" textlink="">
          <xdr:nvSpPr>
            <xdr:cNvPr id="0" name=""/>
            <xdr:cNvSpPr>
              <a:spLocks noTextEdit="1"/>
            </xdr:cNvSpPr>
          </xdr:nvSpPr>
          <xdr:spPr>
            <a:xfrm>
              <a:off x="0" y="1"/>
              <a:ext cx="1828800" cy="984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82550</xdr:rowOff>
    </xdr:from>
    <xdr:to>
      <xdr:col>0</xdr:col>
      <xdr:colOff>1828800</xdr:colOff>
      <xdr:row>19</xdr:row>
      <xdr:rowOff>28575</xdr:rowOff>
    </xdr:to>
    <mc:AlternateContent xmlns:mc="http://schemas.openxmlformats.org/markup-compatibility/2006">
      <mc:Choice xmlns:a14="http://schemas.microsoft.com/office/drawing/2010/main" Requires="a14">
        <xdr:graphicFrame macro="">
          <xdr:nvGraphicFramePr>
            <xdr:cNvPr id="3" name="MMM-YYYY">
              <a:extLst>
                <a:ext uri="{FF2B5EF4-FFF2-40B4-BE49-F238E27FC236}">
                  <a16:creationId xmlns:a16="http://schemas.microsoft.com/office/drawing/2014/main" id="{92812490-550E-15EE-4542-AC2828A29D8B}"/>
                </a:ext>
              </a:extLst>
            </xdr:cNvPr>
            <xdr:cNvGraphicFramePr/>
          </xdr:nvGraphicFramePr>
          <xdr:xfrm>
            <a:off x="0" y="0"/>
            <a:ext cx="0" cy="0"/>
          </xdr:xfrm>
          <a:graphic>
            <a:graphicData uri="http://schemas.microsoft.com/office/drawing/2010/slicer">
              <sle:slicer xmlns:sle="http://schemas.microsoft.com/office/drawing/2010/slicer" name="MMM-YYYY"/>
            </a:graphicData>
          </a:graphic>
        </xdr:graphicFrame>
      </mc:Choice>
      <mc:Fallback>
        <xdr:sp macro="" textlink="">
          <xdr:nvSpPr>
            <xdr:cNvPr id="0" name=""/>
            <xdr:cNvSpPr>
              <a:spLocks noTextEdit="1"/>
            </xdr:cNvSpPr>
          </xdr:nvSpPr>
          <xdr:spPr>
            <a:xfrm>
              <a:off x="0" y="1003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12701</xdr:rowOff>
    </xdr:from>
    <xdr:to>
      <xdr:col>0</xdr:col>
      <xdr:colOff>1828800</xdr:colOff>
      <xdr:row>8</xdr:row>
      <xdr:rowOff>76201</xdr:rowOff>
    </xdr:to>
    <mc:AlternateContent xmlns:mc="http://schemas.openxmlformats.org/markup-compatibility/2006">
      <mc:Choice xmlns:a14="http://schemas.microsoft.com/office/drawing/2010/main" Requires="a14">
        <xdr:graphicFrame macro="">
          <xdr:nvGraphicFramePr>
            <xdr:cNvPr id="2" name="UoM 1">
              <a:extLst>
                <a:ext uri="{FF2B5EF4-FFF2-40B4-BE49-F238E27FC236}">
                  <a16:creationId xmlns:a16="http://schemas.microsoft.com/office/drawing/2014/main" id="{4FAA845E-27E8-44AB-ABED-2DEF555E1229}"/>
                </a:ext>
              </a:extLst>
            </xdr:cNvPr>
            <xdr:cNvGraphicFramePr/>
          </xdr:nvGraphicFramePr>
          <xdr:xfrm>
            <a:off x="0" y="0"/>
            <a:ext cx="0" cy="0"/>
          </xdr:xfrm>
          <a:graphic>
            <a:graphicData uri="http://schemas.microsoft.com/office/drawing/2010/slicer">
              <sle:slicer xmlns:sle="http://schemas.microsoft.com/office/drawing/2010/slicer" name="UoM 1"/>
            </a:graphicData>
          </a:graphic>
        </xdr:graphicFrame>
      </mc:Choice>
      <mc:Fallback>
        <xdr:sp macro="" textlink="">
          <xdr:nvSpPr>
            <xdr:cNvPr id="0" name=""/>
            <xdr:cNvSpPr>
              <a:spLocks noTextEdit="1"/>
            </xdr:cNvSpPr>
          </xdr:nvSpPr>
          <xdr:spPr>
            <a:xfrm>
              <a:off x="0" y="552451"/>
              <a:ext cx="1828800" cy="9630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88900</xdr:rowOff>
    </xdr:from>
    <xdr:to>
      <xdr:col>0</xdr:col>
      <xdr:colOff>1828800</xdr:colOff>
      <xdr:row>22</xdr:row>
      <xdr:rowOff>3175</xdr:rowOff>
    </xdr:to>
    <mc:AlternateContent xmlns:mc="http://schemas.openxmlformats.org/markup-compatibility/2006">
      <mc:Choice xmlns:a14="http://schemas.microsoft.com/office/drawing/2010/main" Requires="a14">
        <xdr:graphicFrame macro="">
          <xdr:nvGraphicFramePr>
            <xdr:cNvPr id="3" name="MMM-YYYY 1">
              <a:extLst>
                <a:ext uri="{FF2B5EF4-FFF2-40B4-BE49-F238E27FC236}">
                  <a16:creationId xmlns:a16="http://schemas.microsoft.com/office/drawing/2014/main" id="{FB999AEA-2864-4B94-9E5E-9810970C297C}"/>
                </a:ext>
              </a:extLst>
            </xdr:cNvPr>
            <xdr:cNvGraphicFramePr/>
          </xdr:nvGraphicFramePr>
          <xdr:xfrm>
            <a:off x="0" y="0"/>
            <a:ext cx="0" cy="0"/>
          </xdr:xfrm>
          <a:graphic>
            <a:graphicData uri="http://schemas.microsoft.com/office/drawing/2010/slicer">
              <sle:slicer xmlns:sle="http://schemas.microsoft.com/office/drawing/2010/slicer" name="MMM-YYYY 1"/>
            </a:graphicData>
          </a:graphic>
        </xdr:graphicFrame>
      </mc:Choice>
      <mc:Fallback>
        <xdr:sp macro="" textlink="">
          <xdr:nvSpPr>
            <xdr:cNvPr id="0" name=""/>
            <xdr:cNvSpPr>
              <a:spLocks noTextEdit="1"/>
            </xdr:cNvSpPr>
          </xdr:nvSpPr>
          <xdr:spPr>
            <a:xfrm>
              <a:off x="0" y="1528233"/>
              <a:ext cx="1828800" cy="2486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2139950</xdr:colOff>
      <xdr:row>0</xdr:row>
      <xdr:rowOff>171450</xdr:rowOff>
    </xdr:from>
    <xdr:to>
      <xdr:col>11</xdr:col>
      <xdr:colOff>234950</xdr:colOff>
      <xdr:row>23</xdr:row>
      <xdr:rowOff>69850</xdr:rowOff>
    </xdr:to>
    <xdr:graphicFrame macro="">
      <xdr:nvGraphicFramePr>
        <xdr:cNvPr id="2" name="Chart 1">
          <a:extLst>
            <a:ext uri="{FF2B5EF4-FFF2-40B4-BE49-F238E27FC236}">
              <a16:creationId xmlns:a16="http://schemas.microsoft.com/office/drawing/2014/main" id="{5E9335F0-774B-C7DE-63B4-31346BF28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2139950</xdr:colOff>
      <xdr:row>0</xdr:row>
      <xdr:rowOff>171450</xdr:rowOff>
    </xdr:from>
    <xdr:to>
      <xdr:col>11</xdr:col>
      <xdr:colOff>234950</xdr:colOff>
      <xdr:row>23</xdr:row>
      <xdr:rowOff>69850</xdr:rowOff>
    </xdr:to>
    <xdr:graphicFrame macro="">
      <xdr:nvGraphicFramePr>
        <xdr:cNvPr id="2" name="Chart 1">
          <a:extLst>
            <a:ext uri="{FF2B5EF4-FFF2-40B4-BE49-F238E27FC236}">
              <a16:creationId xmlns:a16="http://schemas.microsoft.com/office/drawing/2014/main" id="{E41DC1BA-1B7C-4DF6-92BE-1A52E5480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6351</xdr:rowOff>
    </xdr:from>
    <xdr:to>
      <xdr:col>0</xdr:col>
      <xdr:colOff>1193800</xdr:colOff>
      <xdr:row>7</xdr:row>
      <xdr:rowOff>63501</xdr:rowOff>
    </xdr:to>
    <mc:AlternateContent xmlns:mc="http://schemas.openxmlformats.org/markup-compatibility/2006">
      <mc:Choice xmlns:a14="http://schemas.microsoft.com/office/drawing/2010/main" Requires="a14">
        <xdr:graphicFrame macro="">
          <xdr:nvGraphicFramePr>
            <xdr:cNvPr id="3" name="UoM 2">
              <a:extLst>
                <a:ext uri="{FF2B5EF4-FFF2-40B4-BE49-F238E27FC236}">
                  <a16:creationId xmlns:a16="http://schemas.microsoft.com/office/drawing/2014/main" id="{02092DF8-C344-E45E-507C-1C056DDDE112}"/>
                </a:ext>
              </a:extLst>
            </xdr:cNvPr>
            <xdr:cNvGraphicFramePr/>
          </xdr:nvGraphicFramePr>
          <xdr:xfrm>
            <a:off x="0" y="0"/>
            <a:ext cx="0" cy="0"/>
          </xdr:xfrm>
          <a:graphic>
            <a:graphicData uri="http://schemas.microsoft.com/office/drawing/2010/slicer">
              <sle:slicer xmlns:sle="http://schemas.microsoft.com/office/drawing/2010/slicer" name="UoM 2"/>
            </a:graphicData>
          </a:graphic>
        </xdr:graphicFrame>
      </mc:Choice>
      <mc:Fallback>
        <xdr:sp macro="" textlink="">
          <xdr:nvSpPr>
            <xdr:cNvPr id="0" name=""/>
            <xdr:cNvSpPr>
              <a:spLocks noTextEdit="1"/>
            </xdr:cNvSpPr>
          </xdr:nvSpPr>
          <xdr:spPr>
            <a:xfrm>
              <a:off x="0" y="374651"/>
              <a:ext cx="1193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50800</xdr:rowOff>
    </xdr:from>
    <xdr:to>
      <xdr:col>0</xdr:col>
      <xdr:colOff>1193800</xdr:colOff>
      <xdr:row>20</xdr:row>
      <xdr:rowOff>180975</xdr:rowOff>
    </xdr:to>
    <mc:AlternateContent xmlns:mc="http://schemas.openxmlformats.org/markup-compatibility/2006">
      <mc:Choice xmlns:a14="http://schemas.microsoft.com/office/drawing/2010/main" Requires="a14">
        <xdr:graphicFrame macro="">
          <xdr:nvGraphicFramePr>
            <xdr:cNvPr id="4" name="MMM-YYYY 2">
              <a:extLst>
                <a:ext uri="{FF2B5EF4-FFF2-40B4-BE49-F238E27FC236}">
                  <a16:creationId xmlns:a16="http://schemas.microsoft.com/office/drawing/2014/main" id="{42558399-59B6-7EAB-C50C-BF1035F1A7B7}"/>
                </a:ext>
              </a:extLst>
            </xdr:cNvPr>
            <xdr:cNvGraphicFramePr/>
          </xdr:nvGraphicFramePr>
          <xdr:xfrm>
            <a:off x="0" y="0"/>
            <a:ext cx="0" cy="0"/>
          </xdr:xfrm>
          <a:graphic>
            <a:graphicData uri="http://schemas.microsoft.com/office/drawing/2010/slicer">
              <sle:slicer xmlns:sle="http://schemas.microsoft.com/office/drawing/2010/slicer" name="MMM-YYYY 2"/>
            </a:graphicData>
          </a:graphic>
        </xdr:graphicFrame>
      </mc:Choice>
      <mc:Fallback>
        <xdr:sp macro="" textlink="">
          <xdr:nvSpPr>
            <xdr:cNvPr id="0" name=""/>
            <xdr:cNvSpPr>
              <a:spLocks noTextEdit="1"/>
            </xdr:cNvSpPr>
          </xdr:nvSpPr>
          <xdr:spPr>
            <a:xfrm>
              <a:off x="0" y="1339850"/>
              <a:ext cx="1193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6351</xdr:rowOff>
    </xdr:from>
    <xdr:to>
      <xdr:col>0</xdr:col>
      <xdr:colOff>1828800</xdr:colOff>
      <xdr:row>7</xdr:row>
      <xdr:rowOff>63501</xdr:rowOff>
    </xdr:to>
    <mc:AlternateContent xmlns:mc="http://schemas.openxmlformats.org/markup-compatibility/2006">
      <mc:Choice xmlns:a14="http://schemas.microsoft.com/office/drawing/2010/main" Requires="a14">
        <xdr:graphicFrame macro="">
          <xdr:nvGraphicFramePr>
            <xdr:cNvPr id="2" name="UoM 3">
              <a:extLst>
                <a:ext uri="{FF2B5EF4-FFF2-40B4-BE49-F238E27FC236}">
                  <a16:creationId xmlns:a16="http://schemas.microsoft.com/office/drawing/2014/main" id="{21F8A35E-298F-4768-9C7A-31529B0A4A1E}"/>
                </a:ext>
              </a:extLst>
            </xdr:cNvPr>
            <xdr:cNvGraphicFramePr/>
          </xdr:nvGraphicFramePr>
          <xdr:xfrm>
            <a:off x="0" y="0"/>
            <a:ext cx="0" cy="0"/>
          </xdr:xfrm>
          <a:graphic>
            <a:graphicData uri="http://schemas.microsoft.com/office/drawing/2010/slicer">
              <sle:slicer xmlns:sle="http://schemas.microsoft.com/office/drawing/2010/slicer" name="UoM 3"/>
            </a:graphicData>
          </a:graphic>
        </xdr:graphicFrame>
      </mc:Choice>
      <mc:Fallback>
        <xdr:sp macro="" textlink="">
          <xdr:nvSpPr>
            <xdr:cNvPr id="0" name=""/>
            <xdr:cNvSpPr>
              <a:spLocks noTextEdit="1"/>
            </xdr:cNvSpPr>
          </xdr:nvSpPr>
          <xdr:spPr>
            <a:xfrm>
              <a:off x="0" y="374651"/>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50800</xdr:rowOff>
    </xdr:from>
    <xdr:to>
      <xdr:col>0</xdr:col>
      <xdr:colOff>1828800</xdr:colOff>
      <xdr:row>20</xdr:row>
      <xdr:rowOff>180975</xdr:rowOff>
    </xdr:to>
    <mc:AlternateContent xmlns:mc="http://schemas.openxmlformats.org/markup-compatibility/2006">
      <mc:Choice xmlns:a14="http://schemas.microsoft.com/office/drawing/2010/main" Requires="a14">
        <xdr:graphicFrame macro="">
          <xdr:nvGraphicFramePr>
            <xdr:cNvPr id="3" name="MMM-YYYY 3">
              <a:extLst>
                <a:ext uri="{FF2B5EF4-FFF2-40B4-BE49-F238E27FC236}">
                  <a16:creationId xmlns:a16="http://schemas.microsoft.com/office/drawing/2014/main" id="{A86BE122-B8F6-40AA-A6F8-976AFB7A9C00}"/>
                </a:ext>
              </a:extLst>
            </xdr:cNvPr>
            <xdr:cNvGraphicFramePr/>
          </xdr:nvGraphicFramePr>
          <xdr:xfrm>
            <a:off x="0" y="0"/>
            <a:ext cx="0" cy="0"/>
          </xdr:xfrm>
          <a:graphic>
            <a:graphicData uri="http://schemas.microsoft.com/office/drawing/2010/slicer">
              <sle:slicer xmlns:sle="http://schemas.microsoft.com/office/drawing/2010/slicer" name="MMM-YYYY 3"/>
            </a:graphicData>
          </a:graphic>
        </xdr:graphicFrame>
      </mc:Choice>
      <mc:Fallback>
        <xdr:sp macro="" textlink="">
          <xdr:nvSpPr>
            <xdr:cNvPr id="0" name=""/>
            <xdr:cNvSpPr>
              <a:spLocks noTextEdit="1"/>
            </xdr:cNvSpPr>
          </xdr:nvSpPr>
          <xdr:spPr>
            <a:xfrm>
              <a:off x="0" y="13398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3837597</xdr:colOff>
      <xdr:row>10</xdr:row>
      <xdr:rowOff>19050</xdr:rowOff>
    </xdr:from>
    <xdr:to>
      <xdr:col>3</xdr:col>
      <xdr:colOff>908050</xdr:colOff>
      <xdr:row>10</xdr:row>
      <xdr:rowOff>285750</xdr:rowOff>
    </xdr:to>
    <xdr:pic>
      <xdr:nvPicPr>
        <xdr:cNvPr id="2" name="DaxFormatter_pic">
          <a:hlinkClick xmlns:r="http://schemas.openxmlformats.org/officeDocument/2006/relationships" r:id="rId1"/>
          <a:extLst>
            <a:ext uri="{FF2B5EF4-FFF2-40B4-BE49-F238E27FC236}">
              <a16:creationId xmlns:a16="http://schemas.microsoft.com/office/drawing/2014/main" id="{B944AF54-E362-4A02-B65D-0626F26931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56897" y="4991100"/>
          <a:ext cx="905853"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Exec_Reports\Carallon\W%20Carallon%20Exec%20Summaries_Sep23.xlsx" TargetMode="External"/><Relationship Id="rId1" Type="http://schemas.openxmlformats.org/officeDocument/2006/relationships/externalLinkPath" Target="file:///D:\Exec_Reports\Carallon\W%20Carallon%20Exec%20Summaries_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Dashboard"/>
      <sheetName val="P&amp;L new"/>
      <sheetName val="Sheet2"/>
      <sheetName val="PivotTable.ActualsBudget"/>
      <sheetName val="PivotTable.Actuals"/>
      <sheetName val="Contract Income"/>
      <sheetName val="GP by Products"/>
      <sheetName val="Sales by Item qty"/>
      <sheetName val="Sales by Item (2)"/>
      <sheetName val="Sheet3"/>
      <sheetName val="P&amp;L - qty extract"/>
      <sheetName val="P&amp;L - qty extract (2)"/>
      <sheetName val="Actuals"/>
      <sheetName val="Balance Sheet"/>
      <sheetName val="P&amp;L extract IncomeManufacturing"/>
      <sheetName val="Item Dataset - md"/>
      <sheetName val="Sheet1"/>
      <sheetName val="System"/>
      <sheetName val="P&amp;L extract COGS Manufactu"/>
      <sheetName val="Pivot"/>
      <sheetName val="Budget"/>
      <sheetName val="Measures"/>
    </sheetNames>
    <sheetDataSet>
      <sheetData sheetId="0">
        <row r="2">
          <cell r="B2" t="str" vm="1">
            <v>Oct-2023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799652781" backgroundQuery="1" createdVersion="8" refreshedVersion="8" minRefreshableVersion="3" recordCount="0" supportSubquery="1" supportAdvancedDrill="1" xr:uid="{269459C4-0040-46E6-BCF2-278201D63BAF}">
  <cacheSource type="external" connectionId="5"/>
  <cacheFields count="7">
    <cacheField name="[P_L].[Summary].[Summary]" caption="Summary" numFmtId="0" hierarchy="16" level="1">
      <sharedItems count="2">
        <s v="03. FGH Income"/>
        <s v="04. Income ABC"/>
      </sharedItems>
    </cacheField>
    <cacheField name="[Measures].[YTD, Actuals]" caption="YTD, Actuals" numFmtId="0" hierarchy="21" level="32767"/>
    <cacheField name="[Measures].[YTD, Budget]" caption="YTD, Budget" numFmtId="0" hierarchy="22" level="32767"/>
    <cacheField name="[P_L].[Product Category].[Product Category]" caption="Product Category" numFmtId="0" hierarchy="19" level="1">
      <sharedItems count="34">
        <s v="Product_130"/>
        <s v="Product_10"/>
        <s v="Product_320"/>
        <s v="Product_380"/>
        <s v="Product_480"/>
        <s v="Product_180"/>
        <s v="Product_510"/>
        <s v="Product_20"/>
        <s v="Product_420"/>
        <s v="Product_430"/>
        <s v="Product_440"/>
        <s v="Product_520"/>
        <s v="Product_530"/>
        <s v="Product_540"/>
        <s v="Product_60"/>
        <s v="Product_70"/>
        <s v="Product_90"/>
        <s v="Product_580"/>
        <s v="Product_620"/>
        <s v="Product_630"/>
        <s v="Product_190"/>
        <s v="Product_550"/>
        <s v="Product_560"/>
        <s v="Product_570"/>
        <s v="Product_470"/>
        <s v="Product_490"/>
        <s v="Product_340"/>
        <s v="Product_460"/>
        <s v="Product_280"/>
        <s v="Product_290"/>
        <s v="Product_40"/>
        <s v="Product_360"/>
        <s v="Product_370"/>
        <s v="Product_350"/>
      </sharedItems>
    </cacheField>
    <cacheField name="[P_L].[UoM].[UoM]" caption="UoM" numFmtId="0" hierarchy="15" level="1">
      <sharedItems containsSemiMixedTypes="0" containsNonDate="0" containsString="0"/>
    </cacheField>
    <cacheField name="[Calendar].[MMM-YYYY].[MMM-YYYY]" caption="MMM-YYYY" numFmtId="0" hierarchy="5" level="1">
      <sharedItems containsSemiMixedTypes="0" containsNonDate="0" containsString="0"/>
    </cacheField>
    <cacheField name="[CoA].[Name].[Name]" caption="Name" numFmtId="0" hierarchy="10" level="1">
      <sharedItems count="15">
        <s v="Hydra Sales"/>
        <s v="KLM Accessory"/>
        <s v="KLM Controller"/>
        <s v="KLM Device"/>
        <s v="KLM Expert Products"/>
        <s v="KLM Rackmount"/>
        <s v="Product 1 - AD"/>
        <s v="Product 1 - S8"/>
        <s v="Product 1 - SA40"/>
        <s v="Product 2"/>
        <s v="Stingray"/>
        <s v="Third Party Sales - Harman"/>
        <s v="Product ABCD"/>
        <s v="Product GGG"/>
        <s v="Product GHJL"/>
      </sharedItems>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fieldsUsage count="2">
        <fieldUsage x="-1"/>
        <fieldUsage x="5"/>
      </fieldsUsage>
    </cacheHierarchy>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2" memberValueDatatype="130" unbalanced="0">
      <fieldsUsage count="2">
        <fieldUsage x="-1"/>
        <fieldUsage x="6"/>
      </fieldsUsage>
    </cacheHierarchy>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2" memberValueDatatype="130" unbalanced="0">
      <fieldsUsage count="2">
        <fieldUsage x="-1"/>
        <fieldUsage x="4"/>
      </fieldsUsage>
    </cacheHierarchy>
    <cacheHierarchy uniqueName="[P_L].[Summary]" caption="Summary" attribute="1" defaultMemberUniqueName="[P_L].[Summary].[All]" allUniqueName="[P_L].[Summary].[All]" dimensionUniqueName="[P_L]" displayFolder="" count="2" memberValueDatatype="130" unbalanced="0">
      <fieldsUsage count="2">
        <fieldUsage x="-1"/>
        <fieldUsage x="0"/>
      </fieldsUsage>
    </cacheHierarchy>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2" memberValueDatatype="130" unbalanced="0">
      <fieldsUsage count="2">
        <fieldUsage x="-1"/>
        <fieldUsage x="3"/>
      </fieldsUsage>
    </cacheHierarchy>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oneField="1">
      <fieldsUsage count="1">
        <fieldUsage x="1"/>
      </fieldsUsage>
    </cacheHierarchy>
    <cacheHierarchy uniqueName="[Measures].[YTD, Budget]" caption="YTD, Budget" measure="1" displayFolder="" measureGroup="P_L" count="0" oneField="1">
      <fieldsUsage count="1">
        <fieldUsage x="2"/>
      </fieldsUsage>
    </cacheHierarchy>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dimensions count="4">
    <dimension name="Calendar" uniqueName="[Calendar]" caption="Calendar"/>
    <dimension name="CoA" uniqueName="[CoA]" caption="CoA"/>
    <dimension measure="1" name="Measures" uniqueName="[Measures]" caption="Measures"/>
    <dimension name="P_L" uniqueName="[P_L]" caption="P_L"/>
  </dimensions>
  <measureGroups count="3">
    <measureGroup name="Calendar" caption="Calendar"/>
    <measureGroup name="CoA" caption="CoA"/>
    <measureGroup name="P_L" caption="P_L"/>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796875002" createdVersion="5" refreshedVersion="8" minRefreshableVersion="3" recordCount="0" supportSubquery="1" supportAdvancedDrill="1" xr:uid="{9AF011A5-8804-4E1B-90E5-90063AC552AE}">
  <cacheSource type="external" connectionId="5">
    <extLst>
      <ext xmlns:x14="http://schemas.microsoft.com/office/spreadsheetml/2009/9/main" uri="{F057638F-6D5F-4e77-A914-E7F072B9BCA8}">
        <x14:sourceConnection name="ThisWorkbookDataModel"/>
      </ext>
    </extLst>
  </cacheSource>
  <cacheFields count="6">
    <cacheField name="[CoA].[Type].[Type]" caption="Type" numFmtId="0" hierarchy="9" level="1">
      <sharedItems containsSemiMixedTypes="0" containsNonDate="0" containsString="0"/>
    </cacheField>
    <cacheField name="[P_L].[UoM].[UoM]" caption="UoM" numFmtId="0" hierarchy="15" level="1">
      <sharedItems containsSemiMixedTypes="0" containsNonDate="0" containsString="0"/>
    </cacheField>
    <cacheField name="[P_L].[Attribute].[Attribute]" caption="Attribute" numFmtId="0" hierarchy="14" level="1">
      <sharedItems containsSemiMixedTypes="0" containsNonDate="0" containsString="0"/>
    </cacheField>
    <cacheField name="[Calendar].[MMM-YYYY].[MMM-YYYY]" caption="MMM-YYYY" numFmtId="0" hierarchy="5" level="1">
      <sharedItems count="15">
        <s v="Aug-2012"/>
        <s v="Sep-2012"/>
        <s v="Oct-2012"/>
        <s v="Nov-2012"/>
        <s v="Dec-2012"/>
        <s v="Jan-2013"/>
        <s v="Feb-2013"/>
        <s v="Mar-2013"/>
        <s v="Apr-2013"/>
        <s v="May-2013"/>
        <s v="Jun-2013"/>
        <s v="Jul-2013"/>
        <s v="Aug-2013"/>
        <s v="Sep-2013"/>
        <s v="Oct-2013"/>
      </sharedItems>
    </cacheField>
    <cacheField name="[P_L].[Summary].[Summary]" caption="Summary" numFmtId="0" hierarchy="16" level="1">
      <sharedItems count="18">
        <s v="01. Contracting Income"/>
        <s v="03. Component Sales"/>
        <s v="03. FGH Income"/>
        <s v="04. Income ABC"/>
        <s v="05. Royalties"/>
        <s v="" u="1"/>
        <s v="07. Cost of Goods Sold - Component Sales" u="1"/>
        <s v="07. Cost of Goods Sold - FGH" u="1"/>
        <s v="08. Cost of Goods Sold - Income ABC" u="1"/>
        <s v="10. Salaries" u="1"/>
        <s v="11. Rent" u="1"/>
        <s v="12. Development Costs" u="1"/>
        <s v="13. Legal &amp; Professional" u="1"/>
        <s v="14. Amortisation" u="1"/>
        <s v="15. Marketing" u="1"/>
        <s v="16. Travel and Entertainment" u="1"/>
        <s v="17. Other" u="1"/>
        <s v="18. Dividends" u="1"/>
      </sharedItems>
    </cacheField>
    <cacheField name="[Measures].[Total Value]" caption="Total Value" numFmtId="0" hierarchy="23" level="32767"/>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fieldsUsage count="2">
        <fieldUsage x="-1"/>
        <fieldUsage x="3"/>
      </fieldsUsage>
    </cacheHierarchy>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2" memberValueDatatype="130" unbalanced="0">
      <fieldsUsage count="2">
        <fieldUsage x="-1"/>
        <fieldUsage x="0"/>
      </fieldsUsage>
    </cacheHierarchy>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2" memberValueDatatype="130" unbalanced="0">
      <fieldsUsage count="2">
        <fieldUsage x="-1"/>
        <fieldUsage x="2"/>
      </fieldsUsage>
    </cacheHierarchy>
    <cacheHierarchy uniqueName="[P_L].[UoM]" caption="UoM" attribute="1" defaultMemberUniqueName="[P_L].[UoM].[All]" allUniqueName="[P_L].[UoM].[All]" dimensionUniqueName="[P_L]" displayFolder="" count="2" memberValueDatatype="130" unbalanced="0">
      <fieldsUsage count="2">
        <fieldUsage x="-1"/>
        <fieldUsage x="1"/>
      </fieldsUsage>
    </cacheHierarchy>
    <cacheHierarchy uniqueName="[P_L].[Summary]" caption="Summary" attribute="1" defaultMemberUniqueName="[P_L].[Summary].[All]" allUniqueName="[P_L].[Summary].[All]" dimensionUniqueName="[P_L]" displayFolder="" count="2" memberValueDatatype="130" unbalanced="0">
      <fieldsUsage count="2">
        <fieldUsage x="-1"/>
        <fieldUsage x="4"/>
      </fieldsUsage>
    </cacheHierarchy>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oneField="1">
      <fieldsUsage count="1">
        <fieldUsage x="5"/>
      </fieldsUsage>
    </cacheHierarchy>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dimensions count="4">
    <dimension name="Calendar" uniqueName="[Calendar]" caption="Calendar"/>
    <dimension name="CoA" uniqueName="[CoA]" caption="CoA"/>
    <dimension measure="1" name="Measures" uniqueName="[Measures]" caption="Measures"/>
    <dimension name="P_L" uniqueName="[P_L]" caption="P_L"/>
  </dimensions>
  <measureGroups count="3">
    <measureGroup name="Calendar" caption="Calendar"/>
    <measureGroup name="CoA" caption="CoA"/>
    <measureGroup name="P_L" caption="P_L"/>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1853976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798148149" createdVersion="5" refreshedVersion="8" minRefreshableVersion="3" recordCount="0" supportSubquery="1" supportAdvancedDrill="1" xr:uid="{9BC953EA-6DAF-4DEF-A514-23AEDE4ED01E}">
  <cacheSource type="external" connectionId="5">
    <extLst>
      <ext xmlns:x14="http://schemas.microsoft.com/office/spreadsheetml/2009/9/main" uri="{F057638F-6D5F-4e77-A914-E7F072B9BCA8}">
        <x14:sourceConnection name="ThisWorkbookDataModel"/>
      </ext>
    </extLst>
  </cacheSource>
  <cacheFields count="6">
    <cacheField name="[CoA].[Type].[Type]" caption="Type" numFmtId="0" hierarchy="9" level="1">
      <sharedItems containsSemiMixedTypes="0" containsNonDate="0" containsString="0"/>
    </cacheField>
    <cacheField name="[P_L].[UoM].[UoM]" caption="UoM" numFmtId="0" hierarchy="15" level="1">
      <sharedItems containsSemiMixedTypes="0" containsNonDate="0" containsString="0"/>
    </cacheField>
    <cacheField name="[P_L].[Attribute].[Attribute]" caption="Attribute" numFmtId="0" hierarchy="14" level="1">
      <sharedItems containsSemiMixedTypes="0" containsNonDate="0" containsString="0"/>
    </cacheField>
    <cacheField name="[Calendar].[MMM-YYYY].[MMM-YYYY]" caption="MMM-YYYY" numFmtId="0" hierarchy="5" level="1">
      <sharedItems count="15">
        <s v="Aug-2012"/>
        <s v="Sep-2012"/>
        <s v="Oct-2012"/>
        <s v="Nov-2012"/>
        <s v="Dec-2012"/>
        <s v="Jan-2013"/>
        <s v="Feb-2013"/>
        <s v="Mar-2013"/>
        <s v="Apr-2013"/>
        <s v="May-2013"/>
        <s v="Jun-2013"/>
        <s v="Jul-2013"/>
        <s v="Aug-2013"/>
        <s v="Sep-2013"/>
        <s v="Oct-2013"/>
      </sharedItems>
    </cacheField>
    <cacheField name="[P_L].[Summary].[Summary]" caption="Summary" numFmtId="0" hierarchy="16" level="1">
      <sharedItems count="18">
        <s v="01. Contracting Income"/>
        <s v="03. Component Sales"/>
        <s v="03. FGH Income"/>
        <s v="04. Income ABC"/>
        <s v="05. Royalties"/>
        <s v="" u="1"/>
        <s v="07. Cost of Goods Sold - Component Sales" u="1"/>
        <s v="07. Cost of Goods Sold - FGH" u="1"/>
        <s v="08. Cost of Goods Sold - Income ABC" u="1"/>
        <s v="10. Salaries" u="1"/>
        <s v="11. Rent" u="1"/>
        <s v="12. Development Costs" u="1"/>
        <s v="13. Legal &amp; Professional" u="1"/>
        <s v="14. Amortisation" u="1"/>
        <s v="15. Marketing" u="1"/>
        <s v="16. Travel and Entertainment" u="1"/>
        <s v="17. Other" u="1"/>
        <s v="18. Dividends" u="1"/>
      </sharedItems>
    </cacheField>
    <cacheField name="[Measures].[Total Value]" caption="Total Value" numFmtId="0" hierarchy="23" level="32767"/>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fieldsUsage count="2">
        <fieldUsage x="-1"/>
        <fieldUsage x="3"/>
      </fieldsUsage>
    </cacheHierarchy>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2" memberValueDatatype="130" unbalanced="0">
      <fieldsUsage count="2">
        <fieldUsage x="-1"/>
        <fieldUsage x="0"/>
      </fieldsUsage>
    </cacheHierarchy>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2" memberValueDatatype="130" unbalanced="0">
      <fieldsUsage count="2">
        <fieldUsage x="-1"/>
        <fieldUsage x="2"/>
      </fieldsUsage>
    </cacheHierarchy>
    <cacheHierarchy uniqueName="[P_L].[UoM]" caption="UoM" attribute="1" defaultMemberUniqueName="[P_L].[UoM].[All]" allUniqueName="[P_L].[UoM].[All]" dimensionUniqueName="[P_L]" displayFolder="" count="2" memberValueDatatype="130" unbalanced="0">
      <fieldsUsage count="2">
        <fieldUsage x="-1"/>
        <fieldUsage x="1"/>
      </fieldsUsage>
    </cacheHierarchy>
    <cacheHierarchy uniqueName="[P_L].[Summary]" caption="Summary" attribute="1" defaultMemberUniqueName="[P_L].[Summary].[All]" allUniqueName="[P_L].[Summary].[All]" dimensionUniqueName="[P_L]" displayFolder="" count="2" memberValueDatatype="130" unbalanced="0">
      <fieldsUsage count="2">
        <fieldUsage x="-1"/>
        <fieldUsage x="4"/>
      </fieldsUsage>
    </cacheHierarchy>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oneField="1">
      <fieldsUsage count="1">
        <fieldUsage x="5"/>
      </fieldsUsage>
    </cacheHierarchy>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dimensions count="4">
    <dimension name="Calendar" uniqueName="[Calendar]" caption="Calendar"/>
    <dimension name="CoA" uniqueName="[CoA]" caption="CoA"/>
    <dimension measure="1" name="Measures" uniqueName="[Measures]" caption="Measures"/>
    <dimension name="P_L" uniqueName="[P_L]" caption="P_L"/>
  </dimensions>
  <measureGroups count="3">
    <measureGroup name="Calendar" caption="Calendar"/>
    <measureGroup name="CoA" caption="CoA"/>
    <measureGroup name="P_L" caption="P_L"/>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2183096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804166669" backgroundQuery="1" createdVersion="8" refreshedVersion="8" minRefreshableVersion="3" recordCount="0" supportSubquery="1" supportAdvancedDrill="1" xr:uid="{63913929-CF6C-482B-81C0-1CA6E6CEB90D}">
  <cacheSource type="external" connectionId="5"/>
  <cacheFields count="5">
    <cacheField name="[P_L].[Summary].[Summary]" caption="Summary" numFmtId="0" hierarchy="16" level="1">
      <sharedItems count="17">
        <s v="01. Contracting Income"/>
        <s v="03. Component Sales"/>
        <s v="03. FGH Income"/>
        <s v="04. Income ABC"/>
        <s v="05. Royalties"/>
        <s v="07. Cost of Goods Sold - Component Sales"/>
        <s v="07. Cost of Goods Sold - FGH"/>
        <s v="08. Cost of Goods Sold - Income ABC"/>
        <s v="10. Salaries"/>
        <s v="11. Rent"/>
        <s v="12. Development Costs"/>
        <s v="13. Legal &amp; Professional"/>
        <s v="14. Amortisation"/>
        <s v="15. Marketing"/>
        <s v="16. Travel and Entertainment"/>
        <s v="17. Other"/>
        <s v="18. Dividends"/>
      </sharedItems>
    </cacheField>
    <cacheField name="[Measures].[YTD, Actuals]" caption="YTD, Actuals" numFmtId="0" hierarchy="21" level="32767"/>
    <cacheField name="[Measures].[YTD, Budget]" caption="YTD, Budget" numFmtId="0" hierarchy="22" level="32767"/>
    <cacheField name="[Calendar].[MMM-YYYY].[MMM-YYYY]" caption="MMM-YYYY" numFmtId="0" hierarchy="5" level="1">
      <sharedItems containsSemiMixedTypes="0" containsNonDate="0" containsString="0"/>
    </cacheField>
    <cacheField name="[P_L].[UoM].[UoM]" caption="UoM" numFmtId="0" hierarchy="15"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fieldsUsage count="2">
        <fieldUsage x="-1"/>
        <fieldUsage x="3"/>
      </fieldsUsage>
    </cacheHierarchy>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2" memberValueDatatype="130" unbalanced="0">
      <fieldsUsage count="2">
        <fieldUsage x="-1"/>
        <fieldUsage x="4"/>
      </fieldsUsage>
    </cacheHierarchy>
    <cacheHierarchy uniqueName="[P_L].[Summary]" caption="Summary" attribute="1" defaultMemberUniqueName="[P_L].[Summary].[All]" allUniqueName="[P_L].[Summary].[All]" dimensionUniqueName="[P_L]" displayFolder="" count="2" memberValueDatatype="130" unbalanced="0">
      <fieldsUsage count="2">
        <fieldUsage x="-1"/>
        <fieldUsage x="0"/>
      </fieldsUsage>
    </cacheHierarchy>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oneField="1">
      <fieldsUsage count="1">
        <fieldUsage x="1"/>
      </fieldsUsage>
    </cacheHierarchy>
    <cacheHierarchy uniqueName="[Measures].[YTD, Budget]" caption="YTD, Budget" measure="1" displayFolder="" measureGroup="P_L" count="0" oneField="1">
      <fieldsUsage count="1">
        <fieldUsage x="2"/>
      </fieldsUsage>
    </cacheHierarchy>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dimensions count="4">
    <dimension name="Calendar" uniqueName="[Calendar]" caption="Calendar"/>
    <dimension name="CoA" uniqueName="[CoA]" caption="CoA"/>
    <dimension measure="1" name="Measures" uniqueName="[Measures]" caption="Measures"/>
    <dimension name="P_L" uniqueName="[P_L]" caption="P_L"/>
  </dimensions>
  <measureGroups count="3">
    <measureGroup name="Calendar" caption="Calendar"/>
    <measureGroup name="CoA" caption="CoA"/>
    <measureGroup name="P_L" caption="P_L"/>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arian Delibas" refreshedDate="45333.923809837965" backgroundQuery="1" createdVersion="3" refreshedVersion="8" minRefreshableVersion="3" recordCount="0" tupleCache="1" xr:uid="{947971C1-3CDE-46FC-9D99-5B251AE509C6}">
  <cacheSource type="external" connectionId="5"/>
  <cacheFields count="4">
    <cacheField name="[P_L].[UoM].[UoM]" caption="UoM" numFmtId="0" hierarchy="16" level="1">
      <sharedItems count="1">
        <s v="[P_L].[UoM].&amp;[Amount]" c="Amount"/>
      </sharedItems>
    </cacheField>
    <cacheField name="[Calendar].[MMM-YYYY].[MMM-YYYY]" caption="MMM-YYYY" numFmtId="0" hierarchy="5" level="1">
      <sharedItems count="3">
        <s v="[Calendar].[MMM-YYYY].&amp;[Oct-2013]" c="Oct-2013"/>
        <s v="[Calendar].[MMM-YYYY].&amp;[Aug-2013]" c="Aug-2013"/>
        <s v="[Calendar].[MMM-YYYY].&amp;[Jul-2014]" c="Jul-2014"/>
      </sharedItems>
    </cacheField>
    <cacheField name="[P_L].[Summary].[Summary]" caption="Summary" numFmtId="0" hierarchy="17" level="1">
      <sharedItems count="17">
        <s v="[P_L].[Summary].&amp;[04. Income ABC]" c="04. Income ABC"/>
        <s v="[P_L].[Summary].&amp;[08. Cost of Goods Sold - Income ABC]" c="08. Cost of Goods Sold - Income ABC"/>
        <s v="[P_L].[Summary].&amp;[03. FGH Income]" c="03. FGH Income"/>
        <s v="[P_L].[Summary].&amp;[07. Cost of Goods Sold - FGH]" c="07. Cost of Goods Sold - FGH"/>
        <s v="[P_L].[Summary].&amp;[07. Cost of Goods Sold - Component Sales]" c="07. Cost of Goods Sold - Component Sales"/>
        <s v="[P_L].[Summary].&amp;[03. Component Sales]" c="03. Component Sales"/>
        <s v="[P_L].[Summary].&amp;[18. Dividends]" c="18. Dividends"/>
        <s v="[P_L].[Summary].&amp;[10. Salaries]" c="10. Salaries"/>
        <s v="[P_L].[Summary].&amp;[01. Contracting Income]" c="01. Contracting Income"/>
        <s v="[P_L].[Summary].&amp;[17. Other]" c="17. Other"/>
        <s v="[P_L].[Summary].&amp;[16. Travel and Entertainment]" c="16. Travel and Entertainment"/>
        <s v="[P_L].[Summary].&amp;[05. Royalties]" c="05. Royalties"/>
        <s v="[P_L].[Summary].&amp;[11. Rent]" c="11. Rent"/>
        <s v="[P_L].[Summary].&amp;[15. Marketing]" c="15. Marketing"/>
        <s v="[P_L].[Summary].&amp;[14. Amortisation]" c="14. Amortisation"/>
        <s v="[P_L].[Summary].&amp;[13. Legal &amp; Professional]" c="13. Legal &amp; Professional"/>
        <s v="[P_L].[Summary].&amp;[12. Development Costs]" c="12. Development Costs"/>
      </sharedItems>
    </cacheField>
    <cacheField name="[Measures].[MeasuresLevel]" caption="MeasuresLevel" numFmtId="0" hierarchy="12">
      <sharedItems count="2">
        <s v="[Measures].[YTD, Budget]" c="YTD, Budget"/>
        <s v="[Measures].[YTD, Actuals]" c="YTD, Actuals"/>
      </sharedItems>
    </cacheField>
  </cacheFields>
  <cacheHierarchies count="33">
    <cacheHierarchy uniqueName="[Calendar].[Date]" caption="Date" attribute="1" time="1" defaultMemberUniqueName="[Calendar].[Date].[All]" allUniqueName="[Calendar].[Date].[All]" dimensionUniqueName="[Calendar]" displayFolder="" count="2" memberValueDatatype="7" unbalanced="0"/>
    <cacheHierarchy uniqueName="[Calendar].[Date Hierarchy]" caption="Date Hierarchy" defaultMemberUniqueName="[Calendar].[Date Hierarchy].[All]" allUniqueName="[Calendar].[Date Hierarchy].[All]" dimensionUniqueName="[Calendar]" displayFolder="" count="4" unbalanced="0"/>
    <cacheHierarchy uniqueName="[Calendar].[Year]" caption="Year" attribute="1" defaultMemberUniqueName="[Calendar].[Year].[All]" allUniqueName="[Calendar].[Year].[All]" dimensionUniqueName="[Calendar]" displayFolder="" count="2" memberValueDatatype="2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 caption="Month" attribute="1" defaultMemberUniqueName="[Calendar].[Month].[All]" allUniqueName="[Calendar].[Month].[All]" dimensionUniqueName="[Calendar]" displayFolder="" count="2" memberValueDatatype="130" unbalanced="0"/>
    <cacheHierarchy uniqueName="[Calendar].[MMM-YYYY]" caption="MMM-YYYY" attribut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defaultMemberUniqueName="[Calendar].[Day Of Week Number].[All]" allUniqueName="[Calendar].[Day Of Week Number].[All]" dimensionUniqueName="[Calendar]" displayFolder="" count="2" memberValueDatatype="20" unbalanced="0"/>
    <cacheHierarchy uniqueName="[Calendar].[Day Of Week]" caption="Day Of Week" attribute="1" defaultMemberUniqueName="[Calendar].[Day Of Week].[All]" allUniqueName="[Calendar].[Day Of Week].[All]" dimensionUniqueName="[Calendar]" displayFolder="" count="2" memberValueDatatype="130" unbalanced="0"/>
    <cacheHierarchy uniqueName="[Calendar].[MMM-YYYY number]" caption="MMM-YYYY number" attribute="1" defaultMemberUniqueName="[Calendar].[MMM-YYYY number].[All]" allUniqueName="[Calendar].[MMM-YYYY number].[All]" dimensionUniqueName="[Calendar]" displayFolder="" count="2" memberValueDatatype="130" unbalanced="0"/>
    <cacheHierarchy uniqueName="[CoA].[Type]" caption="Type" attribute="1" defaultMemberUniqueName="[CoA].[Type].[All]" allUniqueName="[CoA].[Type].[All]" dimensionUniqueName="[CoA]" displayFolder="" count="2" memberValueDatatype="130" unbalanced="0"/>
    <cacheHierarchy uniqueName="[CoA].[Name]" caption="Name" attribute="1" defaultMemberUniqueName="[CoA].[Name].[All]" allUniqueName="[CoA].[Name].[All]" dimensionUniqueName="[CoA]" displayFolder="" count="2" memberValueDatatype="130" unbalanced="0"/>
    <cacheHierarchy uniqueName="[CoA].[Number]" caption="Number" attribute="1" defaultMemberUniqueName="[CoA].[Number].[All]" allUniqueName="[CoA].[Number].[All]" dimensionUniqueName="[Co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3"/>
      </fieldsUsage>
    </cacheHierarchy>
    <cacheHierarchy uniqueName="[P_L].[Month]" caption="Month" attribute="1" time="1" defaultMemberUniqueName="[P_L].[Month].[All]" allUniqueName="[P_L].[Month].[All]" dimensionUniqueName="[P_L]" displayFolder="" count="2" memberValueDatatype="7" unbalanced="0"/>
    <cacheHierarchy uniqueName="[P_L].[N/C]" caption="N/C" attribute="1" defaultMemberUniqueName="[P_L].[N/C].[All]" allUniqueName="[P_L].[N/C].[All]" dimensionUniqueName="[P_L]" displayFolder="" count="2" memberValueDatatype="130" unbalanced="0"/>
    <cacheHierarchy uniqueName="[P_L].[Attribute]" caption="Attribute" attribute="1" defaultMemberUniqueName="[P_L].[Attribute].[All]" allUniqueName="[P_L].[Attribute].[All]" dimensionUniqueName="[P_L]" displayFolder="" count="2" memberValueDatatype="130" unbalanced="0"/>
    <cacheHierarchy uniqueName="[P_L].[UoM]" caption="UoM" attribute="1" defaultMemberUniqueName="[P_L].[UoM].[All]" allUniqueName="[P_L].[UoM].[All]" dimensionUniqueName="[P_L]" displayFolder="" count="2" memberValueDatatype="130" unbalanced="0">
      <fieldsUsage count="2">
        <fieldUsage x="-1"/>
        <fieldUsage x="0"/>
      </fieldsUsage>
    </cacheHierarchy>
    <cacheHierarchy uniqueName="[P_L].[Summary]" caption="Summary" attribute="1" defaultMemberUniqueName="[P_L].[Summary].[All]" allUniqueName="[P_L].[Summary].[All]" dimensionUniqueName="[P_L]" displayFolder="" count="2" memberValueDatatype="130" unbalanced="0">
      <fieldsUsage count="2">
        <fieldUsage x="-1"/>
        <fieldUsage x="2"/>
      </fieldsUsage>
    </cacheHierarchy>
    <cacheHierarchy uniqueName="[P_L].[Value]" caption="Value" attribute="1" defaultMemberUniqueName="[P_L].[Value].[All]" allUniqueName="[P_L].[Value].[All]" dimensionUniqueName="[P_L]" displayFolder="" count="2" memberValueDatatype="20" unbalanced="0"/>
    <cacheHierarchy uniqueName="[P_L].[Material Category]" caption="Material Category" attribute="1" defaultMemberUniqueName="[P_L].[Material Category].[All]" allUniqueName="[P_L].[Material Category].[All]" dimensionUniqueName="[P_L]" displayFolder="" count="2" memberValueDatatype="130" unbalanced="0"/>
    <cacheHierarchy uniqueName="[P_L].[Product Category]" caption="Product Category" attribute="1" defaultMemberUniqueName="[P_L].[Product Category].[All]" allUniqueName="[P_L].[Product Category].[All]" dimensionUniqueName="[P_L]" displayFolder="" count="2"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8"/>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tupleCache>
    <entries count="34">
      <n v="-7286074" in="0">
        <tpls c="4">
          <tpl hier="5" item="1"/>
          <tpl fld="3" item="1"/>
          <tpl hier="16" item="0"/>
          <tpl fld="2" item="3"/>
        </tpls>
      </n>
      <n v="919132" in="0">
        <tpls c="4">
          <tpl hier="5" item="1"/>
          <tpl fld="3" item="1"/>
          <tpl hier="16" item="0"/>
          <tpl fld="2" item="5"/>
        </tpls>
      </n>
      <n v="64500" in="0">
        <tpls c="4">
          <tpl hier="5" item="1"/>
          <tpl fld="3" item="0"/>
          <tpl hier="16" item="0"/>
          <tpl fld="2" item="5"/>
        </tpls>
      </n>
      <n v="9633904" in="0">
        <tpls c="4">
          <tpl hier="5" item="1"/>
          <tpl fld="3" item="0"/>
          <tpl hier="16" item="0"/>
          <tpl fld="2" item="2"/>
        </tpls>
      </n>
      <n v="-7326156" in="0">
        <tpls c="4">
          <tpl hier="5" item="1"/>
          <tpl fld="3" item="0"/>
          <tpl hier="16" item="0"/>
          <tpl fld="2" item="3"/>
        </tpls>
      </n>
      <n v="9724597" in="0">
        <tpls c="4">
          <tpl hier="5" item="1"/>
          <tpl fld="3" item="1"/>
          <tpl hier="16" item="0"/>
          <tpl fld="2" item="2"/>
        </tpls>
      </n>
      <n v="3950987" in="0">
        <tpls c="4">
          <tpl hier="5" item="1"/>
          <tpl fld="3" item="1"/>
          <tpl hier="16" item="0"/>
          <tpl fld="2" item="8"/>
        </tpls>
      </n>
      <n v="3369602" in="0">
        <tpls c="4">
          <tpl hier="5" item="1"/>
          <tpl fld="3" item="0"/>
          <tpl hier="16" item="0"/>
          <tpl fld="2" item="8"/>
        </tpls>
      </n>
      <n v="1166049" in="0">
        <tpls c="4">
          <tpl hier="5" item="1"/>
          <tpl fld="3" item="1"/>
          <tpl hier="16" item="0"/>
          <tpl fld="2" item="11"/>
        </tpls>
      </n>
      <n v="1301324" in="0">
        <tpls c="4">
          <tpl hier="5" item="1"/>
          <tpl fld="3" item="0"/>
          <tpl hier="16" item="0"/>
          <tpl fld="2" item="11"/>
        </tpls>
      </n>
      <n v="6783766" in="0">
        <tpls c="4">
          <tpl hier="5" item="1"/>
          <tpl fld="3" item="1"/>
          <tpl hier="16" item="0"/>
          <tpl fld="2" item="0"/>
        </tpls>
      </n>
      <n v="5542007" in="0">
        <tpls c="4">
          <tpl hier="5" item="1"/>
          <tpl fld="3" item="0"/>
          <tpl hier="16" item="0"/>
          <tpl fld="2" item="0"/>
        </tpls>
      </n>
      <n v="-5380590" in="0">
        <tpls c="4">
          <tpl hier="5" item="1"/>
          <tpl fld="3" item="0"/>
          <tpl hier="16" item="0"/>
          <tpl fld="2" item="1"/>
        </tpls>
      </n>
      <n v="-6576884" in="0">
        <tpls c="4">
          <tpl hier="5" item="1"/>
          <tpl fld="3" item="1"/>
          <tpl hier="16" item="0"/>
          <tpl fld="2" item="1"/>
        </tpls>
      </n>
      <m in="0">
        <tpls c="4">
          <tpl hier="5" item="1"/>
          <tpl fld="3" item="0"/>
          <tpl hier="16" item="0"/>
          <tpl fld="2" item="4"/>
        </tpls>
      </m>
      <n v="-994511" in="0">
        <tpls c="4">
          <tpl hier="5" item="1"/>
          <tpl fld="3" item="1"/>
          <tpl hier="16" item="0"/>
          <tpl fld="2" item="4"/>
        </tpls>
      </n>
      <m in="0">
        <tpls c="4">
          <tpl hier="5" item="1"/>
          <tpl fld="3" item="1"/>
          <tpl hier="16" item="0"/>
          <tpl fld="2" item="6"/>
        </tpls>
      </m>
      <n v="-1145816" in="0">
        <tpls c="4">
          <tpl hier="5" item="1"/>
          <tpl fld="3" item="0"/>
          <tpl hier="16" item="0"/>
          <tpl fld="2" item="6"/>
        </tpls>
      </n>
      <n v="-3773675" in="0">
        <tpls c="4">
          <tpl hier="5" item="1"/>
          <tpl fld="3" item="0"/>
          <tpl hier="16" item="0"/>
          <tpl fld="2" item="7"/>
        </tpls>
      </n>
      <n v="-4287280" in="0">
        <tpls c="4">
          <tpl hier="5" item="1"/>
          <tpl fld="3" item="1"/>
          <tpl hier="16" item="0"/>
          <tpl fld="2" item="7"/>
        </tpls>
      </n>
      <n v="-211236" in="0">
        <tpls c="4">
          <tpl hier="5" item="1"/>
          <tpl fld="3" item="0"/>
          <tpl hier="16" item="0"/>
          <tpl fld="2" item="9"/>
        </tpls>
      </n>
      <n v="-376048" in="0">
        <tpls c="4">
          <tpl hier="5" item="1"/>
          <tpl fld="3" item="1"/>
          <tpl hier="16" item="0"/>
          <tpl fld="2" item="9"/>
        </tpls>
      </n>
      <n v="-29025" in="0">
        <tpls c="4">
          <tpl hier="5" item="1"/>
          <tpl fld="3" item="0"/>
          <tpl hier="16" item="0"/>
          <tpl fld="2" item="10"/>
        </tpls>
      </n>
      <n v="-10116" in="0">
        <tpls c="4">
          <tpl hier="5" item="1"/>
          <tpl fld="3" item="1"/>
          <tpl hier="16" item="0"/>
          <tpl fld="2" item="10"/>
        </tpls>
      </n>
      <n v="-788023" in="0">
        <tpls c="4">
          <tpl hier="5" item="1"/>
          <tpl fld="3" item="0"/>
          <tpl hier="16" item="0"/>
          <tpl fld="2" item="12"/>
        </tpls>
      </n>
      <n v="-698274" in="0">
        <tpls c="4">
          <tpl hier="5" item="1"/>
          <tpl fld="3" item="1"/>
          <tpl hier="16" item="0"/>
          <tpl fld="2" item="12"/>
        </tpls>
      </n>
      <n v="-17736" in="0">
        <tpls c="4">
          <tpl hier="5" item="1"/>
          <tpl fld="3" item="0"/>
          <tpl hier="16" item="0"/>
          <tpl fld="2" item="13"/>
        </tpls>
      </n>
      <n v="0" in="0">
        <tpls c="4">
          <tpl hier="5" item="1"/>
          <tpl fld="3" item="1"/>
          <tpl hier="16" item="0"/>
          <tpl fld="2" item="13"/>
        </tpls>
      </n>
      <m in="0">
        <tpls c="4">
          <tpl hier="5" item="1"/>
          <tpl fld="3" item="0"/>
          <tpl hier="16" item="0"/>
          <tpl fld="2" item="14"/>
        </tpls>
      </m>
      <n v="-10" in="0">
        <tpls c="4">
          <tpl hier="5" item="1"/>
          <tpl fld="3" item="1"/>
          <tpl hier="16" item="0"/>
          <tpl fld="2" item="14"/>
        </tpls>
      </n>
      <n v="-129000" in="0">
        <tpls c="4">
          <tpl hier="5" item="1"/>
          <tpl fld="3" item="0"/>
          <tpl hier="16" item="0"/>
          <tpl fld="2" item="15"/>
        </tpls>
      </n>
      <n v="-74350" in="0">
        <tpls c="4">
          <tpl hier="5" item="1"/>
          <tpl fld="3" item="1"/>
          <tpl hier="16" item="0"/>
          <tpl fld="2" item="15"/>
        </tpls>
      </n>
      <n v="-511856" in="0">
        <tpls c="4">
          <tpl hier="5" item="1"/>
          <tpl fld="3" item="0"/>
          <tpl hier="16" item="0"/>
          <tpl fld="2" item="16"/>
        </tpls>
      </n>
      <n v="-446137" in="0">
        <tpls c="4">
          <tpl hier="5" item="1"/>
          <tpl fld="3" item="1"/>
          <tpl hier="16" item="0"/>
          <tpl fld="2" item="16"/>
        </tpls>
      </n>
    </entries>
    <sets count="2">
      <set count="1" maxRank="1" setDefinition="{[P_L].[UoM].&amp;[Amount]}">
        <tpls c="1">
          <tpl fld="0" item="0"/>
        </tpls>
      </set>
      <set count="1" maxRank="1" setDefinition="{[Calendar].[MMM-YYYY].&amp;[Oct-2013]}">
        <tpls c="1">
          <tpl fld="1" item="0"/>
        </tpls>
      </set>
    </sets>
    <queryCache count="22">
      <query mdx="[P_L].[Summary].&amp;[04. Income ABC]">
        <tpls c="1">
          <tpl fld="2" item="0"/>
        </tpls>
      </query>
      <query mdx="[P_L].[Summary].&amp;[08. Cost of Goods Sold - Income ABC]">
        <tpls c="1">
          <tpl fld="2" item="1"/>
        </tpls>
      </query>
      <query mdx="[Measures].[YTD, Budget]">
        <tpls c="1">
          <tpl fld="3" item="0"/>
        </tpls>
      </query>
      <query mdx="[P_L].[Summary].&amp;[03. FGH Income]">
        <tpls c="1">
          <tpl fld="2" item="2"/>
        </tpls>
      </query>
      <query mdx="[P_L].[Summary].&amp;[07. Cost of Goods Sold - FGH]">
        <tpls c="1">
          <tpl fld="2" item="3"/>
        </tpls>
      </query>
      <query mdx="[P_L].[Summary].&amp;[07. Cost of Goods Sold - Component Sales]">
        <tpls c="1">
          <tpl fld="2" item="4"/>
        </tpls>
      </query>
      <query mdx="[P_L].[Summary].&amp;[03. Component Sales]">
        <tpls c="1">
          <tpl fld="2" item="5"/>
        </tpls>
      </query>
      <query mdx="[Measures].[YTD, Actuals]">
        <tpls c="1">
          <tpl fld="3" item="1"/>
        </tpls>
      </query>
      <query mdx="[P_L].[Summary].&amp;[18. Dividends]">
        <tpls c="1">
          <tpl fld="2" item="6"/>
        </tpls>
      </query>
      <query mdx="[P_L].[Summary].&amp;[10. Salaries]">
        <tpls c="1">
          <tpl fld="2" item="7"/>
        </tpls>
      </query>
      <query mdx="[P_L].[Summary].&amp;[01. Contracting Income]">
        <tpls c="1">
          <tpl fld="2" item="8"/>
        </tpls>
      </query>
      <query mdx="[P_L].[Summary].&amp;[17. Other]">
        <tpls c="1">
          <tpl fld="2" item="9"/>
        </tpls>
      </query>
      <query mdx="[P_L].[Summary].&amp;[16. Travel and Entertainment]">
        <tpls c="1">
          <tpl fld="2" item="10"/>
        </tpls>
      </query>
      <query mdx="[P_L].[Summary].&amp;[05. Royalties]">
        <tpls c="1">
          <tpl fld="2" item="11"/>
        </tpls>
      </query>
      <query mdx="[P_L].[Summary].&amp;[11. Rent]">
        <tpls c="1">
          <tpl fld="2" item="12"/>
        </tpls>
      </query>
      <query mdx="[P_L].[Summary].&amp;[15. Marketing]">
        <tpls c="1">
          <tpl fld="2" item="13"/>
        </tpls>
      </query>
      <query mdx="[P_L].[Summary].&amp;[14. Amortisation]">
        <tpls c="1">
          <tpl fld="2" item="14"/>
        </tpls>
      </query>
      <query mdx="[P_L].[Summary].&amp;[13. Legal &amp; Professional]">
        <tpls c="1">
          <tpl fld="2" item="15"/>
        </tpls>
      </query>
      <query mdx="[P_L].[Summary].&amp;[12. Development Costs]">
        <tpls c="1">
          <tpl fld="2" item="16"/>
        </tpls>
      </query>
      <query mdx="[Calendar].[MMM-YYYY].&amp;[Aug-2013]">
        <tpls c="1">
          <tpl fld="1" item="1"/>
        </tpls>
      </query>
      <query mdx="[Calendar].[MMM-YYYY].&amp;[Jul-2014]">
        <tpls c="1">
          <tpl fld="1" item="2"/>
        </tpls>
      </query>
      <query mdx="[Calendar].[MMM-YYYY].&amp;[Oct-2013]">
        <tpls c="1">
          <tpl fld="1" item="0"/>
        </tpls>
      </query>
    </queryCache>
    <serverFormats count="1">
      <serverFormat format="#,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4908564812" backgroundQuery="1" createdVersion="8" refreshedVersion="8" minRefreshableVersion="3" recordCount="0" supportSubquery="1" supportAdvancedDrill="1" xr:uid="{DE7162F0-5319-4902-AA3D-617E4A439234}">
  <cacheSource type="external" connectionId="5"/>
  <cacheFields count="9">
    <cacheField name="[P_L].[Summary].[Summary]" caption="Summary" numFmtId="0" hierarchy="16" level="1">
      <sharedItems count="2">
        <s v="03. FGH Income"/>
        <s v="04. Income ABC"/>
      </sharedItems>
    </cacheField>
    <cacheField name="[P_L].[Product Category].[Product Category]" caption="Product Category" numFmtId="0" hierarchy="19" level="1">
      <sharedItems count="33">
        <s v="Product_130"/>
        <s v="Product_320"/>
        <s v="Product_380"/>
        <s v="Product_180"/>
        <s v="Product_510"/>
        <s v="Product_20"/>
        <s v="Product_420"/>
        <s v="Product_430"/>
        <s v="Product_440"/>
        <s v="Product_520"/>
        <s v="Product_530"/>
        <s v="Product_540"/>
        <s v="Product_60"/>
        <s v="Product_70"/>
        <s v="Product_90"/>
        <s v="Product_580"/>
        <s v="Product_600"/>
        <s v="Product_610"/>
        <s v="Product_620"/>
        <s v="Product_630"/>
        <s v="Product_190"/>
        <s v="Product_550"/>
        <s v="Product_560"/>
        <s v="Product_570"/>
        <s v="Product_470"/>
        <s v="Product_490"/>
        <s v="Product_340"/>
        <s v="Product_280"/>
        <s v="Product_290"/>
        <s v="Product_40"/>
        <s v="Product_370"/>
        <s v="Product_350"/>
        <s v="Product_360"/>
      </sharedItems>
    </cacheField>
    <cacheField name="[P_L].[UoM].[UoM]" caption="UoM" numFmtId="0" hierarchy="15" level="1">
      <sharedItems containsSemiMixedTypes="0" containsNonDate="0" containsString="0"/>
    </cacheField>
    <cacheField name="[Calendar].[MMM-YYYY].[MMM-YYYY]" caption="MMM-YYYY" numFmtId="0" hierarchy="5" level="1">
      <sharedItems containsSemiMixedTypes="0" containsNonDate="0" containsString="0"/>
    </cacheField>
    <cacheField name="[CoA].[Name].[Name]" caption="Name" numFmtId="0" hierarchy="10" level="1">
      <sharedItems count="14">
        <s v="Hydra Sales"/>
        <s v="KLM Accessory"/>
        <s v="KLM Controller"/>
        <s v="KLM Device"/>
        <s v="KLM Expert Products"/>
        <s v="KLM Rackmount"/>
        <s v="Product 1 - AD"/>
        <s v="Product 1 - S8"/>
        <s v="Product 1 - SA40"/>
        <s v="Product 2"/>
        <s v="Third Party Sales - Harman"/>
        <s v="Product ABCD"/>
        <s v="Product GGG"/>
        <s v="Product GHJL"/>
      </sharedItems>
    </cacheField>
    <cacheField name="[Measures].[Value, Budget]" caption="Value, Budget" numFmtId="0" hierarchy="24" level="32767"/>
    <cacheField name="[Measures].[Value, Actuals]" caption="Value, Actuals" numFmtId="0" hierarchy="25" level="32767"/>
    <cacheField name="[Measures].[Value, Variance £]" caption="Value, Variance £" numFmtId="0" hierarchy="26" level="32767"/>
    <cacheField name="[Measures].[Value, Variance %]" caption="Value, Variance %" numFmtId="0" hierarchy="27" level="32767"/>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4"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fieldsUsage count="2">
        <fieldUsage x="-1"/>
        <fieldUsage x="3"/>
      </fieldsUsage>
    </cacheHierarchy>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2" memberValueDatatype="130" unbalanced="0">
      <fieldsUsage count="2">
        <fieldUsage x="-1"/>
        <fieldUsage x="4"/>
      </fieldsUsage>
    </cacheHierarchy>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2" memberValueDatatype="130" unbalanced="0">
      <fieldsUsage count="2">
        <fieldUsage x="-1"/>
        <fieldUsage x="2"/>
      </fieldsUsage>
    </cacheHierarchy>
    <cacheHierarchy uniqueName="[P_L].[Summary]" caption="Summary" attribute="1" defaultMemberUniqueName="[P_L].[Summary].[All]" allUniqueName="[P_L].[Summary].[All]" dimensionUniqueName="[P_L]" displayFolder="" count="2" memberValueDatatype="130" unbalanced="0">
      <fieldsUsage count="2">
        <fieldUsage x="-1"/>
        <fieldUsage x="0"/>
      </fieldsUsage>
    </cacheHierarchy>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2" memberValueDatatype="130" unbalanced="0">
      <fieldsUsage count="2">
        <fieldUsage x="-1"/>
        <fieldUsage x="1"/>
      </fieldsUsage>
    </cacheHierarchy>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cacheHierarchy uniqueName="[Measures].[Value, Budget]" caption="Value, Budget" measure="1" displayFolder="" measureGroup="P_L" count="0" oneField="1">
      <fieldsUsage count="1">
        <fieldUsage x="5"/>
      </fieldsUsage>
    </cacheHierarchy>
    <cacheHierarchy uniqueName="[Measures].[Value, Actuals]" caption="Value, Actuals" measure="1" displayFolder="" measureGroup="P_L" count="0" oneField="1">
      <fieldsUsage count="1">
        <fieldUsage x="6"/>
      </fieldsUsage>
    </cacheHierarchy>
    <cacheHierarchy uniqueName="[Measures].[Value, Variance £]" caption="Value, Variance £" measure="1" displayFolder="" measureGroup="P_L" count="0" oneField="1">
      <fieldsUsage count="1">
        <fieldUsage x="7"/>
      </fieldsUsage>
    </cacheHierarchy>
    <cacheHierarchy uniqueName="[Measures].[Value, Variance %]" caption="Value, Variance %" measure="1" displayFolder="" measureGroup="P_L" count="0" oneField="1">
      <fieldsUsage count="1">
        <fieldUsage x="8"/>
      </fieldsUsage>
    </cacheHierarchy>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dimensions count="4">
    <dimension name="Calendar" uniqueName="[Calendar]" caption="Calendar"/>
    <dimension name="CoA" uniqueName="[CoA]" caption="CoA"/>
    <dimension measure="1" name="Measures" uniqueName="[Measures]" caption="Measures"/>
    <dimension name="P_L" uniqueName="[P_L]" caption="P_L"/>
  </dimensions>
  <measureGroups count="3">
    <measureGroup name="Calendar" caption="Calendar"/>
    <measureGroup name="CoA" caption="CoA"/>
    <measureGroup name="P_L" caption="P_L"/>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792824076" createdVersion="3" refreshedVersion="8" minRefreshableVersion="3" recordCount="0" supportSubquery="1" supportAdvancedDrill="1" xr:uid="{9BDBBBE5-92B6-4BE2-B01C-DC527B072E27}">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2" memberValueDatatype="130" unbalanced="0"/>
    <cacheHierarchy uniqueName="[P_L].[Summary]" caption="Summary" attribute="1" defaultMemberUniqueName="[P_L].[Summary].[All]" allUniqueName="[P_L].[Summary].[All]" dimensionUniqueName="[P_L]" displayFolder="" count="0" memberValueDatatype="130" unbalanced="0"/>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042363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79872685" backgroundQuery="1" createdVersion="3" refreshedVersion="8" minRefreshableVersion="3" recordCount="0" supportSubquery="1" supportAdvancedDrill="1" xr:uid="{62C08BD6-6BDD-4F18-9699-0AC6B2DE1085}">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2" memberValueDatatype="130" unbalanced="0"/>
    <cacheHierarchy uniqueName="[P_L].[Summary]" caption="Summary" attribute="1" defaultMemberUniqueName="[P_L].[Summary].[All]" allUniqueName="[P_L].[Summary].[All]" dimensionUniqueName="[P_L]" displayFolder="" count="0" memberValueDatatype="130" unbalanced="0"/>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129850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803356483" backgroundQuery="1" createdVersion="3" refreshedVersion="8" minRefreshableVersion="3" recordCount="0" supportSubquery="1" supportAdvancedDrill="1" xr:uid="{C506116A-4527-4DA9-9C82-0F44E3823ADC}">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2" memberValueDatatype="130" unbalanced="0"/>
    <cacheHierarchy uniqueName="[P_L].[Summary]" caption="Summary" attribute="1" defaultMemberUniqueName="[P_L].[Summary].[All]" allUniqueName="[P_L].[Summary].[All]" dimensionUniqueName="[P_L]" displayFolder="" count="0" memberValueDatatype="130" unbalanced="0"/>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3991339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806828701" backgroundQuery="1" createdVersion="3" refreshedVersion="8" minRefreshableVersion="3" recordCount="0" supportSubquery="1" supportAdvancedDrill="1" xr:uid="{AE28A38E-3018-48FE-8957-9C8E55A3CB98}">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0"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2" memberValueDatatype="130" unbalanced="0"/>
    <cacheHierarchy uniqueName="[P_L].[Summary]" caption="Summary" attribute="1" defaultMemberUniqueName="[P_L].[Summary].[All]" allUniqueName="[P_L].[Summary].[All]" dimensionUniqueName="[P_L]" displayFolder="" count="0" memberValueDatatype="130" unbalanced="0"/>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225503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n Delibas" refreshedDate="45333.923808217594" backgroundQuery="1" createdVersion="3" refreshedVersion="8" minRefreshableVersion="3" recordCount="0" supportSubquery="1" supportAdvancedDrill="1" xr:uid="{1872290D-FEBF-44A0-B548-C3C04F738B81}">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Hierarchy]" caption="Date Hierarchy" defaultMemberUniqueName="[Calendar].[Date Hierarchy].[All]" allUniqueName="[Calendar].[Date Hierarchy].[All]" dimensionUniqueName="[Calendar]" displayFolder="" count="0" unbalanced="0"/>
    <cacheHierarchy uniqueName="[Calendar].[Year]" caption="Year" attribute="1" defaultMemberUniqueName="[Calendar].[Year].[All]" allUniqueName="[Calendar].[Year].[All]" dimensionUniqueName="[Calendar]" displayFolder="" count="0" memberValueDatatype="2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MM-YYYY]" caption="MMM-YYYY" attribute="1" defaultMemberUniqueName="[Calendar].[MMM-YYYY].[All]" allUniqueName="[Calendar].[MMM-YYYY].[All]" dimensionUniqueName="[Calendar]" displayFolder="" count="2" memberValueDatatype="130" unbalanced="0"/>
    <cacheHierarchy uniqueName="[Calendar].[Day Of Week Number]" caption="Day Of Week Number" attribute="1" defaultMemberUniqueName="[Calendar].[Day Of Week Number].[All]" allUniqueName="[Calendar].[Day Of Week Numbe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MMM-YYYY number]" caption="MMM-YYYY number" attribute="1" defaultMemberUniqueName="[Calendar].[MMM-YYYY number].[All]" allUniqueName="[Calendar].[MMM-YYYY number].[All]" dimensionUniqueName="[Calendar]" displayFolder="" count="0" memberValueDatatype="130" unbalanced="0"/>
    <cacheHierarchy uniqueName="[CoA].[Type]" caption="Type" attribute="1" defaultMemberUniqueName="[CoA].[Type].[All]" allUniqueName="[CoA].[Type].[All]" dimensionUniqueName="[CoA]" displayFolder="" count="0" memberValueDatatype="130" unbalanced="0"/>
    <cacheHierarchy uniqueName="[CoA].[Name]" caption="Name" attribute="1" defaultMemberUniqueName="[CoA].[Name].[All]" allUniqueName="[CoA].[Name].[All]" dimensionUniqueName="[CoA]" displayFolder="" count="0" memberValueDatatype="130" unbalanced="0"/>
    <cacheHierarchy uniqueName="[CoA].[Number]" caption="Number" attribute="1" defaultMemberUniqueName="[CoA].[Number].[All]" allUniqueName="[CoA].[Number].[All]" dimensionUniqueName="[CoA]" displayFolder="" count="0" memberValueDatatype="130" unbalanced="0"/>
    <cacheHierarchy uniqueName="[P_L].[Month]" caption="Month" attribute="1" time="1" defaultMemberUniqueName="[P_L].[Month].[All]" allUniqueName="[P_L].[Month].[All]" dimensionUniqueName="[P_L]" displayFolder="" count="0" memberValueDatatype="7" unbalanced="0"/>
    <cacheHierarchy uniqueName="[P_L].[N/C]" caption="N/C" attribute="1" defaultMemberUniqueName="[P_L].[N/C].[All]" allUniqueName="[P_L].[N/C].[All]" dimensionUniqueName="[P_L]" displayFolder="" count="0" memberValueDatatype="130" unbalanced="0"/>
    <cacheHierarchy uniqueName="[P_L].[Attribute]" caption="Attribute" attribute="1" defaultMemberUniqueName="[P_L].[Attribute].[All]" allUniqueName="[P_L].[Attribute].[All]" dimensionUniqueName="[P_L]" displayFolder="" count="0" memberValueDatatype="130" unbalanced="0"/>
    <cacheHierarchy uniqueName="[P_L].[UoM]" caption="UoM" attribute="1" defaultMemberUniqueName="[P_L].[UoM].[All]" allUniqueName="[P_L].[UoM].[All]" dimensionUniqueName="[P_L]" displayFolder="" count="0" memberValueDatatype="130" unbalanced="0"/>
    <cacheHierarchy uniqueName="[P_L].[Summary]" caption="Summary" attribute="1" defaultMemberUniqueName="[P_L].[Summary].[All]" allUniqueName="[P_L].[Summary].[All]" dimensionUniqueName="[P_L]" displayFolder="" count="0" memberValueDatatype="130" unbalanced="0"/>
    <cacheHierarchy uniqueName="[P_L].[Value]" caption="Value" attribute="1" defaultMemberUniqueName="[P_L].[Value].[All]" allUniqueName="[P_L].[Value].[All]" dimensionUniqueName="[P_L]" displayFolder="" count="0" memberValueDatatype="20" unbalanced="0"/>
    <cacheHierarchy uniqueName="[P_L].[Material Category]" caption="Material Category" attribute="1" defaultMemberUniqueName="[P_L].[Material Category].[All]" allUniqueName="[P_L].[Material Category].[All]" dimensionUniqueName="[P_L]" displayFolder="" count="0" memberValueDatatype="130" unbalanced="0"/>
    <cacheHierarchy uniqueName="[P_L].[Product Category]" caption="Product Category" attribute="1" defaultMemberUniqueName="[P_L].[Product Category].[All]" allUniqueName="[P_L].[Product Category].[All]" dimensionUniqueName="[P_L]" displayFolder="" count="0" memberValueDatatype="130" unbalanced="0"/>
    <cacheHierarchy uniqueName="[Measures].[Sum of Value]" caption="Sum of Value" measure="1" displayFolder="" measureGroup="P_L" count="0">
      <extLst>
        <ext xmlns:x15="http://schemas.microsoft.com/office/spreadsheetml/2010/11/main" uri="{B97F6D7D-B522-45F9-BDA1-12C45D357490}">
          <x15:cacheHierarchy aggregatedColumn="17"/>
        </ext>
      </extLst>
    </cacheHierarchy>
    <cacheHierarchy uniqueName="[Measures].[YTD, Actuals]" caption="YTD, Actuals" measure="1" displayFolder="" measureGroup="P_L" count="0"/>
    <cacheHierarchy uniqueName="[Measures].[YTD, Budget]" caption="YTD, Budget" measure="1" displayFolder="" measureGroup="P_L" count="0"/>
    <cacheHierarchy uniqueName="[Measures].[Total Value]" caption="Total Value" measure="1" displayFolder="" measureGroup="P_L" count="0"/>
    <cacheHierarchy uniqueName="[Measures].[Value, Budget]" caption="Value, Budget" measure="1" displayFolder="" measureGroup="P_L" count="0"/>
    <cacheHierarchy uniqueName="[Measures].[Value, Actuals]" caption="Value, Actuals" measure="1" displayFolder="" measureGroup="P_L" count="0"/>
    <cacheHierarchy uniqueName="[Measures].[Value, Variance £]" caption="Value, Variance £" measure="1" displayFolder="" measureGroup="P_L" count="0"/>
    <cacheHierarchy uniqueName="[Measures].[Value, Variance %]" caption="Value, Variance %" measure="1" displayFolder="" measureGroup="P_L" count="0"/>
    <cacheHierarchy uniqueName="[Measures].[__XL_Count Calendar]" caption="__XL_Count Calendar" measure="1" displayFolder="" measureGroup="Calendar" count="0" hidden="1"/>
    <cacheHierarchy uniqueName="[Measures].[__XL_Count P_L]" caption="__XL_Count P_L" measure="1" displayFolder="" measureGroup="P_L" count="0" hidden="1"/>
    <cacheHierarchy uniqueName="[Measures].[__XL_Count CoA]" caption="__XL_Count CoA" measure="1" displayFolder="" measureGroup="Co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381300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92847-0E4C-4FE0-B3B7-E950B02654C4}" name="PivotChartTable2" cacheId="52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5:G22" firstHeaderRow="1" firstDataRow="2" firstDataCol="1" rowPageCount="3"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s>
  <rowFields count="1">
    <field x="3"/>
  </rowFields>
  <rowItems count="16">
    <i>
      <x/>
    </i>
    <i>
      <x v="1"/>
    </i>
    <i>
      <x v="2"/>
    </i>
    <i>
      <x v="3"/>
    </i>
    <i>
      <x v="4"/>
    </i>
    <i>
      <x v="5"/>
    </i>
    <i>
      <x v="6"/>
    </i>
    <i>
      <x v="7"/>
    </i>
    <i>
      <x v="8"/>
    </i>
    <i>
      <x v="9"/>
    </i>
    <i>
      <x v="10"/>
    </i>
    <i>
      <x v="11"/>
    </i>
    <i>
      <x v="12"/>
    </i>
    <i>
      <x v="13"/>
    </i>
    <i>
      <x v="14"/>
    </i>
    <i t="grand">
      <x/>
    </i>
  </rowItems>
  <colFields count="1">
    <field x="4"/>
  </colFields>
  <colItems count="6">
    <i>
      <x/>
    </i>
    <i>
      <x v="1"/>
    </i>
    <i>
      <x v="2"/>
    </i>
    <i>
      <x v="3"/>
    </i>
    <i>
      <x v="4"/>
    </i>
    <i t="grand">
      <x/>
    </i>
  </colItems>
  <pageFields count="3">
    <pageField fld="0" hier="9" name="[CoA].[Type].&amp;[Income]" cap="Income"/>
    <pageField fld="1" hier="15" name="[P_L].[UoM].&amp;[Amount]" cap="Amount"/>
    <pageField fld="2" hier="14" name="[P_L].[Attribute].&amp;[Actuals]" cap="Actuals"/>
  </pageFields>
  <dataFields count="1">
    <dataField fld="5" subtotal="count" baseField="0" baseItem="0"/>
  </dataFields>
  <chartFormats count="23">
    <chartFormat chart="0" format="5" series="1">
      <pivotArea type="data" outline="0" fieldPosition="0">
        <references count="1">
          <reference field="4" count="1" selected="0">
            <x v="4"/>
          </reference>
        </references>
      </pivotArea>
    </chartFormat>
    <chartFormat chart="0" format="6" series="1">
      <pivotArea type="data" outline="0" fieldPosition="0">
        <references count="1">
          <reference field="4" count="1" selected="0">
            <x v="6"/>
          </reference>
        </references>
      </pivotArea>
    </chartFormat>
    <chartFormat chart="0" format="7" series="1">
      <pivotArea type="data" outline="0" fieldPosition="0">
        <references count="1">
          <reference field="4" count="1" selected="0">
            <x v="7"/>
          </reference>
        </references>
      </pivotArea>
    </chartFormat>
    <chartFormat chart="0" format="8" series="1">
      <pivotArea type="data" outline="0" fieldPosition="0">
        <references count="1">
          <reference field="4" count="1" selected="0">
            <x v="8"/>
          </reference>
        </references>
      </pivotArea>
    </chartFormat>
    <chartFormat chart="0" format="9" series="1">
      <pivotArea type="data" outline="0" fieldPosition="0">
        <references count="1">
          <reference field="4" count="1" selected="0">
            <x v="9"/>
          </reference>
        </references>
      </pivotArea>
    </chartFormat>
    <chartFormat chart="0" format="10" series="1">
      <pivotArea type="data" outline="0" fieldPosition="0">
        <references count="1">
          <reference field="4" count="1" selected="0">
            <x v="10"/>
          </reference>
        </references>
      </pivotArea>
    </chartFormat>
    <chartFormat chart="0" format="11" series="1">
      <pivotArea type="data" outline="0" fieldPosition="0">
        <references count="1">
          <reference field="4" count="1" selected="0">
            <x v="11"/>
          </reference>
        </references>
      </pivotArea>
    </chartFormat>
    <chartFormat chart="0" format="12" series="1">
      <pivotArea type="data" outline="0" fieldPosition="0">
        <references count="1">
          <reference field="4" count="1" selected="0">
            <x v="12"/>
          </reference>
        </references>
      </pivotArea>
    </chartFormat>
    <chartFormat chart="0" format="13" series="1">
      <pivotArea type="data" outline="0" fieldPosition="0">
        <references count="1">
          <reference field="4" count="1" selected="0">
            <x v="13"/>
          </reference>
        </references>
      </pivotArea>
    </chartFormat>
    <chartFormat chart="0" format="14" series="1">
      <pivotArea type="data" outline="0" fieldPosition="0">
        <references count="1">
          <reference field="4" count="1" selected="0">
            <x v="14"/>
          </reference>
        </references>
      </pivotArea>
    </chartFormat>
    <chartFormat chart="0" format="15" series="1">
      <pivotArea type="data" outline="0" fieldPosition="0">
        <references count="1">
          <reference field="4" count="1" selected="0">
            <x v="15"/>
          </reference>
        </references>
      </pivotArea>
    </chartFormat>
    <chartFormat chart="0" format="16" series="1">
      <pivotArea type="data" outline="0" fieldPosition="0">
        <references count="1">
          <reference field="4" count="1" selected="0">
            <x v="16"/>
          </reference>
        </references>
      </pivotArea>
    </chartFormat>
    <chartFormat chart="0" format="17" series="1">
      <pivotArea type="data" outline="0" fieldPosition="0">
        <references count="1">
          <reference field="4" count="1" selected="0">
            <x v="17"/>
          </reference>
        </references>
      </pivotArea>
    </chartFormat>
    <chartFormat chart="0" format="18" series="1">
      <pivotArea type="data" outline="0" fieldPosition="0">
        <references count="1">
          <reference field="4" count="1" selected="0">
            <x v="5"/>
          </reference>
        </references>
      </pivotArea>
    </chartFormat>
    <chartFormat chart="0" format="19" series="1">
      <pivotArea type="data" outline="0" fieldPosition="0">
        <references count="1">
          <reference field="4" count="1" selected="0">
            <x v="0"/>
          </reference>
        </references>
      </pivotArea>
    </chartFormat>
    <chartFormat chart="0" format="20" series="1">
      <pivotArea type="data" outline="0" fieldPosition="0">
        <references count="1">
          <reference field="4" count="1" selected="0">
            <x v="1"/>
          </reference>
        </references>
      </pivotArea>
    </chartFormat>
    <chartFormat chart="0" format="21" series="1">
      <pivotArea type="data" outline="0" fieldPosition="0">
        <references count="1">
          <reference field="4" count="1" selected="0">
            <x v="2"/>
          </reference>
        </references>
      </pivotArea>
    </chartFormat>
    <chartFormat chart="0" format="22" series="1">
      <pivotArea type="data" outline="0" fieldPosition="0">
        <references count="1">
          <reference field="4" count="1" selected="0">
            <x v="3"/>
          </reference>
        </references>
      </pivotArea>
    </chartFormat>
    <chartFormat chart="6" format="32" series="1">
      <pivotArea type="data" outline="0" fieldPosition="0">
        <references count="2">
          <reference field="4294967294" count="1" selected="0">
            <x v="0"/>
          </reference>
          <reference field="4" count="1" selected="0">
            <x v="2"/>
          </reference>
        </references>
      </pivotArea>
    </chartFormat>
    <chartFormat chart="6" format="33" series="1">
      <pivotArea type="data" outline="0" fieldPosition="0">
        <references count="2">
          <reference field="4294967294" count="1" selected="0">
            <x v="0"/>
          </reference>
          <reference field="4" count="1" selected="0">
            <x v="3"/>
          </reference>
        </references>
      </pivotArea>
    </chartFormat>
    <chartFormat chart="6" format="34" series="1">
      <pivotArea type="data" outline="0" fieldPosition="0">
        <references count="2">
          <reference field="4294967294" count="1" selected="0">
            <x v="0"/>
          </reference>
          <reference field="4" count="1" selected="0">
            <x v="4"/>
          </reference>
        </references>
      </pivotArea>
    </chartFormat>
    <chartFormat chart="6" format="35" series="1">
      <pivotArea type="data" outline="0" fieldPosition="0">
        <references count="2">
          <reference field="4294967294" count="1" selected="0">
            <x v="0"/>
          </reference>
          <reference field="4" count="1" selected="0">
            <x v="0"/>
          </reference>
        </references>
      </pivotArea>
    </chartFormat>
    <chartFormat chart="6" format="36" series="1">
      <pivotArea type="data" outline="0" fieldPosition="0">
        <references count="2">
          <reference field="4294967294" count="1" selected="0">
            <x v="0"/>
          </reference>
          <reference field="4" count="1" selected="0">
            <x v="1"/>
          </reference>
        </references>
      </pivotArea>
    </chartFormat>
  </chartFormats>
  <pivotHierarchies count="32">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oA].[Type].&amp;[Income]"/>
      </members>
    </pivotHierarchy>
    <pivotHierarchy dragToData="1"/>
    <pivotHierarchy dragToData="1"/>
    <pivotHierarchy dragToData="1"/>
    <pivotHierarchy dragToData="1"/>
    <pivotHierarchy multipleItemSelectionAllowed="1" dragToData="1">
      <members count="1" level="1">
        <member name="[P_L].[Attribute].&amp;[Actuals]"/>
      </members>
    </pivotHierarchy>
    <pivotHierarchy multipleItemSelectionAllowed="1" dragToData="1">
      <members count="1" level="1">
        <member name="[P_L].[UoM].&amp;[Amoun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6" columnCount="6" cacheId="218309672">
        <x15:pivotRow count="6">
          <x15:c>
            <x15:v>996430</x15:v>
          </x15:c>
          <x15:c>
            <x15:v>5495</x15:v>
          </x15:c>
          <x15:c>
            <x15:v>999328</x15:v>
          </x15:c>
          <x15:c>
            <x15:v>493210</x15:v>
          </x15:c>
          <x15:c>
            <x15:v>210336</x15:v>
          </x15:c>
          <x15:c>
            <x15:v>2704799</x15:v>
          </x15:c>
        </x15:pivotRow>
        <x15:pivotRow count="6">
          <x15:c>
            <x15:v>1063075</x15:v>
          </x15:c>
          <x15:c>
            <x15:v>2193</x15:v>
          </x15:c>
          <x15:c>
            <x15:v>1526329</x15:v>
          </x15:c>
          <x15:c>
            <x15:v>2827035</x15:v>
          </x15:c>
          <x15:c>
            <x15:v>271360</x15:v>
          </x15:c>
          <x15:c>
            <x15:v>5689992</x15:v>
          </x15:c>
        </x15:pivotRow>
        <x15:pivotRow count="6">
          <x15:c>
            <x15:v>1142797</x15:v>
          </x15:c>
          <x15:c>
            <x15:v>32279</x15:v>
          </x15:c>
          <x15:c>
            <x15:v>1972887</x15:v>
          </x15:c>
          <x15:c>
            <x15:v>2869754</x15:v>
          </x15:c>
          <x15:c>
            <x15:v>411740</x15:v>
          </x15:c>
          <x15:c>
            <x15:v>6429457</x15:v>
          </x15:c>
        </x15:pivotRow>
        <x15:pivotRow count="6">
          <x15:c>
            <x15:v>1235649</x15:v>
          </x15:c>
          <x15:c>
            <x15:v>52908</x15:v>
          </x15:c>
          <x15:c>
            <x15:v>2234399</x15:v>
          </x15:c>
          <x15:c>
            <x15:v>2189904</x15:v>
          </x15:c>
          <x15:c>
            <x15:v>408942</x15:v>
          </x15:c>
          <x15:c>
            <x15:v>6121802</x15:v>
          </x15:c>
        </x15:pivotRow>
        <x15:pivotRow count="6">
          <x15:c>
            <x15:v>993581</x15:v>
          </x15:c>
          <x15:c>
            <x15:v>8713</x15:v>
          </x15:c>
          <x15:c>
            <x15:v>1848623</x15:v>
          </x15:c>
          <x15:c>
            <x15:v>2411655</x15:v>
          </x15:c>
          <x15:c>
            <x15:v>331628</x15:v>
          </x15:c>
          <x15:c>
            <x15:v>5594200</x15:v>
          </x15:c>
        </x15:pivotRow>
        <x15:pivotRow count="6">
          <x15:c>
            <x15:v>1424969</x15:v>
          </x15:c>
          <x15:c>
            <x15:v>22688</x15:v>
          </x15:c>
          <x15:c>
            <x15:v>1919570</x15:v>
          </x15:c>
          <x15:c>
            <x15:v>1947320</x15:v>
          </x15:c>
          <x15:c>
            <x15:v>344640</x15:v>
          </x15:c>
          <x15:c>
            <x15:v>5659187</x15:v>
          </x15:c>
        </x15:pivotRow>
        <x15:pivotRow count="6">
          <x15:c>
            <x15:v>1580166</x15:v>
          </x15:c>
          <x15:c>
            <x15:v>26196</x15:v>
          </x15:c>
          <x15:c>
            <x15:v>2702346</x15:v>
          </x15:c>
          <x15:c>
            <x15:v>2885128</x15:v>
          </x15:c>
          <x15:c>
            <x15:v>371114</x15:v>
          </x15:c>
          <x15:c>
            <x15:v>7564950</x15:v>
          </x15:c>
        </x15:pivotRow>
        <x15:pivotRow count="6">
          <x15:c>
            <x15:v>1376455</x15:v>
          </x15:c>
          <x15:c>
            <x15:v>116280</x15:v>
          </x15:c>
          <x15:c>
            <x15:v>3051235</x15:v>
          </x15:c>
          <x15:c>
            <x15:v>3087400</x15:v>
          </x15:c>
          <x15:c>
            <x15:v>505414</x15:v>
          </x15:c>
          <x15:c>
            <x15:v>8136784</x15:v>
          </x15:c>
        </x15:pivotRow>
        <x15:pivotRow count="6">
          <x15:c>
            <x15:v>1260785</x15:v>
          </x15:c>
          <x15:c>
            <x15:v>44963</x15:v>
          </x15:c>
          <x15:c>
            <x15:v>4019406</x15:v>
          </x15:c>
          <x15:c>
            <x15:v>2592900</x15:v>
          </x15:c>
          <x15:c>
            <x15:v>549343</x15:v>
          </x15:c>
          <x15:c>
            <x15:v>8467397</x15:v>
          </x15:c>
        </x15:pivotRow>
        <x15:pivotRow count="6">
          <x15:c>
            <x15:v>1399098</x15:v>
          </x15:c>
          <x15:c>
            <x15:v>529930</x15:v>
          </x15:c>
          <x15:c>
            <x15:v>3318547</x15:v>
          </x15:c>
          <x15:c>
            <x15:v>2493086</x15:v>
          </x15:c>
          <x15:c>
            <x15:v>458388</x15:v>
          </x15:c>
          <x15:c>
            <x15:v>8199049</x15:v>
          </x15:c>
        </x15:pivotRow>
        <x15:pivotRow count="6">
          <x15:c>
            <x15:v>1420306</x15:v>
          </x15:c>
          <x15:c>
            <x15:v>57759</x15:v>
          </x15:c>
          <x15:c>
            <x15:v>3042597</x15:v>
          </x15:c>
          <x15:c>
            <x15:v>2396014</x15:v>
          </x15:c>
          <x15:c>
            <x15:v>340738</x15:v>
          </x15:c>
          <x15:c>
            <x15:v>7257414</x15:v>
          </x15:c>
        </x15:pivotRow>
        <x15:pivotRow count="6">
          <x15:c>
            <x15:v>1377393</x15:v>
          </x15:c>
          <x15:c>
            <x15:v>202167</x15:v>
          </x15:c>
          <x15:c>
            <x15:v>3021120</x15:v>
          </x15:c>
          <x15:c>
            <x15:v>1562900</x15:v>
          </x15:c>
          <x15:c>
            <x15:v>437897</x15:v>
          </x15:c>
          <x15:c>
            <x15:v>6601477</x15:v>
          </x15:c>
        </x15:pivotRow>
        <x15:pivotRow count="6">
          <x15:c>
            <x15:v>1229496</x15:v>
          </x15:c>
          <x15:c>
            <x15:v>236344</x15:v>
          </x15:c>
          <x15:c>
            <x15:v>3217649</x15:v>
          </x15:c>
          <x15:c>
            <x15:v>1914231</x15:v>
          </x15:c>
          <x15:c>
            <x15:v>297588</x15:v>
          </x15:c>
          <x15:c>
            <x15:v>6895308</x15:v>
          </x15:c>
        </x15:pivotRow>
        <x15:pivotRow count="6">
          <x15:c>
            <x15:v>1427064</x15:v>
          </x15:c>
          <x15:c>
            <x15:v>415094</x15:v>
          </x15:c>
          <x15:c>
            <x15:v>2770319</x15:v>
          </x15:c>
          <x15:c>
            <x15:v>2579624</x15:v>
          </x15:c>
          <x15:c>
            <x15:v>307265</x15:v>
          </x15:c>
          <x15:c>
            <x15:v>7499366</x15:v>
          </x15:c>
        </x15:pivotRow>
        <x15:pivotRow count="6">
          <x15:c>
            <x15:v>1294427</x15:v>
          </x15:c>
          <x15:c>
            <x15:v>267694</x15:v>
          </x15:c>
          <x15:c>
            <x15:v>3736629</x15:v>
          </x15:c>
          <x15:c>
            <x15:v>2289911</x15:v>
          </x15:c>
          <x15:c>
            <x15:v>561196</x15:v>
          </x15:c>
          <x15:c>
            <x15:v>8149857</x15:v>
          </x15:c>
        </x15:pivotRow>
        <x15:pivotRow count="6">
          <x15:c>
            <x15:v>19221691</x15:v>
          </x15:c>
          <x15:c>
            <x15:v>2020703</x15:v>
          </x15:c>
          <x15:c>
            <x15:v>39380984</x15:v>
          </x15:c>
          <x15:c>
            <x15:v>34540072</x15:v>
          </x15:c>
          <x15:c>
            <x15:v>5807589</x15:v>
          </x15:c>
          <x15:c>
            <x15:v>100971039</x15:v>
          </x15:c>
        </x15:pivotRow>
      </x15:pivotTableData>
    </ext>
    <ext xmlns:x15="http://schemas.microsoft.com/office/spreadsheetml/2010/11/main" uri="{E67621CE-5B39-4880-91FE-76760E9C1902}">
      <x15:pivotTableUISettings>
        <x15:activeTabTopLevelEntity name="[Calendar]"/>
        <x15:activeTabTopLevelEntity name="[P_L]"/>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92847-0E4C-4FE0-B3B7-E950B02654C4}" name="PivotChartTable1" cacheId="51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5:G22" firstHeaderRow="1" firstDataRow="2" firstDataCol="1" rowPageCount="3"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s>
  <rowFields count="1">
    <field x="3"/>
  </rowFields>
  <rowItems count="16">
    <i>
      <x/>
    </i>
    <i>
      <x v="1"/>
    </i>
    <i>
      <x v="2"/>
    </i>
    <i>
      <x v="3"/>
    </i>
    <i>
      <x v="4"/>
    </i>
    <i>
      <x v="5"/>
    </i>
    <i>
      <x v="6"/>
    </i>
    <i>
      <x v="7"/>
    </i>
    <i>
      <x v="8"/>
    </i>
    <i>
      <x v="9"/>
    </i>
    <i>
      <x v="10"/>
    </i>
    <i>
      <x v="11"/>
    </i>
    <i>
      <x v="12"/>
    </i>
    <i>
      <x v="13"/>
    </i>
    <i>
      <x v="14"/>
    </i>
    <i t="grand">
      <x/>
    </i>
  </rowItems>
  <colFields count="1">
    <field x="4"/>
  </colFields>
  <colItems count="6">
    <i>
      <x/>
    </i>
    <i>
      <x v="1"/>
    </i>
    <i>
      <x v="2"/>
    </i>
    <i>
      <x v="3"/>
    </i>
    <i>
      <x v="4"/>
    </i>
    <i t="grand">
      <x/>
    </i>
  </colItems>
  <pageFields count="3">
    <pageField fld="0" hier="9" name="[CoA].[Type].&amp;[Income]" cap="Income"/>
    <pageField fld="1" hier="15" name="[P_L].[UoM].&amp;[Amount]" cap="Amount"/>
    <pageField fld="2" hier="14" name="[P_L].[Attribute].&amp;[Actuals]" cap="Actuals"/>
  </pageFields>
  <dataFields count="1">
    <dataField fld="5" subtotal="count" baseField="0" baseItem="0"/>
  </dataFields>
  <chartFormats count="23">
    <chartFormat chart="0" format="5" series="1">
      <pivotArea type="data" outline="0" fieldPosition="0">
        <references count="1">
          <reference field="4" count="1" selected="0">
            <x v="4"/>
          </reference>
        </references>
      </pivotArea>
    </chartFormat>
    <chartFormat chart="0" format="6" series="1">
      <pivotArea type="data" outline="0" fieldPosition="0">
        <references count="1">
          <reference field="4" count="1" selected="0">
            <x v="6"/>
          </reference>
        </references>
      </pivotArea>
    </chartFormat>
    <chartFormat chart="0" format="7" series="1">
      <pivotArea type="data" outline="0" fieldPosition="0">
        <references count="1">
          <reference field="4" count="1" selected="0">
            <x v="7"/>
          </reference>
        </references>
      </pivotArea>
    </chartFormat>
    <chartFormat chart="0" format="8" series="1">
      <pivotArea type="data" outline="0" fieldPosition="0">
        <references count="1">
          <reference field="4" count="1" selected="0">
            <x v="8"/>
          </reference>
        </references>
      </pivotArea>
    </chartFormat>
    <chartFormat chart="0" format="9" series="1">
      <pivotArea type="data" outline="0" fieldPosition="0">
        <references count="1">
          <reference field="4" count="1" selected="0">
            <x v="9"/>
          </reference>
        </references>
      </pivotArea>
    </chartFormat>
    <chartFormat chart="0" format="10" series="1">
      <pivotArea type="data" outline="0" fieldPosition="0">
        <references count="1">
          <reference field="4" count="1" selected="0">
            <x v="10"/>
          </reference>
        </references>
      </pivotArea>
    </chartFormat>
    <chartFormat chart="0" format="11" series="1">
      <pivotArea type="data" outline="0" fieldPosition="0">
        <references count="1">
          <reference field="4" count="1" selected="0">
            <x v="11"/>
          </reference>
        </references>
      </pivotArea>
    </chartFormat>
    <chartFormat chart="0" format="12" series="1">
      <pivotArea type="data" outline="0" fieldPosition="0">
        <references count="1">
          <reference field="4" count="1" selected="0">
            <x v="12"/>
          </reference>
        </references>
      </pivotArea>
    </chartFormat>
    <chartFormat chart="0" format="13" series="1">
      <pivotArea type="data" outline="0" fieldPosition="0">
        <references count="1">
          <reference field="4" count="1" selected="0">
            <x v="13"/>
          </reference>
        </references>
      </pivotArea>
    </chartFormat>
    <chartFormat chart="0" format="14" series="1">
      <pivotArea type="data" outline="0" fieldPosition="0">
        <references count="1">
          <reference field="4" count="1" selected="0">
            <x v="14"/>
          </reference>
        </references>
      </pivotArea>
    </chartFormat>
    <chartFormat chart="0" format="15" series="1">
      <pivotArea type="data" outline="0" fieldPosition="0">
        <references count="1">
          <reference field="4" count="1" selected="0">
            <x v="15"/>
          </reference>
        </references>
      </pivotArea>
    </chartFormat>
    <chartFormat chart="0" format="16" series="1">
      <pivotArea type="data" outline="0" fieldPosition="0">
        <references count="1">
          <reference field="4" count="1" selected="0">
            <x v="16"/>
          </reference>
        </references>
      </pivotArea>
    </chartFormat>
    <chartFormat chart="0" format="17" series="1">
      <pivotArea type="data" outline="0" fieldPosition="0">
        <references count="1">
          <reference field="4" count="1" selected="0">
            <x v="17"/>
          </reference>
        </references>
      </pivotArea>
    </chartFormat>
    <chartFormat chart="0" format="18" series="1">
      <pivotArea type="data" outline="0" fieldPosition="0">
        <references count="1">
          <reference field="4" count="1" selected="0">
            <x v="5"/>
          </reference>
        </references>
      </pivotArea>
    </chartFormat>
    <chartFormat chart="0" format="19" series="1">
      <pivotArea type="data" outline="0" fieldPosition="0">
        <references count="1">
          <reference field="4" count="1" selected="0">
            <x v="0"/>
          </reference>
        </references>
      </pivotArea>
    </chartFormat>
    <chartFormat chart="0" format="20" series="1">
      <pivotArea type="data" outline="0" fieldPosition="0">
        <references count="1">
          <reference field="4" count="1" selected="0">
            <x v="1"/>
          </reference>
        </references>
      </pivotArea>
    </chartFormat>
    <chartFormat chart="0" format="21" series="1">
      <pivotArea type="data" outline="0" fieldPosition="0">
        <references count="1">
          <reference field="4" count="1" selected="0">
            <x v="2"/>
          </reference>
        </references>
      </pivotArea>
    </chartFormat>
    <chartFormat chart="0" format="22" series="1">
      <pivotArea type="data" outline="0" fieldPosition="0">
        <references count="1">
          <reference field="4" count="1" selected="0">
            <x v="3"/>
          </reference>
        </references>
      </pivotArea>
    </chartFormat>
    <chartFormat chart="0" format="27" series="1">
      <pivotArea type="data" outline="0" fieldPosition="0">
        <references count="2">
          <reference field="4294967294" count="1" selected="0">
            <x v="0"/>
          </reference>
          <reference field="4" count="1" selected="0">
            <x v="2"/>
          </reference>
        </references>
      </pivotArea>
    </chartFormat>
    <chartFormat chart="0" format="28" series="1">
      <pivotArea type="data" outline="0" fieldPosition="0">
        <references count="2">
          <reference field="4294967294" count="1" selected="0">
            <x v="0"/>
          </reference>
          <reference field="4" count="1" selected="0">
            <x v="3"/>
          </reference>
        </references>
      </pivotArea>
    </chartFormat>
    <chartFormat chart="0" format="30" series="1">
      <pivotArea type="data" outline="0" fieldPosition="0">
        <references count="2">
          <reference field="4294967294" count="1" selected="0">
            <x v="0"/>
          </reference>
          <reference field="4" count="1" selected="0">
            <x v="4"/>
          </reference>
        </references>
      </pivotArea>
    </chartFormat>
    <chartFormat chart="0" format="31" series="1">
      <pivotArea type="data" outline="0" fieldPosition="0">
        <references count="2">
          <reference field="4294967294" count="1" selected="0">
            <x v="0"/>
          </reference>
          <reference field="4" count="1" selected="0">
            <x v="0"/>
          </reference>
        </references>
      </pivotArea>
    </chartFormat>
    <chartFormat chart="0" format="32" series="1">
      <pivotArea type="data" outline="0" fieldPosition="0">
        <references count="2">
          <reference field="4294967294" count="1" selected="0">
            <x v="0"/>
          </reference>
          <reference field="4" count="1" selected="0">
            <x v="1"/>
          </reference>
        </references>
      </pivotArea>
    </chartFormat>
  </chartFormats>
  <pivotHierarchies count="32">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oA].[Type].&amp;[Income]"/>
      </members>
    </pivotHierarchy>
    <pivotHierarchy dragToData="1"/>
    <pivotHierarchy dragToData="1"/>
    <pivotHierarchy dragToData="1"/>
    <pivotHierarchy dragToData="1"/>
    <pivotHierarchy multipleItemSelectionAllowed="1" dragToData="1">
      <members count="1" level="1">
        <member name="[P_L].[Attribute].&amp;[Actuals]"/>
      </members>
    </pivotHierarchy>
    <pivotHierarchy multipleItemSelectionAllowed="1" dragToData="1">
      <members count="1" level="1">
        <member name="[P_L].[UoM].&amp;[Amoun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6" columnCount="6" cacheId="1185397617">
        <x15:pivotRow count="6">
          <x15:c>
            <x15:v>996430</x15:v>
          </x15:c>
          <x15:c>
            <x15:v>5495</x15:v>
          </x15:c>
          <x15:c>
            <x15:v>999328</x15:v>
          </x15:c>
          <x15:c>
            <x15:v>493210</x15:v>
          </x15:c>
          <x15:c>
            <x15:v>210336</x15:v>
          </x15:c>
          <x15:c>
            <x15:v>2704799</x15:v>
          </x15:c>
        </x15:pivotRow>
        <x15:pivotRow count="6">
          <x15:c>
            <x15:v>1063075</x15:v>
          </x15:c>
          <x15:c>
            <x15:v>2193</x15:v>
          </x15:c>
          <x15:c>
            <x15:v>1526329</x15:v>
          </x15:c>
          <x15:c>
            <x15:v>2827035</x15:v>
          </x15:c>
          <x15:c>
            <x15:v>271360</x15:v>
          </x15:c>
          <x15:c>
            <x15:v>5689992</x15:v>
          </x15:c>
        </x15:pivotRow>
        <x15:pivotRow count="6">
          <x15:c>
            <x15:v>1142797</x15:v>
          </x15:c>
          <x15:c>
            <x15:v>32279</x15:v>
          </x15:c>
          <x15:c>
            <x15:v>1972887</x15:v>
          </x15:c>
          <x15:c>
            <x15:v>2869754</x15:v>
          </x15:c>
          <x15:c>
            <x15:v>411740</x15:v>
          </x15:c>
          <x15:c>
            <x15:v>6429457</x15:v>
          </x15:c>
        </x15:pivotRow>
        <x15:pivotRow count="6">
          <x15:c>
            <x15:v>1235649</x15:v>
          </x15:c>
          <x15:c>
            <x15:v>52908</x15:v>
          </x15:c>
          <x15:c>
            <x15:v>2234399</x15:v>
          </x15:c>
          <x15:c>
            <x15:v>2189904</x15:v>
          </x15:c>
          <x15:c>
            <x15:v>408942</x15:v>
          </x15:c>
          <x15:c>
            <x15:v>6121802</x15:v>
          </x15:c>
        </x15:pivotRow>
        <x15:pivotRow count="6">
          <x15:c>
            <x15:v>993581</x15:v>
          </x15:c>
          <x15:c>
            <x15:v>8713</x15:v>
          </x15:c>
          <x15:c>
            <x15:v>1848623</x15:v>
          </x15:c>
          <x15:c>
            <x15:v>2411655</x15:v>
          </x15:c>
          <x15:c>
            <x15:v>331628</x15:v>
          </x15:c>
          <x15:c>
            <x15:v>5594200</x15:v>
          </x15:c>
        </x15:pivotRow>
        <x15:pivotRow count="6">
          <x15:c>
            <x15:v>1424969</x15:v>
          </x15:c>
          <x15:c>
            <x15:v>22688</x15:v>
          </x15:c>
          <x15:c>
            <x15:v>1919570</x15:v>
          </x15:c>
          <x15:c>
            <x15:v>1947320</x15:v>
          </x15:c>
          <x15:c>
            <x15:v>344640</x15:v>
          </x15:c>
          <x15:c>
            <x15:v>5659187</x15:v>
          </x15:c>
        </x15:pivotRow>
        <x15:pivotRow count="6">
          <x15:c>
            <x15:v>1580166</x15:v>
          </x15:c>
          <x15:c>
            <x15:v>26196</x15:v>
          </x15:c>
          <x15:c>
            <x15:v>2702346</x15:v>
          </x15:c>
          <x15:c>
            <x15:v>2885128</x15:v>
          </x15:c>
          <x15:c>
            <x15:v>371114</x15:v>
          </x15:c>
          <x15:c>
            <x15:v>7564950</x15:v>
          </x15:c>
        </x15:pivotRow>
        <x15:pivotRow count="6">
          <x15:c>
            <x15:v>1376455</x15:v>
          </x15:c>
          <x15:c>
            <x15:v>116280</x15:v>
          </x15:c>
          <x15:c>
            <x15:v>3051235</x15:v>
          </x15:c>
          <x15:c>
            <x15:v>3087400</x15:v>
          </x15:c>
          <x15:c>
            <x15:v>505414</x15:v>
          </x15:c>
          <x15:c>
            <x15:v>8136784</x15:v>
          </x15:c>
        </x15:pivotRow>
        <x15:pivotRow count="6">
          <x15:c>
            <x15:v>1260785</x15:v>
          </x15:c>
          <x15:c>
            <x15:v>44963</x15:v>
          </x15:c>
          <x15:c>
            <x15:v>4019406</x15:v>
          </x15:c>
          <x15:c>
            <x15:v>2592900</x15:v>
          </x15:c>
          <x15:c>
            <x15:v>549343</x15:v>
          </x15:c>
          <x15:c>
            <x15:v>8467397</x15:v>
          </x15:c>
        </x15:pivotRow>
        <x15:pivotRow count="6">
          <x15:c>
            <x15:v>1399098</x15:v>
          </x15:c>
          <x15:c>
            <x15:v>529930</x15:v>
          </x15:c>
          <x15:c>
            <x15:v>3318547</x15:v>
          </x15:c>
          <x15:c>
            <x15:v>2493086</x15:v>
          </x15:c>
          <x15:c>
            <x15:v>458388</x15:v>
          </x15:c>
          <x15:c>
            <x15:v>8199049</x15:v>
          </x15:c>
        </x15:pivotRow>
        <x15:pivotRow count="6">
          <x15:c>
            <x15:v>1420306</x15:v>
          </x15:c>
          <x15:c>
            <x15:v>57759</x15:v>
          </x15:c>
          <x15:c>
            <x15:v>3042597</x15:v>
          </x15:c>
          <x15:c>
            <x15:v>2396014</x15:v>
          </x15:c>
          <x15:c>
            <x15:v>340738</x15:v>
          </x15:c>
          <x15:c>
            <x15:v>7257414</x15:v>
          </x15:c>
        </x15:pivotRow>
        <x15:pivotRow count="6">
          <x15:c>
            <x15:v>1377393</x15:v>
          </x15:c>
          <x15:c>
            <x15:v>202167</x15:v>
          </x15:c>
          <x15:c>
            <x15:v>3021120</x15:v>
          </x15:c>
          <x15:c>
            <x15:v>1562900</x15:v>
          </x15:c>
          <x15:c>
            <x15:v>437897</x15:v>
          </x15:c>
          <x15:c>
            <x15:v>6601477</x15:v>
          </x15:c>
        </x15:pivotRow>
        <x15:pivotRow count="6">
          <x15:c>
            <x15:v>1229496</x15:v>
          </x15:c>
          <x15:c>
            <x15:v>236344</x15:v>
          </x15:c>
          <x15:c>
            <x15:v>3217649</x15:v>
          </x15:c>
          <x15:c>
            <x15:v>1914231</x15:v>
          </x15:c>
          <x15:c>
            <x15:v>297588</x15:v>
          </x15:c>
          <x15:c>
            <x15:v>6895308</x15:v>
          </x15:c>
        </x15:pivotRow>
        <x15:pivotRow count="6">
          <x15:c>
            <x15:v>1427064</x15:v>
          </x15:c>
          <x15:c>
            <x15:v>415094</x15:v>
          </x15:c>
          <x15:c>
            <x15:v>2770319</x15:v>
          </x15:c>
          <x15:c>
            <x15:v>2579624</x15:v>
          </x15:c>
          <x15:c>
            <x15:v>307265</x15:v>
          </x15:c>
          <x15:c>
            <x15:v>7499366</x15:v>
          </x15:c>
        </x15:pivotRow>
        <x15:pivotRow count="6">
          <x15:c>
            <x15:v>1294427</x15:v>
          </x15:c>
          <x15:c>
            <x15:v>267694</x15:v>
          </x15:c>
          <x15:c>
            <x15:v>3736629</x15:v>
          </x15:c>
          <x15:c>
            <x15:v>2289911</x15:v>
          </x15:c>
          <x15:c>
            <x15:v>561196</x15:v>
          </x15:c>
          <x15:c>
            <x15:v>8149857</x15:v>
          </x15:c>
        </x15:pivotRow>
        <x15:pivotRow count="6">
          <x15:c>
            <x15:v>19221691</x15:v>
          </x15:c>
          <x15:c>
            <x15:v>2020703</x15:v>
          </x15:c>
          <x15:c>
            <x15:v>39380984</x15:v>
          </x15:c>
          <x15:c>
            <x15:v>34540072</x15:v>
          </x15:c>
          <x15:c>
            <x15:v>5807589</x15:v>
          </x15:c>
          <x15:c>
            <x15:v>100971039</x15:v>
          </x15:c>
        </x15:pivotRow>
      </x15:pivotTableData>
    </ext>
    <ext xmlns:x15="http://schemas.microsoft.com/office/spreadsheetml/2010/11/main" uri="{E67621CE-5B39-4880-91FE-76760E9C1902}">
      <x15:pivotTableUISettings>
        <x15:activeTabTopLevelEntity name="[Calendar]"/>
        <x15:activeTabTopLevelEntity name="[P_L]"/>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3C467-005F-4080-8F71-C067EE361F08}" name="PivotTable3" cacheId="528" applyNumberFormats="0" applyBorderFormats="0" applyFontFormats="0" applyPatternFormats="0" applyAlignmentFormats="0" applyWidthHeightFormats="1" dataCaption="Values" tag="6a01e171-5fa7-4abd-8abb-51cf35fc13e1" updatedVersion="8" minRefreshableVersion="3" useAutoFormatting="1" itemPrintTitles="1" createdVersion="8" indent="0" outline="1" outlineData="1" multipleFieldFilters="0">
  <location ref="C3:E21" firstHeaderRow="0" firstDataRow="1" firstDataCol="1"/>
  <pivotFields count="5">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fld="1" subtotal="count" baseField="0" baseItem="0"/>
    <dataField fld="2" subtotal="count" baseField="0" baseItem="0"/>
  </dataFields>
  <pivotHierarchies count="32">
    <pivotHierarchy dragToData="1"/>
    <pivotHierarchy/>
    <pivotHierarchy dragToData="1"/>
    <pivotHierarchy dragToData="1"/>
    <pivotHierarchy dragToData="1"/>
    <pivotHierarchy multipleItemSelectionAllowed="1" dragToData="1">
      <members count="1" level="1">
        <member name="[Calendar].[MMM-YYYY].&amp;[Oct-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_L].[UoM].&amp;[Amoun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8"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_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5F11DE-D690-470C-A1CB-14ACAF6569BF}" name="PivotTable5" cacheId="524" applyNumberFormats="0" applyBorderFormats="0" applyFontFormats="0" applyPatternFormats="0" applyAlignmentFormats="0" applyWidthHeightFormats="1" dataCaption="Values" tag="2990d6c0-ae06-4eb6-b12c-e03f830715fd" updatedVersion="8" minRefreshableVersion="3" useAutoFormatting="1" itemPrintTitles="1" createdVersion="8" indent="0" compact="0" compactData="0" multipleFieldFilters="0">
  <location ref="C3:G40" firstHeaderRow="0" firstDataRow="1" firstDataCol="3"/>
  <pivotFields count="7">
    <pivotField axis="axisRow" compact="0" allDrilled="1" outline="0" subtotalTop="0" showAll="0" dataSourceSort="1" defaultSubtotal="0" defaultAttributeDrillState="1">
      <items count="2">
        <item s="1" x="0"/>
        <item s="1" x="1"/>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compact="0" allDrilled="1" outline="0" subtotalTop="0" showAll="0" dataSourceSort="1" defaultSubtotal="0" defaultAttributeDrillState="1"/>
    <pivotField compact="0" allDrilled="1" outline="0" subtotalTop="0" showAll="0" dataSourceSort="1" defaultSubtotal="0" defaultAttributeDrillState="1"/>
    <pivotField axis="axisRow"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s>
  <rowFields count="3">
    <field x="0"/>
    <field x="6"/>
    <field x="3"/>
  </rowFields>
  <rowItems count="37">
    <i>
      <x/>
      <x/>
      <x/>
    </i>
    <i r="1">
      <x v="1"/>
      <x v="1"/>
    </i>
    <i r="2">
      <x v="2"/>
    </i>
    <i r="2">
      <x v="3"/>
    </i>
    <i r="2">
      <x v="4"/>
    </i>
    <i r="1">
      <x v="2"/>
      <x v="5"/>
    </i>
    <i r="2">
      <x v="6"/>
    </i>
    <i r="1">
      <x v="3"/>
      <x v="7"/>
    </i>
    <i r="2">
      <x v="8"/>
    </i>
    <i r="2">
      <x v="9"/>
    </i>
    <i r="2">
      <x v="10"/>
    </i>
    <i r="2">
      <x v="11"/>
    </i>
    <i r="2">
      <x v="12"/>
    </i>
    <i r="2">
      <x v="13"/>
    </i>
    <i r="2">
      <x v="14"/>
    </i>
    <i r="2">
      <x v="15"/>
    </i>
    <i r="2">
      <x v="16"/>
    </i>
    <i r="1">
      <x v="4"/>
      <x v="17"/>
    </i>
    <i r="2">
      <x v="18"/>
    </i>
    <i r="2">
      <x v="19"/>
    </i>
    <i r="1">
      <x v="5"/>
      <x v="20"/>
    </i>
    <i r="2">
      <x v="21"/>
    </i>
    <i r="2">
      <x v="22"/>
    </i>
    <i r="1">
      <x v="6"/>
      <x v="23"/>
    </i>
    <i r="1">
      <x v="7"/>
      <x v="24"/>
    </i>
    <i r="1">
      <x v="8"/>
      <x v="25"/>
    </i>
    <i r="1">
      <x v="9"/>
      <x/>
    </i>
    <i r="2">
      <x v="26"/>
    </i>
    <i r="1">
      <x v="10"/>
      <x v="27"/>
    </i>
    <i r="1">
      <x v="11"/>
      <x v="28"/>
    </i>
    <i r="2">
      <x v="29"/>
    </i>
    <i r="2">
      <x v="30"/>
    </i>
    <i>
      <x v="1"/>
      <x v="12"/>
      <x v="31"/>
    </i>
    <i r="2">
      <x v="32"/>
    </i>
    <i r="1">
      <x v="13"/>
      <x v="33"/>
    </i>
    <i r="1">
      <x v="14"/>
      <x v="31"/>
    </i>
    <i t="grand">
      <x/>
    </i>
  </rowItems>
  <colFields count="1">
    <field x="-2"/>
  </colFields>
  <colItems count="2">
    <i>
      <x/>
    </i>
    <i i="1">
      <x v="1"/>
    </i>
  </colItems>
  <dataFields count="2">
    <dataField fld="1" subtotal="count" baseField="0" baseItem="0"/>
    <dataField fld="2" subtotal="count" baseField="0" baseItem="0"/>
  </dataFields>
  <pivotHierarchies count="32">
    <pivotHierarchy dragToData="1"/>
    <pivotHierarchy/>
    <pivotHierarchy dragToData="1"/>
    <pivotHierarchy dragToData="1"/>
    <pivotHierarchy dragToData="1"/>
    <pivotHierarchy multipleItemSelectionAllowed="1" dragToData="1">
      <members count="1" level="1">
        <member name="[Calendar].[MMM-YYYY].&amp;[Oct-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_L].[UoM].&amp;[Qt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8" showRowHeaders="1" showColHeaders="1" showRowStripes="0" showColStripes="0" showLastColumn="1"/>
  <rowHierarchiesUsage count="3">
    <rowHierarchyUsage hierarchyUsage="16"/>
    <rowHierarchyUsage hierarchyUsage="1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_L]"/>
        <x15:activeTabTopLevelEntity name="[Calendar]"/>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2CC007-32D5-461B-A8D8-7E696F2E508E}" name="PivotTable5" cacheId="537" applyNumberFormats="0" applyBorderFormats="0" applyFontFormats="0" applyPatternFormats="0" applyAlignmentFormats="0" applyWidthHeightFormats="1" dataCaption="Values" tag="ee5a8b6a-bff4-479b-8087-5d0c18534b84" updatedVersion="8" minRefreshableVersion="3" useAutoFormatting="1" itemPrintTitles="1" createdVersion="8" indent="0" compact="0" compactData="0" multipleFieldFilters="0">
  <location ref="C3:I38" firstHeaderRow="0" firstDataRow="1" firstDataCol="3"/>
  <pivotFields count="9">
    <pivotField axis="axisRow" compact="0" allDrilled="1" outline="0" subtotalTop="0" showAll="0" dataSourceSort="1" defaultSubtotal="0" defaultAttributeDrillState="1">
      <items count="2">
        <item s="1" x="0"/>
        <item s="1" x="1"/>
      </items>
    </pivotField>
    <pivotField axis="axisRow" compact="0" allDrilled="1" outline="0"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allDrilled="1" outline="0" subtotalTop="0" showAll="0" dataSourceSort="1" defaultSubtotal="0" defaultAttributeDrillState="1"/>
    <pivotField compact="0" allDrilled="1" outline="0" subtotalTop="0" showAll="0" dataSourceSort="1" defaultSubtotal="0" defaultAttributeDrillState="1"/>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3">
    <field x="0"/>
    <field x="4"/>
    <field x="1"/>
  </rowFields>
  <rowItems count="35">
    <i>
      <x/>
      <x/>
      <x/>
    </i>
    <i r="1">
      <x v="1"/>
      <x v="1"/>
    </i>
    <i r="2">
      <x v="2"/>
    </i>
    <i r="1">
      <x v="2"/>
      <x v="3"/>
    </i>
    <i r="2">
      <x v="4"/>
    </i>
    <i r="1">
      <x v="3"/>
      <x v="5"/>
    </i>
    <i r="2">
      <x v="6"/>
    </i>
    <i r="2">
      <x v="7"/>
    </i>
    <i r="2">
      <x v="8"/>
    </i>
    <i r="2">
      <x v="9"/>
    </i>
    <i r="2">
      <x v="10"/>
    </i>
    <i r="2">
      <x v="11"/>
    </i>
    <i r="2">
      <x v="12"/>
    </i>
    <i r="2">
      <x v="13"/>
    </i>
    <i r="2">
      <x v="14"/>
    </i>
    <i r="1">
      <x v="4"/>
      <x v="15"/>
    </i>
    <i r="2">
      <x v="16"/>
    </i>
    <i r="2">
      <x v="17"/>
    </i>
    <i r="2">
      <x v="18"/>
    </i>
    <i r="2">
      <x v="19"/>
    </i>
    <i r="1">
      <x v="5"/>
      <x v="20"/>
    </i>
    <i r="2">
      <x v="21"/>
    </i>
    <i r="2">
      <x v="22"/>
    </i>
    <i r="1">
      <x v="6"/>
      <x v="23"/>
    </i>
    <i r="1">
      <x v="7"/>
      <x v="24"/>
    </i>
    <i r="1">
      <x v="8"/>
      <x v="25"/>
    </i>
    <i r="1">
      <x v="9"/>
      <x/>
    </i>
    <i r="2">
      <x v="26"/>
    </i>
    <i r="1">
      <x v="10"/>
      <x v="27"/>
    </i>
    <i r="2">
      <x v="28"/>
    </i>
    <i r="2">
      <x v="29"/>
    </i>
    <i>
      <x v="1"/>
      <x v="11"/>
      <x v="30"/>
    </i>
    <i r="1">
      <x v="12"/>
      <x v="31"/>
    </i>
    <i r="1">
      <x v="13"/>
      <x v="32"/>
    </i>
    <i t="grand">
      <x/>
    </i>
  </rowItems>
  <colFields count="1">
    <field x="-2"/>
  </colFields>
  <colItems count="4">
    <i>
      <x/>
    </i>
    <i i="1">
      <x v="1"/>
    </i>
    <i i="2">
      <x v="2"/>
    </i>
    <i i="3">
      <x v="3"/>
    </i>
  </colItems>
  <dataFields count="4">
    <dataField fld="6" subtotal="count" baseField="0" baseItem="0"/>
    <dataField fld="5" subtotal="count" baseField="0" baseItem="0"/>
    <dataField fld="7" subtotal="count" baseField="0" baseItem="0"/>
    <dataField fld="8" subtotal="count" baseField="0" baseItem="0"/>
  </dataFields>
  <pivotHierarchies count="32">
    <pivotHierarchy dragToData="1"/>
    <pivotHierarchy/>
    <pivotHierarchy dragToData="1"/>
    <pivotHierarchy dragToData="1"/>
    <pivotHierarchy dragToData="1"/>
    <pivotHierarchy multipleItemSelectionAllowed="1" dragToData="1">
      <members count="1" level="1">
        <member name="[Calendar].[MMM-YYYY].&amp;[Oct-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_L].[UoM].&amp;[Amoun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8" showRowHeaders="1" showColHeaders="1" showRowStripes="0" showColStripes="0" showLastColumn="1"/>
  <rowHierarchiesUsage count="3">
    <rowHierarchyUsage hierarchyUsage="16"/>
    <rowHierarchyUsage hierarchyUsage="1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_L]"/>
        <x15:activeTabTopLevelEntity name="[Calendar]"/>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 xr10:uid="{C3F255C0-07C0-489D-8C37-EF9E7D3FA2BD}" sourceName="[P_L].[UoM]">
  <pivotTables>
    <pivotTable tabId="2" name="PivotTable3"/>
  </pivotTables>
  <data>
    <olap pivotCacheId="839913399">
      <levels count="2">
        <level uniqueName="[P_L].[UoM].[(All)]" sourceCaption="(All)" count="0"/>
        <level uniqueName="[P_L].[UoM].[UoM]" sourceCaption="UoM" count="2">
          <ranges>
            <range startItem="0">
              <i n="[P_L].[UoM].&amp;[Amount]" c="Amount"/>
              <i n="[P_L].[UoM].&amp;[Qty]" c="Qty"/>
            </range>
          </ranges>
        </level>
      </levels>
      <selections count="1">
        <selection n="[P_L].[UoM].&amp;[Amoun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YYYY" xr10:uid="{BE535D0B-EFF2-4E3A-9517-1DB929455F8A}" sourceName="[Calendar].[MMM-YYYY]">
  <pivotTables>
    <pivotTable tabId="2" name="PivotTable3"/>
  </pivotTables>
  <data>
    <olap pivotCacheId="839913399">
      <levels count="2">
        <level uniqueName="[Calendar].[MMM-YYYY].[(All)]" sourceCaption="(All)" count="0"/>
        <level uniqueName="[Calendar].[MMM-YYYY].[MMM-YYYY]" sourceCaption="MMM-YYYY" count="36">
          <ranges>
            <range startItem="0">
              <i n="[Calendar].[MMM-YYYY].&amp;[Aug-2012]" c="Aug-2012"/>
              <i n="[Calendar].[MMM-YYYY].&amp;[Sep-2012]" c="Sep-2012"/>
              <i n="[Calendar].[MMM-YYYY].&amp;[Oct-2012]" c="Oct-2012"/>
              <i n="[Calendar].[MMM-YYYY].&amp;[Nov-2012]" c="Nov-2012"/>
              <i n="[Calendar].[MMM-YYYY].&amp;[Dec-2012]" c="Dec-2012"/>
              <i n="[Calendar].[MMM-YYYY].&amp;[Jan-2013]" c="Jan-2013"/>
              <i n="[Calendar].[MMM-YYYY].&amp;[Feb-2013]" c="Feb-2013"/>
              <i n="[Calendar].[MMM-YYYY].&amp;[Mar-2013]" c="Mar-2013"/>
              <i n="[Calendar].[MMM-YYYY].&amp;[Apr-2013]" c="Apr-2013"/>
              <i n="[Calendar].[MMM-YYYY].&amp;[May-2013]" c="May-2013"/>
              <i n="[Calendar].[MMM-YYYY].&amp;[Jun-2013]" c="Jun-2013"/>
              <i n="[Calendar].[MMM-YYYY].&amp;[Jul-2013]" c="Jul-2013"/>
              <i n="[Calendar].[MMM-YYYY].&amp;[Aug-2013]" c="Aug-2013"/>
              <i n="[Calendar].[MMM-YYYY].&amp;[Sep-2013]" c="Sep-2013"/>
              <i n="[Calendar].[MMM-YYYY].&amp;[Oct-2013]" c="Oct-2013"/>
              <i n="[Calendar].[MMM-YYYY].&amp;[Nov-2013]" c="Nov-2013"/>
              <i n="[Calendar].[MMM-YYYY].&amp;[Dec-2013]" c="Dec-2013"/>
              <i n="[Calendar].[MMM-YYYY].&amp;[Jan-2014]" c="Jan-2014"/>
              <i n="[Calendar].[MMM-YYYY].&amp;[Feb-2014]" c="Feb-2014"/>
              <i n="[Calendar].[MMM-YYYY].&amp;[Mar-2014]" c="Mar-2014"/>
              <i n="[Calendar].[MMM-YYYY].&amp;[Apr-2014]" c="Apr-2014"/>
              <i n="[Calendar].[MMM-YYYY].&amp;[May-2014]" c="May-2014"/>
              <i n="[Calendar].[MMM-YYYY].&amp;[Jun-2014]" c="Jun-2014"/>
              <i n="[Calendar].[MMM-YYYY].&amp;[Jul-2014]" c="Jul-2014"/>
              <i n="[Calendar].[MMM-YYYY].&amp;[Aug-2014]" c="Aug-2014"/>
              <i n="[Calendar].[MMM-YYYY].&amp;[Sep-2014]" c="Sep-2014"/>
              <i n="[Calendar].[MMM-YYYY].&amp;[Oct-2014]" c="Oct-2014"/>
              <i n="[Calendar].[MMM-YYYY].&amp;[Nov-2014]" c="Nov-2014"/>
              <i n="[Calendar].[MMM-YYYY].&amp;[Dec-2014]" c="Dec-2014"/>
              <i n="[Calendar].[MMM-YYYY].&amp;[Jan-2012]" c="Jan-2012" nd="1"/>
              <i n="[Calendar].[MMM-YYYY].&amp;[Feb-2012]" c="Feb-2012" nd="1"/>
              <i n="[Calendar].[MMM-YYYY].&amp;[Mar-2012]" c="Mar-2012" nd="1"/>
              <i n="[Calendar].[MMM-YYYY].&amp;[Apr-2012]" c="Apr-2012" nd="1"/>
              <i n="[Calendar].[MMM-YYYY].&amp;[May-2012]" c="May-2012" nd="1"/>
              <i n="[Calendar].[MMM-YYYY].&amp;[Jun-2012]" c="Jun-2012" nd="1"/>
              <i n="[Calendar].[MMM-YYYY].&amp;[Jul-2012]" c="Jul-2012" nd="1"/>
            </range>
          </ranges>
        </level>
      </levels>
      <selections count="1">
        <selection n="[Calendar].[MMM-YYYY].&amp;[Oct-201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1" xr10:uid="{118239A5-B8A9-4D92-98F9-3FE521D452DF}" sourceName="[P_L].[UoM]">
  <data>
    <olap pivotCacheId="1032255038">
      <levels count="2">
        <level uniqueName="[P_L].[UoM].[(All)]" sourceCaption="(All)" count="0"/>
        <level uniqueName="[P_L].[UoM].[UoM]" sourceCaption="UoM" count="2">
          <ranges>
            <range startItem="0">
              <i n="[P_L].[UoM].&amp;[Amount]" c="Amount"/>
              <i n="[P_L].[UoM].&amp;[Qty]" c="Qty"/>
            </range>
          </ranges>
        </level>
      </levels>
      <selections count="1">
        <selection n="[P_L].[UoM].&amp;[Amoun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YYYY1" xr10:uid="{CE32573B-120E-4F3D-B5E0-6D3026F1E8DA}" sourceName="[Calendar].[MMM-YYYY]">
  <data>
    <olap pivotCacheId="538130057">
      <levels count="2">
        <level uniqueName="[Calendar].[MMM-YYYY].[(All)]" sourceCaption="(All)" count="0"/>
        <level uniqueName="[Calendar].[MMM-YYYY].[MMM-YYYY]" sourceCaption="MMM-YYYY" count="36">
          <ranges>
            <range startItem="0">
              <i n="[Calendar].[MMM-YYYY].&amp;[Jan-2012]" c="Jan-2012"/>
              <i n="[Calendar].[MMM-YYYY].&amp;[Feb-2012]" c="Feb-2012"/>
              <i n="[Calendar].[MMM-YYYY].&amp;[Mar-2012]" c="Mar-2012"/>
              <i n="[Calendar].[MMM-YYYY].&amp;[Apr-2012]" c="Apr-2012"/>
              <i n="[Calendar].[MMM-YYYY].&amp;[May-2012]" c="May-2012"/>
              <i n="[Calendar].[MMM-YYYY].&amp;[Jun-2012]" c="Jun-2012"/>
              <i n="[Calendar].[MMM-YYYY].&amp;[Jul-2012]" c="Jul-2012"/>
              <i n="[Calendar].[MMM-YYYY].&amp;[Aug-2012]" c="Aug-2012"/>
              <i n="[Calendar].[MMM-YYYY].&amp;[Sep-2012]" c="Sep-2012"/>
              <i n="[Calendar].[MMM-YYYY].&amp;[Oct-2012]" c="Oct-2012"/>
              <i n="[Calendar].[MMM-YYYY].&amp;[Nov-2012]" c="Nov-2012"/>
              <i n="[Calendar].[MMM-YYYY].&amp;[Dec-2012]" c="Dec-2012"/>
              <i n="[Calendar].[MMM-YYYY].&amp;[Jan-2013]" c="Jan-2013"/>
              <i n="[Calendar].[MMM-YYYY].&amp;[Feb-2013]" c="Feb-2013"/>
              <i n="[Calendar].[MMM-YYYY].&amp;[Mar-2013]" c="Mar-2013"/>
              <i n="[Calendar].[MMM-YYYY].&amp;[Apr-2013]" c="Apr-2013"/>
              <i n="[Calendar].[MMM-YYYY].&amp;[May-2013]" c="May-2013"/>
              <i n="[Calendar].[MMM-YYYY].&amp;[Jun-2013]" c="Jun-2013"/>
              <i n="[Calendar].[MMM-YYYY].&amp;[Jul-2013]" c="Jul-2013"/>
              <i n="[Calendar].[MMM-YYYY].&amp;[Aug-2013]" c="Aug-2013"/>
              <i n="[Calendar].[MMM-YYYY].&amp;[Sep-2013]" c="Sep-2013"/>
              <i n="[Calendar].[MMM-YYYY].&amp;[Oct-2013]" c="Oct-2013"/>
              <i n="[Calendar].[MMM-YYYY].&amp;[Nov-2013]" c="Nov-2013"/>
              <i n="[Calendar].[MMM-YYYY].&amp;[Dec-2013]" c="Dec-2013"/>
              <i n="[Calendar].[MMM-YYYY].&amp;[Jan-2014]" c="Jan-2014"/>
              <i n="[Calendar].[MMM-YYYY].&amp;[Feb-2014]" c="Feb-2014"/>
              <i n="[Calendar].[MMM-YYYY].&amp;[Mar-2014]" c="Mar-2014"/>
              <i n="[Calendar].[MMM-YYYY].&amp;[Apr-2014]" c="Apr-2014"/>
              <i n="[Calendar].[MMM-YYYY].&amp;[May-2014]" c="May-2014"/>
              <i n="[Calendar].[MMM-YYYY].&amp;[Jun-2014]" c="Jun-2014"/>
              <i n="[Calendar].[MMM-YYYY].&amp;[Jul-2014]" c="Jul-2014"/>
              <i n="[Calendar].[MMM-YYYY].&amp;[Aug-2014]" c="Aug-2014"/>
              <i n="[Calendar].[MMM-YYYY].&amp;[Sep-2014]" c="Sep-2014"/>
              <i n="[Calendar].[MMM-YYYY].&amp;[Oct-2014]" c="Oct-2014"/>
              <i n="[Calendar].[MMM-YYYY].&amp;[Nov-2014]" c="Nov-2014"/>
              <i n="[Calendar].[MMM-YYYY].&amp;[Dec-2014]" c="Dec-2014"/>
            </range>
          </ranges>
        </level>
      </levels>
      <selections count="1">
        <selection n="[Calendar].[MMM-YYYY].&amp;[Oct-2013]"/>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2" xr10:uid="{D53AD412-8972-43B8-B3FF-5C7EFAD59414}" sourceName="[P_L].[UoM]">
  <pivotTables>
    <pivotTable tabId="7" name="PivotTable5"/>
  </pivotTables>
  <data>
    <olap pivotCacheId="1171298500">
      <levels count="2">
        <level uniqueName="[P_L].[UoM].[(All)]" sourceCaption="(All)" count="0"/>
        <level uniqueName="[P_L].[UoM].[UoM]" sourceCaption="UoM" count="2">
          <ranges>
            <range startItem="0">
              <i n="[P_L].[UoM].&amp;[Amount]" c="Amount"/>
              <i n="[P_L].[UoM].&amp;[Qty]" c="Qty"/>
            </range>
          </ranges>
        </level>
      </levels>
      <selections count="1">
        <selection n="[P_L].[UoM].&amp;[Qty]"/>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YYYY2" xr10:uid="{EFFFDCB1-6FCF-414F-BAFF-CAE8BEF3B9CE}" sourceName="[Calendar].[MMM-YYYY]">
  <pivotTables>
    <pivotTable tabId="7" name="PivotTable5"/>
  </pivotTables>
  <data>
    <olap pivotCacheId="1171298500">
      <levels count="2">
        <level uniqueName="[Calendar].[MMM-YYYY].[(All)]" sourceCaption="(All)" count="0"/>
        <level uniqueName="[Calendar].[MMM-YYYY].[MMM-YYYY]" sourceCaption="MMM-YYYY" count="36">
          <ranges>
            <range startItem="0">
              <i n="[Calendar].[MMM-YYYY].&amp;[Aug-2012]" c="Aug-2012"/>
              <i n="[Calendar].[MMM-YYYY].&amp;[Sep-2012]" c="Sep-2012"/>
              <i n="[Calendar].[MMM-YYYY].&amp;[Oct-2012]" c="Oct-2012"/>
              <i n="[Calendar].[MMM-YYYY].&amp;[Nov-2012]" c="Nov-2012"/>
              <i n="[Calendar].[MMM-YYYY].&amp;[Dec-2012]" c="Dec-2012"/>
              <i n="[Calendar].[MMM-YYYY].&amp;[Jan-2013]" c="Jan-2013"/>
              <i n="[Calendar].[MMM-YYYY].&amp;[Feb-2013]" c="Feb-2013"/>
              <i n="[Calendar].[MMM-YYYY].&amp;[Mar-2013]" c="Mar-2013"/>
              <i n="[Calendar].[MMM-YYYY].&amp;[Apr-2013]" c="Apr-2013"/>
              <i n="[Calendar].[MMM-YYYY].&amp;[May-2013]" c="May-2013"/>
              <i n="[Calendar].[MMM-YYYY].&amp;[Jun-2013]" c="Jun-2013"/>
              <i n="[Calendar].[MMM-YYYY].&amp;[Jul-2013]" c="Jul-2013"/>
              <i n="[Calendar].[MMM-YYYY].&amp;[Aug-2013]" c="Aug-2013"/>
              <i n="[Calendar].[MMM-YYYY].&amp;[Sep-2013]" c="Sep-2013"/>
              <i n="[Calendar].[MMM-YYYY].&amp;[Oct-2013]" c="Oct-2013"/>
              <i n="[Calendar].[MMM-YYYY].&amp;[Nov-2013]" c="Nov-2013"/>
              <i n="[Calendar].[MMM-YYYY].&amp;[Dec-2013]" c="Dec-2013"/>
              <i n="[Calendar].[MMM-YYYY].&amp;[Jan-2014]" c="Jan-2014"/>
              <i n="[Calendar].[MMM-YYYY].&amp;[Feb-2014]" c="Feb-2014"/>
              <i n="[Calendar].[MMM-YYYY].&amp;[Mar-2014]" c="Mar-2014"/>
              <i n="[Calendar].[MMM-YYYY].&amp;[Apr-2014]" c="Apr-2014"/>
              <i n="[Calendar].[MMM-YYYY].&amp;[May-2014]" c="May-2014"/>
              <i n="[Calendar].[MMM-YYYY].&amp;[Jun-2014]" c="Jun-2014"/>
              <i n="[Calendar].[MMM-YYYY].&amp;[Jul-2014]" c="Jul-2014"/>
              <i n="[Calendar].[MMM-YYYY].&amp;[Aug-2014]" c="Aug-2014"/>
              <i n="[Calendar].[MMM-YYYY].&amp;[Sep-2014]" c="Sep-2014"/>
              <i n="[Calendar].[MMM-YYYY].&amp;[Oct-2014]" c="Oct-2014"/>
              <i n="[Calendar].[MMM-YYYY].&amp;[Nov-2014]" c="Nov-2014"/>
              <i n="[Calendar].[MMM-YYYY].&amp;[Dec-2014]" c="Dec-2014"/>
              <i n="[Calendar].[MMM-YYYY].&amp;[Jan-2012]" c="Jan-2012" nd="1"/>
              <i n="[Calendar].[MMM-YYYY].&amp;[Feb-2012]" c="Feb-2012" nd="1"/>
              <i n="[Calendar].[MMM-YYYY].&amp;[Mar-2012]" c="Mar-2012" nd="1"/>
              <i n="[Calendar].[MMM-YYYY].&amp;[Apr-2012]" c="Apr-2012" nd="1"/>
              <i n="[Calendar].[MMM-YYYY].&amp;[May-2012]" c="May-2012" nd="1"/>
              <i n="[Calendar].[MMM-YYYY].&amp;[Jun-2012]" c="Jun-2012" nd="1"/>
              <i n="[Calendar].[MMM-YYYY].&amp;[Jul-2012]" c="Jul-2012" nd="1"/>
            </range>
          </ranges>
        </level>
      </levels>
      <selections count="1">
        <selection n="[Calendar].[MMM-YYYY].&amp;[Oct-2013]"/>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oM21" xr10:uid="{EF6BB351-3556-4665-868D-46109917AD1D}" sourceName="[P_L].[UoM]">
  <pivotTables>
    <pivotTable tabId="11" name="PivotTable5"/>
  </pivotTables>
  <data>
    <olap pivotCacheId="1020423639">
      <levels count="2">
        <level uniqueName="[P_L].[UoM].[(All)]" sourceCaption="(All)" count="0"/>
        <level uniqueName="[P_L].[UoM].[UoM]" sourceCaption="UoM" count="2">
          <ranges>
            <range startItem="0">
              <i n="[P_L].[UoM].&amp;[Amount]" c="Amount"/>
              <i n="[P_L].[UoM].&amp;[Qty]" c="Qty"/>
            </range>
          </ranges>
        </level>
      </levels>
      <selections count="1">
        <selection n="[P_L].[UoM].&amp;[Amount]"/>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YYYY21" xr10:uid="{D8BCF62B-BE4B-4F36-8F9F-8B669679A60A}" sourceName="[Calendar].[MMM-YYYY]">
  <pivotTables>
    <pivotTable tabId="11" name="PivotTable5"/>
  </pivotTables>
  <data>
    <olap pivotCacheId="1020423639">
      <levels count="2">
        <level uniqueName="[Calendar].[MMM-YYYY].[(All)]" sourceCaption="(All)" count="0"/>
        <level uniqueName="[Calendar].[MMM-YYYY].[MMM-YYYY]" sourceCaption="MMM-YYYY" count="36">
          <ranges>
            <range startItem="0">
              <i n="[Calendar].[MMM-YYYY].&amp;[Aug-2012]" c="Aug-2012"/>
              <i n="[Calendar].[MMM-YYYY].&amp;[Sep-2012]" c="Sep-2012"/>
              <i n="[Calendar].[MMM-YYYY].&amp;[Oct-2012]" c="Oct-2012"/>
              <i n="[Calendar].[MMM-YYYY].&amp;[Nov-2012]" c="Nov-2012"/>
              <i n="[Calendar].[MMM-YYYY].&amp;[Dec-2012]" c="Dec-2012"/>
              <i n="[Calendar].[MMM-YYYY].&amp;[Jan-2013]" c="Jan-2013"/>
              <i n="[Calendar].[MMM-YYYY].&amp;[Feb-2013]" c="Feb-2013"/>
              <i n="[Calendar].[MMM-YYYY].&amp;[Mar-2013]" c="Mar-2013"/>
              <i n="[Calendar].[MMM-YYYY].&amp;[Apr-2013]" c="Apr-2013"/>
              <i n="[Calendar].[MMM-YYYY].&amp;[May-2013]" c="May-2013"/>
              <i n="[Calendar].[MMM-YYYY].&amp;[Jun-2013]" c="Jun-2013"/>
              <i n="[Calendar].[MMM-YYYY].&amp;[Jul-2013]" c="Jul-2013"/>
              <i n="[Calendar].[MMM-YYYY].&amp;[Aug-2013]" c="Aug-2013"/>
              <i n="[Calendar].[MMM-YYYY].&amp;[Sep-2013]" c="Sep-2013"/>
              <i n="[Calendar].[MMM-YYYY].&amp;[Oct-2013]" c="Oct-2013"/>
              <i n="[Calendar].[MMM-YYYY].&amp;[Nov-2013]" c="Nov-2013"/>
              <i n="[Calendar].[MMM-YYYY].&amp;[Dec-2013]" c="Dec-2013"/>
              <i n="[Calendar].[MMM-YYYY].&amp;[Jan-2014]" c="Jan-2014"/>
              <i n="[Calendar].[MMM-YYYY].&amp;[Feb-2014]" c="Feb-2014"/>
              <i n="[Calendar].[MMM-YYYY].&amp;[Mar-2014]" c="Mar-2014"/>
              <i n="[Calendar].[MMM-YYYY].&amp;[Apr-2014]" c="Apr-2014"/>
              <i n="[Calendar].[MMM-YYYY].&amp;[May-2014]" c="May-2014"/>
              <i n="[Calendar].[MMM-YYYY].&amp;[Jun-2014]" c="Jun-2014"/>
              <i n="[Calendar].[MMM-YYYY].&amp;[Jul-2014]" c="Jul-2014"/>
              <i n="[Calendar].[MMM-YYYY].&amp;[Aug-2014]" c="Aug-2014"/>
              <i n="[Calendar].[MMM-YYYY].&amp;[Sep-2014]" c="Sep-2014"/>
              <i n="[Calendar].[MMM-YYYY].&amp;[Oct-2014]" c="Oct-2014"/>
              <i n="[Calendar].[MMM-YYYY].&amp;[Nov-2014]" c="Nov-2014"/>
              <i n="[Calendar].[MMM-YYYY].&amp;[Jan-2012]" c="Jan-2012" nd="1"/>
              <i n="[Calendar].[MMM-YYYY].&amp;[Feb-2012]" c="Feb-2012" nd="1"/>
              <i n="[Calendar].[MMM-YYYY].&amp;[Mar-2012]" c="Mar-2012" nd="1"/>
              <i n="[Calendar].[MMM-YYYY].&amp;[Apr-2012]" c="Apr-2012" nd="1"/>
              <i n="[Calendar].[MMM-YYYY].&amp;[May-2012]" c="May-2012" nd="1"/>
              <i n="[Calendar].[MMM-YYYY].&amp;[Jun-2012]" c="Jun-2012" nd="1"/>
              <i n="[Calendar].[MMM-YYYY].&amp;[Jul-2012]" c="Jul-2012" nd="1"/>
              <i n="[Calendar].[MMM-YYYY].&amp;[Dec-2014]" c="Dec-2014" nd="1"/>
            </range>
          </ranges>
        </level>
      </levels>
      <selections count="1">
        <selection n="[Calendar].[MMM-YYYY].&amp;[Oct-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xr10:uid="{4DE8528E-4F89-4470-9E61-FDFFED162718}" cache="Slicer_UoM" caption="UoM" level="1" rowHeight="241300"/>
  <slicer name="MMM-YYYY" xr10:uid="{0115B2FD-D08C-45EC-8F27-60C31E5E48D1}" cache="Slicer_MMM_YYYY" caption="MMM-YYYY" startItem="10"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1" xr10:uid="{20D15757-2C31-4B52-A28B-90F624662B64}" cache="Slicer_UoM1" caption="UoM" level="1" rowHeight="241300"/>
  <slicer name="MMM-YYYY 1" xr10:uid="{547EFE5C-78E4-4C88-9736-FD11089C8353}" cache="Slicer_MMM_YYYY1" caption="MMM-YYYY" startItem="18"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2" xr10:uid="{4EFF21B5-C4B2-4B1A-9EB0-5494CC9C775A}" cache="Slicer_UoM2" caption="UoM" level="1" rowHeight="241300"/>
  <slicer name="MMM-YYYY 2" xr10:uid="{D97E704D-BF05-4712-BE77-F6D1F71B9B01}" cache="Slicer_MMM_YYYY2" caption="MMM-YYYY" startItem="9"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oM 3" xr10:uid="{97060AF5-5759-4BF2-BFA4-F82E23033C9D}" cache="Slicer_UoM21" caption="UoM" level="1" rowHeight="241300"/>
  <slicer name="MMM-YYYY 3" xr10:uid="{CF6A4A81-3DD3-4663-9F3C-2F4C2F86BA48}" cache="Slicer_MMM_YYYY21" caption="MMM-YYYY" startItem="9"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B842CC-ED60-4D63-B619-68FACB2479CF}" name="doctbl_Measures" displayName="doctbl_Measures" ref="A1:D10" totalsRowShown="0" headerRowDxfId="0" dataDxfId="4">
  <autoFilter ref="A1:D10" xr:uid="{3AB842CC-ED60-4D63-B619-68FACB2479CF}"/>
  <tableColumns count="4">
    <tableColumn id="2" xr3:uid="{6F2339B8-7754-435C-A44D-7B7136FD121D}" name="TABLE" dataDxfId="5"/>
    <tableColumn id="3" xr3:uid="{4936297B-44E0-4047-9C13-7DAF7C93659A}" name="MEASURE" dataDxfId="3"/>
    <tableColumn id="4" xr3:uid="{8525F48F-A7AA-4363-9E5D-C6BADDC35634}" name="DAX Expression" dataDxfId="2"/>
    <tableColumn id="5" xr3:uid="{09BE2336-29E3-4251-8D2A-5FB6458801A2}" name="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5.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6DB4-184C-4F84-980D-4D709A44EA9E}">
  <sheetPr>
    <pageSetUpPr fitToPage="1"/>
  </sheetPr>
  <dimension ref="A2:B4"/>
  <sheetViews>
    <sheetView workbookViewId="0">
      <selection activeCell="B5" sqref="B5"/>
    </sheetView>
  </sheetViews>
  <sheetFormatPr defaultRowHeight="14.5" x14ac:dyDescent="0.35"/>
  <cols>
    <col min="1" max="1" width="19.54296875" customWidth="1"/>
    <col min="2" max="2" width="14.90625" bestFit="1" customWidth="1"/>
  </cols>
  <sheetData>
    <row r="2" spans="1:2" x14ac:dyDescent="0.35">
      <c r="A2" t="s">
        <v>0</v>
      </c>
      <c r="B2" t="str" vm="2">
        <f>CUBEMEMBER("ThisWorkbookDataModel","[Calendar].[MMM-YYYY].&amp;[Oct-2013]")</f>
        <v>Oct-2013</v>
      </c>
    </row>
    <row r="3" spans="1:2" x14ac:dyDescent="0.35">
      <c r="A3" t="s">
        <v>1</v>
      </c>
      <c r="B3" t="str" vm="3">
        <f>CUBEMEMBER("ThisWorkbookDataModel","[Calendar].[MMM-YYYY].&amp;[Jul-2014]")</f>
        <v>Jul-2014</v>
      </c>
    </row>
    <row r="4" spans="1:2" x14ac:dyDescent="0.35">
      <c r="A4" t="s">
        <v>2</v>
      </c>
      <c r="B4" t="str" vm="4">
        <f>CUBEMEMBER("ThisWorkbookDataModel","[Calendar].[MMM-YYYY].&amp;[Aug-2013]")</f>
        <v>Aug-2013</v>
      </c>
    </row>
  </sheetData>
  <pageMargins left="0.7" right="0.7" top="0.75" bottom="0.75" header="0.3" footer="0.3"/>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058E4-2A5F-47C3-9A11-1CF4960DBAA1}">
  <sheetPr>
    <pageSetUpPr fitToPage="1"/>
  </sheetPr>
  <dimension ref="C3:E21"/>
  <sheetViews>
    <sheetView workbookViewId="0">
      <selection activeCell="C2" sqref="C2"/>
    </sheetView>
  </sheetViews>
  <sheetFormatPr defaultRowHeight="14.5" x14ac:dyDescent="0.35"/>
  <cols>
    <col min="1" max="1" width="30.7265625" customWidth="1"/>
    <col min="2" max="2" width="6" customWidth="1"/>
    <col min="3" max="3" width="36" bestFit="1" customWidth="1"/>
    <col min="4" max="4" width="11.1796875" bestFit="1" customWidth="1"/>
    <col min="5" max="5" width="11" bestFit="1" customWidth="1"/>
  </cols>
  <sheetData>
    <row r="3" spans="3:5" x14ac:dyDescent="0.35">
      <c r="C3" s="1" t="s">
        <v>3</v>
      </c>
      <c r="D3" t="s">
        <v>22</v>
      </c>
      <c r="E3" t="s">
        <v>40</v>
      </c>
    </row>
    <row r="4" spans="3:5" x14ac:dyDescent="0.35">
      <c r="C4" s="2" t="s">
        <v>4</v>
      </c>
      <c r="D4" s="3">
        <v>3950987</v>
      </c>
      <c r="E4" s="3">
        <v>3369602</v>
      </c>
    </row>
    <row r="5" spans="3:5" x14ac:dyDescent="0.35">
      <c r="C5" s="2" t="s">
        <v>5</v>
      </c>
      <c r="D5" s="3">
        <v>919132</v>
      </c>
      <c r="E5" s="3">
        <v>64500</v>
      </c>
    </row>
    <row r="6" spans="3:5" x14ac:dyDescent="0.35">
      <c r="C6" s="2" t="s">
        <v>6</v>
      </c>
      <c r="D6" s="3">
        <v>9724597</v>
      </c>
      <c r="E6" s="3">
        <v>9633904</v>
      </c>
    </row>
    <row r="7" spans="3:5" x14ac:dyDescent="0.35">
      <c r="C7" s="2" t="s">
        <v>7</v>
      </c>
      <c r="D7" s="3">
        <v>6783766</v>
      </c>
      <c r="E7" s="3">
        <v>5542007</v>
      </c>
    </row>
    <row r="8" spans="3:5" x14ac:dyDescent="0.35">
      <c r="C8" s="2" t="s">
        <v>8</v>
      </c>
      <c r="D8" s="3">
        <v>1166049</v>
      </c>
      <c r="E8" s="3">
        <v>1301324</v>
      </c>
    </row>
    <row r="9" spans="3:5" x14ac:dyDescent="0.35">
      <c r="C9" s="2" t="s">
        <v>9</v>
      </c>
      <c r="D9" s="3">
        <v>-994511</v>
      </c>
      <c r="E9" s="3"/>
    </row>
    <row r="10" spans="3:5" x14ac:dyDescent="0.35">
      <c r="C10" s="2" t="s">
        <v>10</v>
      </c>
      <c r="D10" s="3">
        <v>-7286074</v>
      </c>
      <c r="E10" s="3">
        <v>-7326156</v>
      </c>
    </row>
    <row r="11" spans="3:5" x14ac:dyDescent="0.35">
      <c r="C11" s="2" t="s">
        <v>11</v>
      </c>
      <c r="D11" s="3">
        <v>-6576884</v>
      </c>
      <c r="E11" s="3">
        <v>-5380590</v>
      </c>
    </row>
    <row r="12" spans="3:5" x14ac:dyDescent="0.35">
      <c r="C12" s="2" t="s">
        <v>12</v>
      </c>
      <c r="D12" s="3">
        <v>-4287280</v>
      </c>
      <c r="E12" s="3">
        <v>-3773675</v>
      </c>
    </row>
    <row r="13" spans="3:5" x14ac:dyDescent="0.35">
      <c r="C13" s="2" t="s">
        <v>13</v>
      </c>
      <c r="D13" s="3">
        <v>-698274</v>
      </c>
      <c r="E13" s="3">
        <v>-788023</v>
      </c>
    </row>
    <row r="14" spans="3:5" x14ac:dyDescent="0.35">
      <c r="C14" s="2" t="s">
        <v>14</v>
      </c>
      <c r="D14" s="3">
        <v>-446137</v>
      </c>
      <c r="E14" s="3">
        <v>-511856</v>
      </c>
    </row>
    <row r="15" spans="3:5" x14ac:dyDescent="0.35">
      <c r="C15" s="2" t="s">
        <v>15</v>
      </c>
      <c r="D15" s="3">
        <v>-74350</v>
      </c>
      <c r="E15" s="3">
        <v>-129000</v>
      </c>
    </row>
    <row r="16" spans="3:5" x14ac:dyDescent="0.35">
      <c r="C16" s="2" t="s">
        <v>16</v>
      </c>
      <c r="D16" s="3">
        <v>-10</v>
      </c>
      <c r="E16" s="3"/>
    </row>
    <row r="17" spans="3:5" x14ac:dyDescent="0.35">
      <c r="C17" s="2" t="s">
        <v>17</v>
      </c>
      <c r="D17" s="3">
        <v>0</v>
      </c>
      <c r="E17" s="3">
        <v>-17736</v>
      </c>
    </row>
    <row r="18" spans="3:5" x14ac:dyDescent="0.35">
      <c r="C18" s="2" t="s">
        <v>18</v>
      </c>
      <c r="D18" s="3">
        <v>-10116</v>
      </c>
      <c r="E18" s="3">
        <v>-29025</v>
      </c>
    </row>
    <row r="19" spans="3:5" x14ac:dyDescent="0.35">
      <c r="C19" s="2" t="s">
        <v>19</v>
      </c>
      <c r="D19" s="3">
        <v>-376048</v>
      </c>
      <c r="E19" s="3">
        <v>-211236</v>
      </c>
    </row>
    <row r="20" spans="3:5" x14ac:dyDescent="0.35">
      <c r="C20" s="2" t="s">
        <v>20</v>
      </c>
      <c r="D20" s="3"/>
      <c r="E20" s="3">
        <v>-1145816</v>
      </c>
    </row>
    <row r="21" spans="3:5" x14ac:dyDescent="0.35">
      <c r="C21" s="2" t="s">
        <v>21</v>
      </c>
      <c r="D21" s="3">
        <v>1794847</v>
      </c>
      <c r="E21" s="3">
        <v>598224</v>
      </c>
    </row>
  </sheetData>
  <pageMargins left="0.7" right="0.7" top="0.75" bottom="0.75" header="0.3" footer="0.3"/>
  <pageSetup paperSize="9" fitToHeight="0"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4263-8096-4BEF-BA76-2A3C5C15F613}">
  <sheetPr>
    <pageSetUpPr fitToPage="1"/>
  </sheetPr>
  <dimension ref="B4:E37"/>
  <sheetViews>
    <sheetView showGridLines="0" zoomScale="60" zoomScaleNormal="60" workbookViewId="0">
      <selection activeCell="C9" sqref="C9"/>
    </sheetView>
  </sheetViews>
  <sheetFormatPr defaultRowHeight="14.5" x14ac:dyDescent="0.35"/>
  <cols>
    <col min="1" max="1" width="32.1796875" customWidth="1"/>
    <col min="2" max="2" width="36.54296875" bestFit="1" customWidth="1"/>
    <col min="3" max="4" width="14.90625" bestFit="1" customWidth="1"/>
    <col min="5" max="5" width="18.7265625" bestFit="1" customWidth="1"/>
  </cols>
  <sheetData>
    <row r="4" spans="2:5" x14ac:dyDescent="0.35">
      <c r="B4" s="4" t="str">
        <f>"P&amp;L PROFIT &amp; LOSS  - YTD "&amp;Month&amp;" ('£000)"</f>
        <v>P&amp;L PROFIT &amp; LOSS  - YTD Oct-2013 ('£000)</v>
      </c>
    </row>
    <row r="5" spans="2:5" x14ac:dyDescent="0.35">
      <c r="B5" s="4" t="s">
        <v>23</v>
      </c>
      <c r="C5" s="5" t="str" vm="21">
        <f>CUBEMEMBER("ThisWorkbookDataModel","[Measures].[YTD, Actuals]")</f>
        <v>YTD, Actuals</v>
      </c>
      <c r="D5" s="5" t="str" vm="29">
        <f>CUBEMEMBER("ThisWorkbookDataModel","[Measures].[YTD, Budget]")</f>
        <v>YTD, Budget</v>
      </c>
      <c r="E5" s="6" t="s">
        <v>24</v>
      </c>
    </row>
    <row r="6" spans="2:5" x14ac:dyDescent="0.35">
      <c r="B6" s="7" t="str" vm="14">
        <f>CUBEMEMBER("ThisWorkbookDataModel",{"[P_L].[Summary].&amp;[01. Contracting Income]"}, "Contracting Income")</f>
        <v>Contracting Income</v>
      </c>
      <c r="C6" s="8" vm="28">
        <f>CUBEVALUE("ThisWorkbookDataModel",$B6,C$5, Slicer_UoM1, Slicer_MMM_YYYY1)</f>
        <v>3950987</v>
      </c>
      <c r="D6" s="8" vm="32">
        <f>CUBEVALUE("ThisWorkbookDataModel",$B6,D$5,Slicer_UoM1, Slicer_MMM_YYYY1)</f>
        <v>3369602</v>
      </c>
      <c r="E6" s="9">
        <f t="shared" ref="E6" si="0">C6-D6</f>
        <v>581385</v>
      </c>
    </row>
    <row r="7" spans="2:5" x14ac:dyDescent="0.35">
      <c r="B7" s="7" t="str" vm="7">
        <f>CUBEMEMBER("ThisWorkbookDataModel","[P_L].[Summary].&amp;[03. Component Sales]", "Manufacturing Income")</f>
        <v>Manufacturing Income</v>
      </c>
      <c r="C7" s="8" vm="27">
        <f>CUBEVALUE("ThisWorkbookDataModel",$B7,C$5, Slicer_UoM1, Slicer_MMM_YYYY1)</f>
        <v>919132</v>
      </c>
      <c r="D7" s="8" vm="30">
        <f>CUBEVALUE("ThisWorkbookDataModel",$B7,D$5,Slicer_UoM1, Slicer_MMM_YYYY1)</f>
        <v>64500</v>
      </c>
      <c r="E7" s="9">
        <f>C7-D7</f>
        <v>854632</v>
      </c>
    </row>
    <row r="8" spans="2:5" x14ac:dyDescent="0.35">
      <c r="B8" s="7" t="str" vm="19">
        <f>CUBEMEMBER("ThisWorkbookDataModel","[P_L].[Summary].&amp;[03. FGH Income]","Business Unit 1")</f>
        <v>Business Unit 1</v>
      </c>
      <c r="C8" s="8" vm="26">
        <f>CUBEVALUE("ThisWorkbookDataModel",$B8,C$5, Slicer_UoM1, Slicer_MMM_YYYY1)</f>
        <v>9724597</v>
      </c>
      <c r="D8" s="8" vm="31">
        <f>CUBEVALUE("ThisWorkbookDataModel",$B8,D$5,Slicer_UoM1, Slicer_MMM_YYYY1)</f>
        <v>9633904</v>
      </c>
      <c r="E8" s="9">
        <f>C8-D8</f>
        <v>90693</v>
      </c>
    </row>
    <row r="9" spans="2:5" x14ac:dyDescent="0.35">
      <c r="B9" s="7" t="str" vm="20">
        <f>CUBEMEMBER("ThisWorkbookDataModel","[P_L].[Summary].&amp;[04. Income ABC]","Component Sales")</f>
        <v>Component Sales</v>
      </c>
      <c r="C9" s="8" vm="25">
        <f>CUBEVALUE("ThisWorkbookDataModel",$B9,C$5, Slicer_UoM1, Slicer_MMM_YYYY1)</f>
        <v>6783766</v>
      </c>
      <c r="D9" s="8" vm="34">
        <f>CUBEVALUE("ThisWorkbookDataModel",$B9,D$5,Slicer_UoM1, Slicer_MMM_YYYY1)</f>
        <v>5542007</v>
      </c>
      <c r="E9" s="9">
        <f>C9-D9</f>
        <v>1241759</v>
      </c>
    </row>
    <row r="10" spans="2:5" x14ac:dyDescent="0.35">
      <c r="B10" s="7" t="str" vm="12">
        <f>CUBEMEMBER("ThisWorkbookDataModel","[P_L].[Summary].&amp;[05. Royalties]", "Royalties")</f>
        <v>Royalties</v>
      </c>
      <c r="C10" s="8" vm="24">
        <f>CUBEVALUE("ThisWorkbookDataModel",$B10,C$5, Slicer_UoM1, Slicer_MMM_YYYY1)</f>
        <v>1166049</v>
      </c>
      <c r="D10" s="8" vm="33">
        <f>CUBEVALUE("ThisWorkbookDataModel",$B10,D$5,Slicer_UoM1, Slicer_MMM_YYYY1)</f>
        <v>1301324</v>
      </c>
      <c r="E10" s="9">
        <f>C10-D10</f>
        <v>-135275</v>
      </c>
    </row>
    <row r="11" spans="2:5" ht="15" thickBot="1" x14ac:dyDescent="0.4">
      <c r="B11" s="10" t="s" vm="5">
        <v>25</v>
      </c>
      <c r="C11" s="11">
        <f>SUM(C6:C10)</f>
        <v>22544531</v>
      </c>
      <c r="D11" s="11">
        <f t="shared" ref="D11:E11" si="1">SUM(D6:D10)</f>
        <v>19911337</v>
      </c>
      <c r="E11" s="12">
        <f t="shared" si="1"/>
        <v>2633194</v>
      </c>
    </row>
    <row r="12" spans="2:5" ht="15" thickTop="1" x14ac:dyDescent="0.35"/>
    <row r="13" spans="2:5" x14ac:dyDescent="0.35">
      <c r="B13" s="15" t="str" vm="9">
        <f>CUBEMEMBER("ThisWorkbookDataModel","[P_L].[Summary].&amp;[07. Cost of Goods Sold - Component Sales]", "Cost of Goods Sold - Manufacturing")</f>
        <v>Cost of Goods Sold - Manufacturing</v>
      </c>
      <c r="C13" s="8">
        <f>-CUBEVALUE("ThisWorkbookDataModel",$B13,C$5, Slicer_UoM1, Slicer_MMM_YYYY1)</f>
        <v>994511</v>
      </c>
      <c r="D13" s="8">
        <f>_xlfn.NUMBERVALUE(CUBEVALUE("ThisWorkbookDataModel",$B13,D$5,Slicer_UoM1, Slicer_MMM_YYYY1))</f>
        <v>0</v>
      </c>
      <c r="E13" s="9">
        <f>-(C13-D13)</f>
        <v>-994511</v>
      </c>
    </row>
    <row r="14" spans="2:5" x14ac:dyDescent="0.35">
      <c r="B14" s="15" t="str" vm="23">
        <f>CUBEMEMBER("ThisWorkbookDataModel","[P_L].[Summary].&amp;[07. Cost of Goods Sold - FGH]", "Cost of Goods Sold - Receiver Cards")</f>
        <v>Cost of Goods Sold - Receiver Cards</v>
      </c>
      <c r="C14" s="8">
        <f>-CUBEVALUE("ThisWorkbookDataModel",$B14,C$5, Slicer_UoM1, Slicer_MMM_YYYY1)</f>
        <v>7286074</v>
      </c>
      <c r="D14" s="8">
        <f>-CUBEVALUE("ThisWorkbookDataModel",$B14,D$5,Slicer_UoM1, Slicer_MMM_YYYY1)</f>
        <v>7326156</v>
      </c>
      <c r="E14" s="9">
        <f>-(C14-D14)</f>
        <v>40082</v>
      </c>
    </row>
    <row r="15" spans="2:5" x14ac:dyDescent="0.35">
      <c r="B15" s="15" t="str" vm="22">
        <f>CUBEMEMBER("ThisWorkbookDataModel","[P_L].[Summary].&amp;[08. Cost of Goods Sold - Income ABC]", "Cost of Goods Sold - Components Sales")</f>
        <v>Cost of Goods Sold - Components Sales</v>
      </c>
      <c r="C15" s="8">
        <f>-CUBEVALUE("ThisWorkbookDataModel",$B15,C$5, Slicer_UoM1, Slicer_MMM_YYYY1)</f>
        <v>6576884</v>
      </c>
      <c r="D15" s="8">
        <f>-CUBEVALUE("ThisWorkbookDataModel",$B15,D$5,Slicer_UoM1, Slicer_MMM_YYYY1)</f>
        <v>5380590</v>
      </c>
      <c r="E15" s="9">
        <f>-(C15-D15)</f>
        <v>-1196294</v>
      </c>
    </row>
    <row r="16" spans="2:5" ht="15" thickBot="1" x14ac:dyDescent="0.4">
      <c r="B16" s="10" t="s">
        <v>26</v>
      </c>
      <c r="C16" s="11">
        <f>SUM(C13:C15)</f>
        <v>14857469</v>
      </c>
      <c r="D16" s="11">
        <f>SUM(D13:D15)</f>
        <v>12706746</v>
      </c>
      <c r="E16" s="12">
        <f>-(C16-D16)</f>
        <v>-2150723</v>
      </c>
    </row>
    <row r="17" spans="2:5" ht="15" thickTop="1" x14ac:dyDescent="0.35"/>
    <row r="18" spans="2:5" ht="15" thickBot="1" x14ac:dyDescent="0.4">
      <c r="B18" s="16" t="s">
        <v>27</v>
      </c>
      <c r="C18" s="17">
        <f>C11-C16</f>
        <v>7687062</v>
      </c>
      <c r="D18" s="17">
        <f>D11-D16</f>
        <v>7204591</v>
      </c>
      <c r="E18" s="18">
        <f>E11+E16</f>
        <v>482471</v>
      </c>
    </row>
    <row r="19" spans="2:5" x14ac:dyDescent="0.35">
      <c r="C19" s="13"/>
      <c r="D19" s="13"/>
      <c r="E19" s="14"/>
    </row>
    <row r="20" spans="2:5" x14ac:dyDescent="0.35">
      <c r="B20" s="4" t="s">
        <v>28</v>
      </c>
      <c r="C20" s="13"/>
      <c r="D20" s="13"/>
      <c r="E20" s="14"/>
    </row>
    <row r="21" spans="2:5" x14ac:dyDescent="0.35">
      <c r="B21" s="15" t="str" vm="17">
        <f>CUBEMEMBER("ThisWorkbookDataModel","[P_L].[Summary].&amp;[10. Salaries]", "Salaries")</f>
        <v>Salaries</v>
      </c>
      <c r="C21" s="8">
        <f>-CUBEVALUE("ThisWorkbookDataModel",$B21,C$5,Slicer_UoM1, Slicer_MMM_YYYY1)</f>
        <v>4287280</v>
      </c>
      <c r="D21" s="8">
        <f>-CUBEVALUE("ThisWorkbookDataModel",$B21,D$5,Slicer_UoM1, Slicer_MMM_YYYY1)</f>
        <v>3773675</v>
      </c>
      <c r="E21" s="9">
        <f t="shared" ref="E21:E28" si="2">((C21-D21))*-1</f>
        <v>-513605</v>
      </c>
    </row>
    <row r="22" spans="2:5" x14ac:dyDescent="0.35">
      <c r="B22" s="15" t="str" vm="16">
        <f>CUBEMEMBER("ThisWorkbookDataModel","[P_L].[Summary].&amp;[11. Rent]", "Rent")</f>
        <v>Rent</v>
      </c>
      <c r="C22" s="8">
        <f>-CUBEVALUE("ThisWorkbookDataModel",$B22,C$5,Slicer_UoM1, Slicer_MMM_YYYY1)</f>
        <v>698274</v>
      </c>
      <c r="D22" s="8">
        <f>-CUBEVALUE("ThisWorkbookDataModel",$B22,D$5,Slicer_UoM1, Slicer_MMM_YYYY1)</f>
        <v>788023</v>
      </c>
      <c r="E22" s="9">
        <f t="shared" si="2"/>
        <v>89749</v>
      </c>
    </row>
    <row r="23" spans="2:5" x14ac:dyDescent="0.35">
      <c r="B23" s="15" t="str" vm="15">
        <f>CUBEMEMBER("ThisWorkbookDataModel","[P_L].[Summary].&amp;[12. Development Costs]", "Development Costs")</f>
        <v>Development Costs</v>
      </c>
      <c r="C23" s="8">
        <f>-CUBEVALUE("ThisWorkbookDataModel",$B23,C$5,Slicer_UoM1, Slicer_MMM_YYYY1)</f>
        <v>446137</v>
      </c>
      <c r="D23" s="8">
        <f>-CUBEVALUE("ThisWorkbookDataModel",$B23,D$5,Slicer_UoM1, Slicer_MMM_YYYY1)</f>
        <v>511856</v>
      </c>
      <c r="E23" s="9">
        <f t="shared" si="2"/>
        <v>65719</v>
      </c>
    </row>
    <row r="24" spans="2:5" x14ac:dyDescent="0.35">
      <c r="B24" s="15" t="str" vm="13">
        <f>CUBEMEMBER("ThisWorkbookDataModel","[P_L].[Summary].&amp;[13. Legal &amp; Professional]", "Legal &amp; Professional")</f>
        <v>Legal &amp; Professional</v>
      </c>
      <c r="C24" s="8">
        <f>-CUBEVALUE("ThisWorkbookDataModel",$B24,C$5,Slicer_UoM1, Slicer_MMM_YYYY1)</f>
        <v>74350</v>
      </c>
      <c r="D24" s="8">
        <f>-CUBEVALUE("ThisWorkbookDataModel",$B24,D$5,Slicer_UoM1, Slicer_MMM_YYYY1)</f>
        <v>129000</v>
      </c>
      <c r="E24" s="9">
        <f t="shared" si="2"/>
        <v>54650</v>
      </c>
    </row>
    <row r="25" spans="2:5" x14ac:dyDescent="0.35">
      <c r="B25" s="15" t="str" vm="11">
        <f>CUBEMEMBER("ThisWorkbookDataModel","[P_L].[Summary].&amp;[14. Amortisation]", "Amortisation")</f>
        <v>Amortisation</v>
      </c>
      <c r="C25" s="8">
        <f>-_xlfn.NUMBERVALUE(CUBEVALUE("ThisWorkbookDataModel",$B25,C$5,Slicer_UoM1, Slicer_MMM_YYYY1))</f>
        <v>10</v>
      </c>
      <c r="D25" s="8">
        <f>-_xlfn.NUMBERVALUE(CUBEVALUE("ThisWorkbookDataModel",$B25,D$5,Slicer_UoM1, Slicer_MMM_YYYY1))</f>
        <v>0</v>
      </c>
      <c r="E25" s="9">
        <f t="shared" si="2"/>
        <v>-10</v>
      </c>
    </row>
    <row r="26" spans="2:5" x14ac:dyDescent="0.35">
      <c r="B26" s="15" t="str" vm="6">
        <f>CUBEMEMBER("ThisWorkbookDataModel","[P_L].[Summary].&amp;[15. Marketing]","Marketing")</f>
        <v>Marketing</v>
      </c>
      <c r="C26" s="8">
        <f>-CUBEVALUE("ThisWorkbookDataModel",$B26,C$5,Slicer_UoM1, Slicer_MMM_YYYY1)</f>
        <v>0</v>
      </c>
      <c r="D26" s="8">
        <f>-CUBEVALUE("ThisWorkbookDataModel",$B26,D$5,Slicer_UoM1, Slicer_MMM_YYYY1)</f>
        <v>17736</v>
      </c>
      <c r="E26" s="9">
        <f t="shared" si="2"/>
        <v>17736</v>
      </c>
    </row>
    <row r="27" spans="2:5" x14ac:dyDescent="0.35">
      <c r="B27" s="15" t="str" vm="10">
        <f>CUBEMEMBER("ThisWorkbookDataModel","[P_L].[Summary].&amp;[16. Travel and Entertainment]", "Travel and Entertainment")</f>
        <v>Travel and Entertainment</v>
      </c>
      <c r="C27" s="8">
        <f>-CUBEVALUE("ThisWorkbookDataModel",$B27,C$5,Slicer_UoM1, Slicer_MMM_YYYY1)</f>
        <v>10116</v>
      </c>
      <c r="D27" s="8">
        <f>-CUBEVALUE("ThisWorkbookDataModel",$B27,D$5,Slicer_UoM1, Slicer_MMM_YYYY1)</f>
        <v>29025</v>
      </c>
      <c r="E27" s="9">
        <f t="shared" si="2"/>
        <v>18909</v>
      </c>
    </row>
    <row r="28" spans="2:5" x14ac:dyDescent="0.35">
      <c r="B28" s="15" t="str" vm="18">
        <f>CUBEMEMBER("ThisWorkbookDataModel","[P_L].[Summary].&amp;[17. Other]", "Other")</f>
        <v>Other</v>
      </c>
      <c r="C28" s="8">
        <f>-CUBEVALUE("ThisWorkbookDataModel",$B28,C$5,Slicer_UoM1, Slicer_MMM_YYYY1)</f>
        <v>376048</v>
      </c>
      <c r="D28" s="8">
        <f>-CUBEVALUE("ThisWorkbookDataModel",$B28,D$5,Slicer_UoM1, Slicer_MMM_YYYY1)</f>
        <v>211236</v>
      </c>
      <c r="E28" s="9">
        <f t="shared" si="2"/>
        <v>-164812</v>
      </c>
    </row>
    <row r="29" spans="2:5" ht="15" thickBot="1" x14ac:dyDescent="0.4">
      <c r="B29" s="10" t="s">
        <v>29</v>
      </c>
      <c r="C29" s="11">
        <f>SUM(C21:C28)</f>
        <v>5892215</v>
      </c>
      <c r="D29" s="11">
        <f>SUM(D21:D28)</f>
        <v>5460551</v>
      </c>
      <c r="E29" s="12">
        <f>-(C29-D29)</f>
        <v>-431664</v>
      </c>
    </row>
    <row r="30" spans="2:5" ht="15" thickTop="1" x14ac:dyDescent="0.35">
      <c r="C30" s="13"/>
      <c r="D30" s="13"/>
      <c r="E30" s="14"/>
    </row>
    <row r="31" spans="2:5" ht="15" thickBot="1" x14ac:dyDescent="0.4">
      <c r="B31" s="10" t="s">
        <v>30</v>
      </c>
      <c r="C31" s="11">
        <f>C18-C29</f>
        <v>1794847</v>
      </c>
      <c r="D31" s="11">
        <f>D18-D29</f>
        <v>1744040</v>
      </c>
      <c r="E31" s="12">
        <f>(C31-D31)</f>
        <v>50807</v>
      </c>
    </row>
    <row r="32" spans="2:5" ht="15" thickTop="1" x14ac:dyDescent="0.35">
      <c r="C32" s="8"/>
      <c r="D32" s="8"/>
      <c r="E32" s="14"/>
    </row>
    <row r="33" spans="2:5" x14ac:dyDescent="0.35">
      <c r="B33" t="str" vm="8">
        <f>CUBEMEMBER("ThisWorkbookDataModel","[P_L].[Summary].&amp;[18. Dividends]","Dividends")</f>
        <v>Dividends</v>
      </c>
      <c r="C33" s="8">
        <f>_xlfn.NUMBERVALUE(CUBEVALUE("ThisWorkbookDataModel",$B33,C$5,Slicer_UoM1, Slicer_MMM_YYYY1))</f>
        <v>0</v>
      </c>
      <c r="D33" s="8">
        <f>_xlfn.NUMBERVALUE(-CUBEVALUE("ThisWorkbookDataModel",$B33,D$5,Slicer_UoM1, Slicer_MMM_YYYY1))</f>
        <v>1145816</v>
      </c>
      <c r="E33" s="9">
        <f t="shared" ref="E33" si="3">((C33-D33))*-1</f>
        <v>1145816</v>
      </c>
    </row>
    <row r="34" spans="2:5" x14ac:dyDescent="0.35">
      <c r="B34" t="s">
        <v>31</v>
      </c>
      <c r="C34" s="8">
        <v>0</v>
      </c>
      <c r="D34" s="8"/>
      <c r="E34" s="14"/>
    </row>
    <row r="35" spans="2:5" x14ac:dyDescent="0.35">
      <c r="C35" s="19"/>
      <c r="D35" s="19"/>
      <c r="E35" s="20"/>
    </row>
    <row r="36" spans="2:5" ht="15" thickBot="1" x14ac:dyDescent="0.4">
      <c r="B36" s="10" t="s">
        <v>32</v>
      </c>
      <c r="C36" s="11">
        <f>C31+SUM(C33:C34)</f>
        <v>1794847</v>
      </c>
      <c r="D36" s="11">
        <f>D31-SUM(D33:D34)</f>
        <v>598224</v>
      </c>
      <c r="E36" s="12">
        <f>(C36-D36)</f>
        <v>1196623</v>
      </c>
    </row>
    <row r="37" spans="2:5" ht="15" thickTop="1" x14ac:dyDescent="0.35"/>
  </sheetData>
  <pageMargins left="0.7" right="0.7" top="0.75" bottom="0.75" header="0.3" footer="0.3"/>
  <pageSetup paperSize="9" scale="74" fitToHeight="0"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F88CB-A7FB-4A31-8B88-F2369975BD95}">
  <sheetPr>
    <pageSetUpPr fitToPage="1"/>
  </sheetPr>
  <dimension ref="A1"/>
  <sheetViews>
    <sheetView workbookViewId="0">
      <selection activeCell="P6" sqref="P6"/>
    </sheetView>
  </sheetViews>
  <sheetFormatPr defaultRowHeight="14.5" x14ac:dyDescent="0.35"/>
  <cols>
    <col min="1" max="1" width="7.7265625" customWidth="1"/>
  </cols>
  <sheetData/>
  <pageMargins left="0.7" right="0.7" top="0.75" bottom="0.75" header="0.3" footer="0.3"/>
  <pageSetup paperSize="9" scale="8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FD163-2C2A-4879-9A12-A2505388BCE7}">
  <sheetPr>
    <pageSetUpPr fitToPage="1"/>
  </sheetPr>
  <dimension ref="A1"/>
  <sheetViews>
    <sheetView workbookViewId="0">
      <selection activeCell="M9" sqref="M9"/>
    </sheetView>
  </sheetViews>
  <sheetFormatPr defaultRowHeight="14.5" x14ac:dyDescent="0.35"/>
  <cols>
    <col min="1" max="1" width="7.36328125" customWidth="1"/>
  </cols>
  <sheetData/>
  <pageMargins left="0.7" right="0.7" top="0.75" bottom="0.75" header="0.3" footer="0.3"/>
  <pageSetup paperSize="9" scale="84"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BC8BE-F1F0-48B5-A5DC-FAF4C7373F97}">
  <sheetPr>
    <pageSetUpPr fitToPage="1"/>
  </sheetPr>
  <dimension ref="C3:G40"/>
  <sheetViews>
    <sheetView showGridLines="0" workbookViewId="0">
      <selection activeCell="I12" sqref="I12"/>
    </sheetView>
  </sheetViews>
  <sheetFormatPr defaultRowHeight="14.5" x14ac:dyDescent="0.35"/>
  <cols>
    <col min="1" max="1" width="19.81640625" customWidth="1"/>
    <col min="2" max="2" width="2.81640625" customWidth="1"/>
    <col min="3" max="3" width="17.1796875" bestFit="1" customWidth="1"/>
    <col min="4" max="4" width="25.08984375" bestFit="1" customWidth="1"/>
    <col min="5" max="5" width="17.7265625" bestFit="1" customWidth="1"/>
    <col min="6" max="6" width="11.1796875" bestFit="1" customWidth="1"/>
    <col min="7" max="8" width="11" bestFit="1" customWidth="1"/>
  </cols>
  <sheetData>
    <row r="3" spans="3:7" x14ac:dyDescent="0.35">
      <c r="C3" s="1" t="s">
        <v>79</v>
      </c>
      <c r="D3" s="1" t="s">
        <v>81</v>
      </c>
      <c r="E3" s="1" t="s">
        <v>80</v>
      </c>
      <c r="F3" t="s">
        <v>22</v>
      </c>
      <c r="G3" t="s">
        <v>40</v>
      </c>
    </row>
    <row r="4" spans="3:7" x14ac:dyDescent="0.35">
      <c r="C4" t="s">
        <v>6</v>
      </c>
      <c r="D4" t="s">
        <v>82</v>
      </c>
      <c r="E4" t="s">
        <v>66</v>
      </c>
      <c r="F4" s="3"/>
      <c r="G4" s="3">
        <v>8</v>
      </c>
    </row>
    <row r="5" spans="3:7" x14ac:dyDescent="0.35">
      <c r="D5" t="s">
        <v>83</v>
      </c>
      <c r="E5" t="s">
        <v>73</v>
      </c>
      <c r="F5" s="3">
        <v>180</v>
      </c>
      <c r="G5" s="3"/>
    </row>
    <row r="6" spans="3:7" x14ac:dyDescent="0.35">
      <c r="E6" t="s">
        <v>74</v>
      </c>
      <c r="F6" s="3">
        <v>240</v>
      </c>
      <c r="G6" s="3">
        <v>90</v>
      </c>
    </row>
    <row r="7" spans="3:7" x14ac:dyDescent="0.35">
      <c r="E7" t="s">
        <v>75</v>
      </c>
      <c r="F7" s="3">
        <v>158</v>
      </c>
      <c r="G7" s="3">
        <v>60</v>
      </c>
    </row>
    <row r="8" spans="3:7" x14ac:dyDescent="0.35">
      <c r="E8" t="s">
        <v>76</v>
      </c>
      <c r="F8" s="3">
        <v>80</v>
      </c>
      <c r="G8" s="3"/>
    </row>
    <row r="9" spans="3:7" x14ac:dyDescent="0.35">
      <c r="D9" t="s">
        <v>84</v>
      </c>
      <c r="E9" t="s">
        <v>50</v>
      </c>
      <c r="F9" s="3">
        <v>2068</v>
      </c>
      <c r="G9" s="3">
        <v>1800</v>
      </c>
    </row>
    <row r="10" spans="3:7" x14ac:dyDescent="0.35">
      <c r="E10" t="s">
        <v>51</v>
      </c>
      <c r="F10" s="3">
        <v>468</v>
      </c>
      <c r="G10" s="3">
        <v>266</v>
      </c>
    </row>
    <row r="11" spans="3:7" x14ac:dyDescent="0.35">
      <c r="D11" t="s">
        <v>85</v>
      </c>
      <c r="E11" t="s">
        <v>72</v>
      </c>
      <c r="F11" s="3">
        <v>142</v>
      </c>
      <c r="G11" s="3">
        <v>130</v>
      </c>
    </row>
    <row r="12" spans="3:7" x14ac:dyDescent="0.35">
      <c r="E12" t="s">
        <v>58</v>
      </c>
      <c r="F12" s="3">
        <v>180</v>
      </c>
      <c r="G12" s="3">
        <v>120</v>
      </c>
    </row>
    <row r="13" spans="3:7" x14ac:dyDescent="0.35">
      <c r="E13" t="s">
        <v>59</v>
      </c>
      <c r="F13" s="3">
        <v>180</v>
      </c>
      <c r="G13" s="3">
        <v>60</v>
      </c>
    </row>
    <row r="14" spans="3:7" x14ac:dyDescent="0.35">
      <c r="E14" t="s">
        <v>60</v>
      </c>
      <c r="F14" s="3">
        <v>340</v>
      </c>
      <c r="G14" s="3">
        <v>120</v>
      </c>
    </row>
    <row r="15" spans="3:7" x14ac:dyDescent="0.35">
      <c r="E15" t="s">
        <v>61</v>
      </c>
      <c r="F15" s="3">
        <v>662</v>
      </c>
      <c r="G15" s="3">
        <v>494</v>
      </c>
    </row>
    <row r="16" spans="3:7" x14ac:dyDescent="0.35">
      <c r="E16" t="s">
        <v>54</v>
      </c>
      <c r="F16" s="3"/>
      <c r="G16" s="3">
        <v>360</v>
      </c>
    </row>
    <row r="17" spans="4:7" x14ac:dyDescent="0.35">
      <c r="E17" t="s">
        <v>55</v>
      </c>
      <c r="F17" s="3"/>
      <c r="G17" s="3">
        <v>240</v>
      </c>
    </row>
    <row r="18" spans="4:7" x14ac:dyDescent="0.35">
      <c r="E18" t="s">
        <v>56</v>
      </c>
      <c r="F18" s="3"/>
      <c r="G18" s="3">
        <v>120</v>
      </c>
    </row>
    <row r="19" spans="4:7" x14ac:dyDescent="0.35">
      <c r="E19" t="s">
        <v>57</v>
      </c>
      <c r="F19" s="3"/>
      <c r="G19" s="3">
        <v>240</v>
      </c>
    </row>
    <row r="20" spans="4:7" x14ac:dyDescent="0.35">
      <c r="E20" t="s">
        <v>62</v>
      </c>
      <c r="F20" s="3">
        <v>280</v>
      </c>
      <c r="G20" s="3">
        <v>300</v>
      </c>
    </row>
    <row r="21" spans="4:7" x14ac:dyDescent="0.35">
      <c r="D21" t="s">
        <v>86</v>
      </c>
      <c r="E21" t="s">
        <v>43</v>
      </c>
      <c r="F21" s="3">
        <v>120</v>
      </c>
      <c r="G21" s="3"/>
    </row>
    <row r="22" spans="4:7" x14ac:dyDescent="0.35">
      <c r="E22" t="s">
        <v>46</v>
      </c>
      <c r="F22" s="3">
        <v>888</v>
      </c>
      <c r="G22" s="3">
        <v>400</v>
      </c>
    </row>
    <row r="23" spans="4:7" x14ac:dyDescent="0.35">
      <c r="E23" t="s">
        <v>47</v>
      </c>
      <c r="F23" s="3">
        <v>144</v>
      </c>
      <c r="G23" s="3">
        <v>300</v>
      </c>
    </row>
    <row r="24" spans="4:7" x14ac:dyDescent="0.35">
      <c r="D24" t="s">
        <v>87</v>
      </c>
      <c r="E24" t="s">
        <v>52</v>
      </c>
      <c r="F24" s="3">
        <v>126</v>
      </c>
      <c r="G24" s="3">
        <v>150</v>
      </c>
    </row>
    <row r="25" spans="4:7" x14ac:dyDescent="0.35">
      <c r="E25" t="s">
        <v>53</v>
      </c>
      <c r="F25" s="3">
        <v>42</v>
      </c>
      <c r="G25" s="3">
        <v>30</v>
      </c>
    </row>
    <row r="26" spans="4:7" x14ac:dyDescent="0.35">
      <c r="E26" t="s">
        <v>71</v>
      </c>
      <c r="F26" s="3">
        <v>8</v>
      </c>
      <c r="G26" s="3"/>
    </row>
    <row r="27" spans="4:7" x14ac:dyDescent="0.35">
      <c r="D27" t="s">
        <v>88</v>
      </c>
      <c r="E27" t="s">
        <v>65</v>
      </c>
      <c r="F27" s="3">
        <v>2160</v>
      </c>
      <c r="G27" s="3">
        <v>2080</v>
      </c>
    </row>
    <row r="28" spans="4:7" x14ac:dyDescent="0.35">
      <c r="D28" t="s">
        <v>89</v>
      </c>
      <c r="E28" t="s">
        <v>63</v>
      </c>
      <c r="F28" s="3">
        <v>180</v>
      </c>
      <c r="G28" s="3">
        <v>180</v>
      </c>
    </row>
    <row r="29" spans="4:7" x14ac:dyDescent="0.35">
      <c r="D29" t="s">
        <v>90</v>
      </c>
      <c r="E29" t="s">
        <v>64</v>
      </c>
      <c r="F29" s="3">
        <v>880</v>
      </c>
      <c r="G29" s="3">
        <v>890</v>
      </c>
    </row>
    <row r="30" spans="4:7" x14ac:dyDescent="0.35">
      <c r="D30" t="s">
        <v>91</v>
      </c>
      <c r="E30" t="s">
        <v>66</v>
      </c>
      <c r="F30" s="3">
        <v>2</v>
      </c>
      <c r="G30" s="3"/>
    </row>
    <row r="31" spans="4:7" x14ac:dyDescent="0.35">
      <c r="E31" t="s">
        <v>67</v>
      </c>
      <c r="F31" s="3"/>
      <c r="G31" s="3">
        <v>12</v>
      </c>
    </row>
    <row r="32" spans="4:7" x14ac:dyDescent="0.35">
      <c r="D32" t="s">
        <v>92</v>
      </c>
      <c r="E32" t="s">
        <v>77</v>
      </c>
      <c r="F32" s="3">
        <v>20</v>
      </c>
      <c r="G32" s="3"/>
    </row>
    <row r="33" spans="3:7" x14ac:dyDescent="0.35">
      <c r="D33" t="s">
        <v>93</v>
      </c>
      <c r="E33" t="s">
        <v>48</v>
      </c>
      <c r="F33" s="3"/>
      <c r="G33" s="3">
        <v>40</v>
      </c>
    </row>
    <row r="34" spans="3:7" x14ac:dyDescent="0.35">
      <c r="E34" t="s">
        <v>49</v>
      </c>
      <c r="F34" s="3"/>
      <c r="G34" s="3">
        <v>40</v>
      </c>
    </row>
    <row r="35" spans="3:7" x14ac:dyDescent="0.35">
      <c r="E35" t="s">
        <v>70</v>
      </c>
      <c r="F35" s="3">
        <v>4</v>
      </c>
      <c r="G35" s="3"/>
    </row>
    <row r="36" spans="3:7" x14ac:dyDescent="0.35">
      <c r="C36" t="s">
        <v>7</v>
      </c>
      <c r="D36" t="s">
        <v>94</v>
      </c>
      <c r="E36" t="s">
        <v>68</v>
      </c>
      <c r="F36" s="3">
        <v>400</v>
      </c>
      <c r="G36" s="3"/>
    </row>
    <row r="37" spans="3:7" x14ac:dyDescent="0.35">
      <c r="E37" t="s">
        <v>69</v>
      </c>
      <c r="F37" s="3"/>
      <c r="G37" s="3">
        <v>2000</v>
      </c>
    </row>
    <row r="38" spans="3:7" x14ac:dyDescent="0.35">
      <c r="D38" t="s">
        <v>95</v>
      </c>
      <c r="E38" t="s">
        <v>78</v>
      </c>
      <c r="F38" s="3">
        <v>47160</v>
      </c>
      <c r="G38" s="3">
        <v>37800</v>
      </c>
    </row>
    <row r="39" spans="3:7" x14ac:dyDescent="0.35">
      <c r="D39" t="s">
        <v>96</v>
      </c>
      <c r="E39" t="s">
        <v>68</v>
      </c>
      <c r="F39" s="3">
        <v>53200</v>
      </c>
      <c r="G39" s="3">
        <v>34000</v>
      </c>
    </row>
    <row r="40" spans="3:7" x14ac:dyDescent="0.35">
      <c r="C40" t="s">
        <v>21</v>
      </c>
      <c r="F40" s="3">
        <v>110312</v>
      </c>
      <c r="G40" s="3">
        <v>82330</v>
      </c>
    </row>
  </sheetData>
  <pageMargins left="0.7" right="0.7" top="0.75" bottom="0.75" header="0.3" footer="0.3"/>
  <pageSetup paperSize="9" scale="83" orientation="landscape"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03F1F-11EF-4D43-8BA3-D62BE8C65DBC}">
  <sheetPr>
    <pageSetUpPr fitToPage="1"/>
  </sheetPr>
  <dimension ref="C3:I38"/>
  <sheetViews>
    <sheetView showGridLines="0" workbookViewId="0">
      <selection activeCell="H4" sqref="H4"/>
    </sheetView>
  </sheetViews>
  <sheetFormatPr defaultRowHeight="14.5" x14ac:dyDescent="0.35"/>
  <cols>
    <col min="1" max="1" width="27.36328125" customWidth="1"/>
    <col min="3" max="3" width="17.1796875" bestFit="1" customWidth="1"/>
    <col min="4" max="4" width="25.08984375" bestFit="1" customWidth="1"/>
    <col min="5" max="5" width="17.7265625" bestFit="1" customWidth="1"/>
    <col min="6" max="6" width="12.6328125" bestFit="1" customWidth="1"/>
    <col min="7" max="7" width="12.453125" bestFit="1" customWidth="1"/>
    <col min="8" max="8" width="15.36328125" bestFit="1" customWidth="1"/>
    <col min="9" max="9" width="15.81640625" bestFit="1" customWidth="1"/>
  </cols>
  <sheetData>
    <row r="3" spans="3:9" x14ac:dyDescent="0.35">
      <c r="C3" s="1" t="s">
        <v>79</v>
      </c>
      <c r="D3" s="1" t="s">
        <v>81</v>
      </c>
      <c r="E3" s="1" t="s">
        <v>80</v>
      </c>
      <c r="F3" t="s">
        <v>102</v>
      </c>
      <c r="G3" t="s">
        <v>101</v>
      </c>
      <c r="H3" t="s">
        <v>105</v>
      </c>
      <c r="I3" t="s">
        <v>106</v>
      </c>
    </row>
    <row r="4" spans="3:9" x14ac:dyDescent="0.35">
      <c r="C4" t="s">
        <v>6</v>
      </c>
      <c r="D4" t="s">
        <v>82</v>
      </c>
      <c r="E4" t="s">
        <v>66</v>
      </c>
      <c r="F4" s="3"/>
      <c r="G4" s="3">
        <v>408803</v>
      </c>
      <c r="H4" s="3">
        <v>-408803</v>
      </c>
      <c r="I4" s="26">
        <v>-1</v>
      </c>
    </row>
    <row r="5" spans="3:9" x14ac:dyDescent="0.35">
      <c r="D5" t="s">
        <v>83</v>
      </c>
      <c r="E5" t="s">
        <v>74</v>
      </c>
      <c r="F5" s="3">
        <v>17963</v>
      </c>
      <c r="G5" s="3">
        <v>6861</v>
      </c>
      <c r="H5" s="3">
        <v>11102</v>
      </c>
      <c r="I5" s="26">
        <v>1.6181314677160763</v>
      </c>
    </row>
    <row r="6" spans="3:9" x14ac:dyDescent="0.35">
      <c r="E6" t="s">
        <v>75</v>
      </c>
      <c r="F6" s="3"/>
      <c r="G6" s="3">
        <v>7170</v>
      </c>
      <c r="H6" s="3">
        <v>-7170</v>
      </c>
      <c r="I6" s="26">
        <v>-1</v>
      </c>
    </row>
    <row r="7" spans="3:9" x14ac:dyDescent="0.35">
      <c r="D7" t="s">
        <v>84</v>
      </c>
      <c r="E7" t="s">
        <v>50</v>
      </c>
      <c r="F7" s="3">
        <v>307484</v>
      </c>
      <c r="G7" s="3">
        <v>256388</v>
      </c>
      <c r="H7" s="3">
        <v>51096</v>
      </c>
      <c r="I7" s="26">
        <v>0.19929169851943149</v>
      </c>
    </row>
    <row r="8" spans="3:9" x14ac:dyDescent="0.35">
      <c r="E8" t="s">
        <v>51</v>
      </c>
      <c r="F8" s="3">
        <v>28896</v>
      </c>
      <c r="G8" s="3">
        <v>29122</v>
      </c>
      <c r="H8" s="3">
        <v>-226</v>
      </c>
      <c r="I8" s="26">
        <v>-7.7604560126364949E-3</v>
      </c>
    </row>
    <row r="9" spans="3:9" x14ac:dyDescent="0.35">
      <c r="D9" t="s">
        <v>85</v>
      </c>
      <c r="E9" t="s">
        <v>72</v>
      </c>
      <c r="F9" s="3">
        <v>7199</v>
      </c>
      <c r="G9" s="3">
        <v>7095</v>
      </c>
      <c r="H9" s="3">
        <v>104</v>
      </c>
      <c r="I9" s="26">
        <v>1.4658210007047217E-2</v>
      </c>
    </row>
    <row r="10" spans="3:9" x14ac:dyDescent="0.35">
      <c r="E10" t="s">
        <v>58</v>
      </c>
      <c r="F10" s="3">
        <v>35948</v>
      </c>
      <c r="G10" s="3">
        <v>13868</v>
      </c>
      <c r="H10" s="3">
        <v>22080</v>
      </c>
      <c r="I10" s="26">
        <v>1.5921546005191809</v>
      </c>
    </row>
    <row r="11" spans="3:9" x14ac:dyDescent="0.35">
      <c r="E11" t="s">
        <v>59</v>
      </c>
      <c r="F11" s="3"/>
      <c r="G11" s="3">
        <v>6450</v>
      </c>
      <c r="H11" s="3">
        <v>-6450</v>
      </c>
      <c r="I11" s="26">
        <v>-1</v>
      </c>
    </row>
    <row r="12" spans="3:9" x14ac:dyDescent="0.35">
      <c r="E12" t="s">
        <v>60</v>
      </c>
      <c r="F12" s="3">
        <v>49364</v>
      </c>
      <c r="G12" s="3">
        <v>12255</v>
      </c>
      <c r="H12" s="3">
        <v>37109</v>
      </c>
      <c r="I12" s="26">
        <v>3.0280701754385966</v>
      </c>
    </row>
    <row r="13" spans="3:9" x14ac:dyDescent="0.35">
      <c r="E13" t="s">
        <v>61</v>
      </c>
      <c r="F13" s="3">
        <v>69811</v>
      </c>
      <c r="G13" s="3">
        <v>54083</v>
      </c>
      <c r="H13" s="3">
        <v>15728</v>
      </c>
      <c r="I13" s="26">
        <v>0.29081227002939924</v>
      </c>
    </row>
    <row r="14" spans="3:9" x14ac:dyDescent="0.35">
      <c r="E14" t="s">
        <v>54</v>
      </c>
      <c r="F14" s="3"/>
      <c r="G14" s="3">
        <v>33379</v>
      </c>
      <c r="H14" s="3">
        <v>-33379</v>
      </c>
      <c r="I14" s="26">
        <v>-1</v>
      </c>
    </row>
    <row r="15" spans="3:9" x14ac:dyDescent="0.35">
      <c r="E15" t="s">
        <v>55</v>
      </c>
      <c r="F15" s="3"/>
      <c r="G15" s="3">
        <v>27692</v>
      </c>
      <c r="H15" s="3">
        <v>-27692</v>
      </c>
      <c r="I15" s="26">
        <v>-1</v>
      </c>
    </row>
    <row r="16" spans="3:9" x14ac:dyDescent="0.35">
      <c r="E16" t="s">
        <v>56</v>
      </c>
      <c r="F16" s="3"/>
      <c r="G16" s="3">
        <v>11126</v>
      </c>
      <c r="H16" s="3">
        <v>-11126</v>
      </c>
      <c r="I16" s="26">
        <v>-1</v>
      </c>
    </row>
    <row r="17" spans="4:9" x14ac:dyDescent="0.35">
      <c r="E17" t="s">
        <v>57</v>
      </c>
      <c r="F17" s="3"/>
      <c r="G17" s="3">
        <v>35604</v>
      </c>
      <c r="H17" s="3">
        <v>-35604</v>
      </c>
      <c r="I17" s="26">
        <v>-1</v>
      </c>
    </row>
    <row r="18" spans="4:9" x14ac:dyDescent="0.35">
      <c r="E18" t="s">
        <v>62</v>
      </c>
      <c r="F18" s="3">
        <v>56373</v>
      </c>
      <c r="G18" s="3">
        <v>47569</v>
      </c>
      <c r="H18" s="3">
        <v>8804</v>
      </c>
      <c r="I18" s="26">
        <v>0.18507851752191554</v>
      </c>
    </row>
    <row r="19" spans="4:9" x14ac:dyDescent="0.35">
      <c r="D19" t="s">
        <v>86</v>
      </c>
      <c r="E19" t="s">
        <v>43</v>
      </c>
      <c r="F19" s="3"/>
      <c r="G19" s="3">
        <v>0</v>
      </c>
      <c r="H19" s="3">
        <v>0</v>
      </c>
      <c r="I19" s="26">
        <v>0</v>
      </c>
    </row>
    <row r="20" spans="4:9" x14ac:dyDescent="0.35">
      <c r="E20" t="s">
        <v>44</v>
      </c>
      <c r="F20" s="3"/>
      <c r="G20" s="3">
        <v>0</v>
      </c>
      <c r="H20" s="3">
        <v>0</v>
      </c>
      <c r="I20" s="26">
        <v>0</v>
      </c>
    </row>
    <row r="21" spans="4:9" x14ac:dyDescent="0.35">
      <c r="E21" t="s">
        <v>45</v>
      </c>
      <c r="F21" s="3"/>
      <c r="G21" s="3">
        <v>0</v>
      </c>
      <c r="H21" s="3">
        <v>0</v>
      </c>
      <c r="I21" s="26">
        <v>0</v>
      </c>
    </row>
    <row r="22" spans="4:9" x14ac:dyDescent="0.35">
      <c r="E22" t="s">
        <v>46</v>
      </c>
      <c r="F22" s="3">
        <v>90623</v>
      </c>
      <c r="G22" s="3">
        <v>55631</v>
      </c>
      <c r="H22" s="3">
        <v>34992</v>
      </c>
      <c r="I22" s="26">
        <v>0.62900181553450418</v>
      </c>
    </row>
    <row r="23" spans="4:9" x14ac:dyDescent="0.35">
      <c r="E23" t="s">
        <v>47</v>
      </c>
      <c r="F23" s="3">
        <v>516</v>
      </c>
      <c r="G23" s="3">
        <v>38571</v>
      </c>
      <c r="H23" s="3">
        <v>-38055</v>
      </c>
      <c r="I23" s="26">
        <v>-0.98662207357859533</v>
      </c>
    </row>
    <row r="24" spans="4:9" x14ac:dyDescent="0.35">
      <c r="D24" t="s">
        <v>87</v>
      </c>
      <c r="E24" t="s">
        <v>52</v>
      </c>
      <c r="F24" s="3">
        <v>63055</v>
      </c>
      <c r="G24" s="3">
        <v>54825</v>
      </c>
      <c r="H24" s="3">
        <v>8230</v>
      </c>
      <c r="I24" s="26">
        <v>0.15011399908800729</v>
      </c>
    </row>
    <row r="25" spans="4:9" x14ac:dyDescent="0.35">
      <c r="E25" t="s">
        <v>53</v>
      </c>
      <c r="F25" s="3">
        <v>44795</v>
      </c>
      <c r="G25" s="3">
        <v>14512</v>
      </c>
      <c r="H25" s="3">
        <v>30283</v>
      </c>
      <c r="I25" s="26">
        <v>2.0867557883131203</v>
      </c>
    </row>
    <row r="26" spans="4:9" x14ac:dyDescent="0.35">
      <c r="E26" t="s">
        <v>71</v>
      </c>
      <c r="F26" s="3">
        <v>6831</v>
      </c>
      <c r="G26" s="3"/>
      <c r="H26" s="3">
        <v>6831</v>
      </c>
      <c r="I26" s="26">
        <v>0</v>
      </c>
    </row>
    <row r="27" spans="4:9" x14ac:dyDescent="0.35">
      <c r="D27" t="s">
        <v>88</v>
      </c>
      <c r="E27" t="s">
        <v>65</v>
      </c>
      <c r="F27" s="3">
        <v>1313220</v>
      </c>
      <c r="G27" s="3">
        <v>1026324</v>
      </c>
      <c r="H27" s="3">
        <v>286896</v>
      </c>
      <c r="I27" s="26">
        <v>0.27953745600804425</v>
      </c>
    </row>
    <row r="28" spans="4:9" x14ac:dyDescent="0.35">
      <c r="D28" t="s">
        <v>89</v>
      </c>
      <c r="E28" t="s">
        <v>63</v>
      </c>
      <c r="F28" s="3">
        <v>164217</v>
      </c>
      <c r="G28" s="3">
        <v>228631</v>
      </c>
      <c r="H28" s="3">
        <v>-64414</v>
      </c>
      <c r="I28" s="26">
        <v>-0.28173782208012038</v>
      </c>
    </row>
    <row r="29" spans="4:9" x14ac:dyDescent="0.35">
      <c r="D29" t="s">
        <v>90</v>
      </c>
      <c r="E29" t="s">
        <v>64</v>
      </c>
      <c r="F29" s="3">
        <v>1456840</v>
      </c>
      <c r="G29" s="3">
        <v>1153776</v>
      </c>
      <c r="H29" s="3">
        <v>303064</v>
      </c>
      <c r="I29" s="26">
        <v>0.26267143709004176</v>
      </c>
    </row>
    <row r="30" spans="4:9" x14ac:dyDescent="0.35">
      <c r="D30" t="s">
        <v>91</v>
      </c>
      <c r="E30" t="s">
        <v>66</v>
      </c>
      <c r="F30" s="3">
        <v>13766</v>
      </c>
      <c r="G30" s="3"/>
      <c r="H30" s="3">
        <v>13766</v>
      </c>
      <c r="I30" s="26">
        <v>0</v>
      </c>
    </row>
    <row r="31" spans="4:9" x14ac:dyDescent="0.35">
      <c r="E31" t="s">
        <v>67</v>
      </c>
      <c r="F31" s="3"/>
      <c r="G31" s="3">
        <v>23736</v>
      </c>
      <c r="H31" s="3">
        <v>-23736</v>
      </c>
      <c r="I31" s="26">
        <v>-1</v>
      </c>
    </row>
    <row r="32" spans="4:9" x14ac:dyDescent="0.35">
      <c r="D32" t="s">
        <v>93</v>
      </c>
      <c r="E32" t="s">
        <v>48</v>
      </c>
      <c r="F32" s="3"/>
      <c r="G32" s="3">
        <v>66650</v>
      </c>
      <c r="H32" s="3">
        <v>-66650</v>
      </c>
      <c r="I32" s="26">
        <v>-1</v>
      </c>
    </row>
    <row r="33" spans="3:9" x14ac:dyDescent="0.35">
      <c r="E33" t="s">
        <v>49</v>
      </c>
      <c r="F33" s="3"/>
      <c r="G33" s="3">
        <v>127925</v>
      </c>
      <c r="H33" s="3">
        <v>-127925</v>
      </c>
      <c r="I33" s="26">
        <v>-1</v>
      </c>
    </row>
    <row r="34" spans="3:9" x14ac:dyDescent="0.35">
      <c r="E34" t="s">
        <v>70</v>
      </c>
      <c r="F34" s="3">
        <v>9728</v>
      </c>
      <c r="G34" s="3"/>
      <c r="H34" s="3">
        <v>9728</v>
      </c>
      <c r="I34" s="26">
        <v>0</v>
      </c>
    </row>
    <row r="35" spans="3:9" x14ac:dyDescent="0.35">
      <c r="C35" t="s">
        <v>7</v>
      </c>
      <c r="D35" t="s">
        <v>94</v>
      </c>
      <c r="E35" t="s">
        <v>69</v>
      </c>
      <c r="F35" s="3"/>
      <c r="G35" s="3">
        <v>333061</v>
      </c>
      <c r="H35" s="3">
        <v>-333061</v>
      </c>
      <c r="I35" s="26">
        <v>-1</v>
      </c>
    </row>
    <row r="36" spans="3:9" x14ac:dyDescent="0.35">
      <c r="D36" t="s">
        <v>95</v>
      </c>
      <c r="E36" t="s">
        <v>78</v>
      </c>
      <c r="F36" s="3">
        <v>780450</v>
      </c>
      <c r="G36" s="3">
        <v>850368</v>
      </c>
      <c r="H36" s="3">
        <v>-69918</v>
      </c>
      <c r="I36" s="26">
        <v>-8.2220873786407772E-2</v>
      </c>
    </row>
    <row r="37" spans="3:9" x14ac:dyDescent="0.35">
      <c r="D37" t="s">
        <v>96</v>
      </c>
      <c r="E37" t="s">
        <v>68</v>
      </c>
      <c r="F37" s="3">
        <v>1509461</v>
      </c>
      <c r="G37" s="3">
        <v>863655</v>
      </c>
      <c r="H37" s="3">
        <v>645806</v>
      </c>
      <c r="I37" s="26">
        <v>0.74775923256392884</v>
      </c>
    </row>
    <row r="38" spans="3:9" x14ac:dyDescent="0.35">
      <c r="C38" t="s">
        <v>21</v>
      </c>
      <c r="F38" s="3">
        <v>6026540</v>
      </c>
      <c r="G38" s="3">
        <v>5795130</v>
      </c>
      <c r="H38" s="3">
        <v>231410</v>
      </c>
      <c r="I38" s="26">
        <v>3.9931804808520259E-2</v>
      </c>
    </row>
  </sheetData>
  <pageMargins left="0.7" right="0.7" top="0.75" bottom="0.75" header="0.3" footer="0.3"/>
  <pageSetup paperSize="9" scale="86" orientation="landscape"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EA01-3DDA-4848-B2FE-48EA91D79BF7}">
  <sheetPr>
    <tabColor theme="9"/>
    <pageSetUpPr fitToPage="1"/>
  </sheetPr>
  <dimension ref="A1:D11"/>
  <sheetViews>
    <sheetView tabSelected="1" workbookViewId="0"/>
  </sheetViews>
  <sheetFormatPr defaultRowHeight="14.5" x14ac:dyDescent="0.35"/>
  <cols>
    <col min="1" max="1" width="8.1796875" bestFit="1" customWidth="1"/>
    <col min="2" max="2" width="20.7265625" bestFit="1" customWidth="1"/>
    <col min="3" max="3" width="54.08984375" customWidth="1"/>
    <col min="4" max="4" width="15.36328125" customWidth="1"/>
  </cols>
  <sheetData>
    <row r="1" spans="1:4" x14ac:dyDescent="0.35">
      <c r="A1" s="23" t="s">
        <v>33</v>
      </c>
      <c r="B1" s="23" t="s">
        <v>34</v>
      </c>
      <c r="C1" s="23" t="s">
        <v>35</v>
      </c>
      <c r="D1" s="23" t="s">
        <v>36</v>
      </c>
    </row>
    <row r="2" spans="1:4" ht="29" x14ac:dyDescent="0.35">
      <c r="A2" s="21"/>
      <c r="B2" s="21" t="s">
        <v>37</v>
      </c>
      <c r="C2" s="25" t="s">
        <v>39</v>
      </c>
      <c r="D2" s="22"/>
    </row>
    <row r="3" spans="1:4" ht="29" x14ac:dyDescent="0.35">
      <c r="A3" s="21" t="s">
        <v>38</v>
      </c>
      <c r="B3" s="21" t="s">
        <v>97</v>
      </c>
      <c r="C3" s="24" t="s">
        <v>99</v>
      </c>
      <c r="D3" s="22"/>
    </row>
    <row r="4" spans="1:4" ht="29" x14ac:dyDescent="0.35">
      <c r="A4" s="21" t="s">
        <v>38</v>
      </c>
      <c r="B4" s="21" t="s">
        <v>98</v>
      </c>
      <c r="C4" s="24" t="s">
        <v>100</v>
      </c>
      <c r="D4" s="22"/>
    </row>
    <row r="5" spans="1:4" ht="29" x14ac:dyDescent="0.35">
      <c r="A5" s="21" t="s">
        <v>38</v>
      </c>
      <c r="B5" s="21" t="s">
        <v>102</v>
      </c>
      <c r="C5" s="24" t="s">
        <v>103</v>
      </c>
      <c r="D5" s="22"/>
    </row>
    <row r="6" spans="1:4" ht="29" x14ac:dyDescent="0.35">
      <c r="A6" s="21" t="s">
        <v>38</v>
      </c>
      <c r="B6" s="21" t="s">
        <v>101</v>
      </c>
      <c r="C6" s="24" t="s">
        <v>104</v>
      </c>
      <c r="D6" s="22"/>
    </row>
    <row r="7" spans="1:4" ht="29" x14ac:dyDescent="0.35">
      <c r="A7" s="21" t="s">
        <v>38</v>
      </c>
      <c r="B7" s="21" t="s">
        <v>106</v>
      </c>
      <c r="C7" s="24" t="s">
        <v>107</v>
      </c>
      <c r="D7" s="22"/>
    </row>
    <row r="8" spans="1:4" ht="29" x14ac:dyDescent="0.35">
      <c r="A8" s="21" t="s">
        <v>38</v>
      </c>
      <c r="B8" s="21" t="s">
        <v>105</v>
      </c>
      <c r="C8" s="24" t="s">
        <v>108</v>
      </c>
      <c r="D8" s="22"/>
    </row>
    <row r="9" spans="1:4" ht="87" x14ac:dyDescent="0.35">
      <c r="A9" s="21" t="s">
        <v>38</v>
      </c>
      <c r="B9" s="21" t="s">
        <v>22</v>
      </c>
      <c r="C9" s="24" t="s">
        <v>41</v>
      </c>
      <c r="D9" s="22"/>
    </row>
    <row r="10" spans="1:4" ht="87" x14ac:dyDescent="0.35">
      <c r="A10" s="21" t="s">
        <v>38</v>
      </c>
      <c r="B10" s="21" t="s">
        <v>40</v>
      </c>
      <c r="C10" s="24" t="s">
        <v>42</v>
      </c>
      <c r="D10" s="22"/>
    </row>
    <row r="11" spans="1:4" ht="25" customHeight="1" x14ac:dyDescent="0.35"/>
  </sheetData>
  <phoneticPr fontId="8" type="noConversion"/>
  <pageMargins left="0.7" right="0.7" top="0.75" bottom="0.75" header="0.3" footer="0.3"/>
  <pageSetup paperSize="9" scale="88"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  L _ 6 a b 9 d c 5 6 - 9 c 4 f - 4 d 2 e - b d a c - 7 6 0 9 3 9 7 6 c e 8 4 " > < 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 1 1 1 < / i n t > < / v a l u e > < / i t e m > < i t e m > < k e y > < s t r i n g > N / C < / s t r i n g > < / k e y > < v a l u e > < i n t > 8 4 < / i n t > < / v a l u e > < / i t e m > < i t e m > < k e y > < s t r i n g > A t t r i b u t e < / s t r i n g > < / k e y > < v a l u e > < i n t > 1 3 0 < / i n t > < / v a l u e > < / i t e m > < i t e m > < k e y > < s t r i n g > U o M < / s t r i n g > < / k e y > < v a l u e > < i n t > 9 4 < / i n t > < / v a l u e > < / i t e m > < i t e m > < k e y > < s t r i n g > S u m m a r y < / s t r i n g > < / k e y > < v a l u e > < i n t > 1 3 6 < / i n t > < / v a l u e > < / i t e m > < i t e m > < k e y > < s t r i n g > V a l u e < / s t r i n g > < / k e y > < v a l u e > < i n t > 9 9 < / i n t > < / v a l u e > < / i t e m > < i t e m > < k e y > < s t r i n g > M a t e r i a l   C a t e g o r y < / s t r i n g > < / k e y > < v a l u e > < i n t > 2 1 2 < / i n t > < / v a l u e > < / i t e m > < i t e m > < k e y > < s t r i n g > P r o d u c t   C a t e g o r y < / s t r i n g > < / k e y > < v a l u e > < i n t > 2 0 6 < / i n t > < / v a l u e > < / i t e m > < / C o l u m n W i d t h s > < C o l u m n D i s p l a y I n d e x > < i t e m > < k e y > < s t r i n g > M o n t h < / s t r i n g > < / k e y > < v a l u e > < i n t > 0 < / i n t > < / v a l u e > < / i t e m > < i t e m > < k e y > < s t r i n g > N / C < / s t r i n g > < / k e y > < v a l u e > < i n t > 1 < / i n t > < / v a l u e > < / i t e m > < i t e m > < k e y > < s t r i n g > A t t r i b u t e < / s t r i n g > < / k e y > < v a l u e > < i n t > 2 < / i n t > < / v a l u e > < / i t e m > < i t e m > < k e y > < s t r i n g > U o M < / s t r i n g > < / k e y > < v a l u e > < i n t > 3 < / i n t > < / v a l u e > < / i t e m > < i t e m > < k e y > < s t r i n g > S u m m a r y < / s t r i n g > < / k e y > < v a l u e > < i n t > 4 < / i n t > < / v a l u e > < / i t e m > < i t e m > < k e y > < s t r i n g > V a l u e < / s t r i n g > < / k e y > < v a l u e > < i n t > 5 < / i n t > < / v a l u e > < / i t e m > < i t e m > < k e y > < s t r i n g > M a t e r i a l   C a t e g o r y < / s t r i n g > < / k e y > < v a l u e > < i n t > 6 < / i n t > < / v a l u e > < / i t e m > < i t e m > < k e y > < s t r i n g > P r o d u c t   C a t e g o r y < / 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_ L _ 0 7 5 5 0 d 7 b - 0 3 5 b - 4 0 5 6 - 8 8 2 4 - 2 4 0 e e a 8 8 1 e 9 3 " > < 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 1 1 1 < / i n t > < / v a l u e > < / i t e m > < i t e m > < k e y > < s t r i n g > N / C < / s t r i n g > < / k e y > < v a l u e > < i n t > 8 4 < / i n t > < / v a l u e > < / i t e m > < i t e m > < k e y > < s t r i n g > A t t r i b u t e < / s t r i n g > < / k e y > < v a l u e > < i n t > 1 3 0 < / i n t > < / v a l u e > < / i t e m > < i t e m > < k e y > < s t r i n g > U o M < / s t r i n g > < / k e y > < v a l u e > < i n t > 9 4 < / i n t > < / v a l u e > < / i t e m > < i t e m > < k e y > < s t r i n g > S u m m a r y < / s t r i n g > < / k e y > < v a l u e > < i n t > 1 3 6 < / i n t > < / v a l u e > < / i t e m > < i t e m > < k e y > < s t r i n g > V a l u e < / s t r i n g > < / k e y > < v a l u e > < i n t > 9 9 < / i n t > < / v a l u e > < / i t e m > < i t e m > < k e y > < s t r i n g > M a t e r i a l   C a t e g o r y < / s t r i n g > < / k e y > < v a l u e > < i n t > 2 1 2 < / i n t > < / v a l u e > < / i t e m > < i t e m > < k e y > < s t r i n g > P r o d u c t   C a t e g o r y < / s t r i n g > < / k e y > < v a l u e > < i n t > 2 0 6 < / i n t > < / v a l u e > < / i t e m > < / C o l u m n W i d t h s > < C o l u m n D i s p l a y I n d e x > < i t e m > < k e y > < s t r i n g > M o n t h < / s t r i n g > < / k e y > < v a l u e > < i n t > 0 < / i n t > < / v a l u e > < / i t e m > < i t e m > < k e y > < s t r i n g > N / C < / s t r i n g > < / k e y > < v a l u e > < i n t > 1 < / i n t > < / v a l u e > < / i t e m > < i t e m > < k e y > < s t r i n g > A t t r i b u t e < / s t r i n g > < / k e y > < v a l u e > < i n t > 2 < / i n t > < / v a l u e > < / i t e m > < i t e m > < k e y > < s t r i n g > U o M < / s t r i n g > < / k e y > < v a l u e > < i n t > 3 < / i n t > < / v a l u e > < / i t e m > < i t e m > < k e y > < s t r i n g > S u m m a r y < / s t r i n g > < / k e y > < v a l u e > < i n t > 4 < / i n t > < / v a l u e > < / i t e m > < i t e m > < k e y > < s t r i n g > V a l u e < / s t r i n g > < / k e y > < v a l u e > < i n t > 5 < / i n t > < / v a l u e > < / i t e m > < i t e m > < k e y > < s t r i n g > M a t e r i a l   C a t e g o r y < / s t r i n g > < / k e y > < v a l u e > < i n t > 6 < / i n t > < / v a l u e > < / i t e m > < i t e m > < k e y > < s t r i n g > P r o d u c t   C a t e g o r y < / 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C a l e n d a r , P _ L _ 0 7 5 5 0 d 7 b - 0 3 5 b - 4 0 5 6 - 8 8 2 4 - 2 4 0 e e a 8 8 1 e 9 3 , C o A _ 6 3 e 5 a d 9 2 - 4 c 6 6 - 4 0 f b - 9 9 e 1 - 5 a f a e c 3 2 8 8 7 8 ] ] > < / C u s t o m C o n t e n t > < / G e m i n i > 
</file>

<file path=customXml/item12.xml>��< ? x m l   v e r s i o n = " 1 . 0 "   e n c o d i n g = " U T F - 1 6 " ? > < G e m i n i   x m l n s = " h t t p : / / g e m i n i / p i v o t c u s t o m i z a t i o n / C l i e n t W i n d o w X M L " > < C u s t o m C o n t e n t > < ! [ C D A T A [ P _ L _ 0 7 5 5 0 d 7 b - 0 3 5 b - 4 0 5 6 - 8 8 2 4 - 2 4 0 e e a 8 8 1 e 9 3 ] ] > < / 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 P   L 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  L 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 C o l u m n s \ N / C < / K e y > < / D i a g r a m O b j e c t K e y > < D i a g r a m O b j e c t K e y > < K e y > C o l u m n s \ A t t r i b u t e < / K e y > < / D i a g r a m O b j e c t K e y > < D i a g r a m O b j e c t K e y > < K e y > C o l u m n s \ U o M < / K e y > < / D i a g r a m O b j e c t K e y > < D i a g r a m O b j e c t K e y > < K e y > C o l u m n s \ S u m m a r y < / K e y > < / D i a g r a m O b j e c t K e y > < D i a g r a m O b j e c t K e y > < K e y > C o l u m n s \ V a l u e < / K e y > < / D i a g r a m O b j e c t K e y > < D i a g r a m O b j e c t K e y > < K e y > C o l u m n s \ M a t e r i a l   C a t e g o r y < / K e y > < / D i a g r a m O b j e c t K e y > < D i a g r a m O b j e c t K e y > < K e y > C o l u m n s \ P r o d u c t 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 C o l u m n s \ N / C < / K e y > < / a : K e y > < a : V a l u e   i : t y p e = " M e a s u r e G r i d N o d e V i e w S t a t e " > < C o l u m n > 1 < / C o l u m n > < L a y e d O u t > t r u e < / L a y e d O u t > < / a : V a l u e > < / a : K e y V a l u e O f D i a g r a m O b j e c t K e y a n y T y p e z b w N T n L X > < a : K e y V a l u e O f D i a g r a m O b j e c t K e y a n y T y p e z b w N T n L X > < a : K e y > < K e y > C o l u m n s \ A t t r i b u t e < / K e y > < / a : K e y > < a : V a l u e   i : t y p e = " M e a s u r e G r i d N o d e V i e w S t a t e " > < C o l u m n > 2 < / C o l u m n > < L a y e d O u t > t r u e < / L a y e d O u t > < / a : V a l u e > < / a : K e y V a l u e O f D i a g r a m O b j e c t K e y a n y T y p e z b w N T n L X > < a : K e y V a l u e O f D i a g r a m O b j e c t K e y a n y T y p e z b w N T n L X > < a : K e y > < K e y > C o l u m n s \ U o M < / K e y > < / a : K e y > < a : V a l u e   i : t y p e = " M e a s u r e G r i d N o d e V i e w S t a t e " > < C o l u m n > 3 < / C o l u m n > < L a y e d O u t > t r u e < / L a y e d O u t > < / a : V a l u e > < / a : K e y V a l u e O f D i a g r a m O b j e c t K e y a n y T y p e z b w N T n L X > < a : K e y V a l u e O f D i a g r a m O b j e c t K e y a n y T y p e z b w N T n L X > < a : K e y > < K e y > C o l u m n s \ S u m m a r y < / K e y > < / a : K e y > < a : V a l u e   i : t y p e = " M e a s u r e G r i d N o d e V i e w S t a t e " > < C o l u m n > 4 < / C o l u m n > < L a y e d O u t > t r u e < / L a y e d O u t > < / a : V a l u e > < / a : K e y V a l u e O f D i a g r a m O b j e c t K e y a n y T y p e z b w N T n L X > < a : K e y V a l u e O f D i a g r a m O b j e c t K e y a n y T y p e z b w N T n L X > < a : K e y > < K e y > C o l u m n s \ V a l u e < / K e y > < / a : K e y > < a : V a l u e   i : t y p e = " M e a s u r e G r i d N o d e V i e w S t a t e " > < C o l u m n > 5 < / C o l u m n > < L a y e d O u t > t r u e < / L a y e d O u t > < / a : V a l u e > < / a : K e y V a l u e O f D i a g r a m O b j e c t K e y a n y T y p e z b w N T n L X > < a : K e y V a l u e O f D i a g r a m O b j e c t K e y a n y T y p e z b w N T n L X > < a : K e y > < K e y > C o l u m n s \ M a t e r i a l   C a t e g o r y < / K e y > < / a : K e y > < a : V a l u e   i : t y p e = " M e a s u r e G r i d N o d e V i e w S t a t e " > < C o l u m n > 6 < / C o l u m n > < L a y e d O u t > t r u e < / L a y e d O u t > < / a : V a l u e > < / a : K e y V a l u e O f D i a g r a m O b j e c t K e y a n y T y p e z b w N T n L X > < a : K e y V a l u e O f D i a g r a m O b j e c t K e y a n y T y p e z b w N T n L X > < a : K e y > < K e y > C o l u m n s \ P r o d u c t   C a t e g o r y < / 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 T a g s \ T a b l e s \ & l t ; T a b l e s \ P _ L & g t ; < / K e y > < / D i a g r a m O b j e c t K e y > < D i a g r a m O b j e c t K e y > < K e y > D y n a m i c   T a g s \ T a b l e s \ & l t ; T a b l e s \ C o A & g t ; 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 T a b l e s \ C a l e n d a r \ C o l u m n s \ M M M - Y Y Y Y   n u m b e r 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 T a b l e s \ P _ L < / K e y > < / D i a g r a m O b j e c t K e y > < D i a g r a m O b j e c t K e y > < K e y > T a b l e s \ P _ L \ C o l u m n s \ M o n t h < / K e y > < / D i a g r a m O b j e c t K e y > < D i a g r a m O b j e c t K e y > < K e y > T a b l e s \ P _ L \ C o l u m n s \ N / C < / K e y > < / D i a g r a m O b j e c t K e y > < D i a g r a m O b j e c t K e y > < K e y > T a b l e s \ P _ L \ C o l u m n s \ A t t r i b u t e < / K e y > < / D i a g r a m O b j e c t K e y > < D i a g r a m O b j e c t K e y > < K e y > T a b l e s \ P _ L \ C o l u m n s \ U o M < / K e y > < / D i a g r a m O b j e c t K e y > < D i a g r a m O b j e c t K e y > < K e y > T a b l e s \ P _ L \ C o l u m n s \ S u m m a r y < / K e y > < / D i a g r a m O b j e c t K e y > < D i a g r a m O b j e c t K e y > < K e y > T a b l e s \ P _ L \ C o l u m n s \ V a l u e < / K e y > < / D i a g r a m O b j e c t K e y > < D i a g r a m O b j e c t K e y > < K e y > T a b l e s \ P _ L \ C o l u m n s \ M a t e r i a l   C a t e g o r y < / K e y > < / D i a g r a m O b j e c t K e y > < D i a g r a m O b j e c t K e y > < K e y > T a b l e s \ P _ L \ C o l u m n s \ P r o d u c t   C a t e g o r y < / K e y > < / D i a g r a m O b j e c t K e y > < D i a g r a m O b j e c t K e y > < K e y > T a b l e s \ P _ L \ M e a s u r e s \ Y T D ,   A c t u a l s < / K e y > < / D i a g r a m O b j e c t K e y > < D i a g r a m O b j e c t K e y > < K e y > T a b l e s \ P _ L \ M e a s u r e s \ Y T D ,   B u d g e t < / K e y > < / D i a g r a m O b j e c t K e y > < D i a g r a m O b j e c t K e y > < K e y > T a b l e s \ C o A < / K e y > < / D i a g r a m O b j e c t K e y > < D i a g r a m O b j e c t K e y > < K e y > T a b l e s \ C o A \ C o l u m n s \ T y p e < / K e y > < / D i a g r a m O b j e c t K e y > < D i a g r a m O b j e c t K e y > < K e y > T a b l e s \ C o A \ C o l u m n s \ N a m e < / K e y > < / D i a g r a m O b j e c t K e y > < D i a g r a m O b j e c t K e y > < K e y > T a b l e s \ C o A \ C o l u m n s \ N u m b e r < / K e y > < / D i a g r a m O b j e c t K e y > < D i a g r a m O b j e c t K e y > < K e y > R e l a t i o n s h i p s \ & l t ; T a b l e s \ P _ L \ C o l u m n s \ M o n t h & g t ; - & l t ; T a b l e s \ C a l e n d a r \ C o l u m n s \ D a t e & g t ; < / K e y > < / D i a g r a m O b j e c t K e y > < D i a g r a m O b j e c t K e y > < K e y > R e l a t i o n s h i p s \ & l t ; T a b l e s \ P _ L \ C o l u m n s \ M o n t h & g t ; - & l t ; T a b l e s \ C a l e n d a r \ C o l u m n s \ D a t e & g t ; \ F K < / K e y > < / D i a g r a m O b j e c t K e y > < D i a g r a m O b j e c t K e y > < K e y > R e l a t i o n s h i p s \ & l t ; T a b l e s \ P _ L \ C o l u m n s \ M o n t h & g t ; - & l t ; T a b l e s \ C a l e n d a r \ C o l u m n s \ D a t e & g t ; \ P K < / K e y > < / D i a g r a m O b j e c t K e y > < D i a g r a m O b j e c t K e y > < K e y > R e l a t i o n s h i p s \ & l t ; T a b l e s \ P _ L \ C o l u m n s \ M o n t h & g t ; - & l t ; T a b l e s \ C a l e n d a r \ C o l u m n s \ D a t e & g t ; \ C r o s s F i l t e r < / K e y > < / D i a g r a m O b j e c t K e y > < D i a g r a m O b j e c t K e y > < K e y > R e l a t i o n s h i p s \ & l t ; T a b l e s \ P _ L \ C o l u m n s \ N / C & g t ; - & l t ; T a b l e s \ C o A \ C o l u m n s \ N u m b e r & g t ; < / K e y > < / D i a g r a m O b j e c t K e y > < D i a g r a m O b j e c t K e y > < K e y > R e l a t i o n s h i p s \ & l t ; T a b l e s \ P _ L \ C o l u m n s \ N / C & g t ; - & l t ; T a b l e s \ C o A \ C o l u m n s \ N u m b e r & g t ; \ F K < / K e y > < / D i a g r a m O b j e c t K e y > < D i a g r a m O b j e c t K e y > < K e y > R e l a t i o n s h i p s \ & l t ; T a b l e s \ P _ L \ C o l u m n s \ N / C & g t ; - & l t ; T a b l e s \ C o A \ C o l u m n s \ N u m b e r & g t ; \ P K < / K e y > < / D i a g r a m O b j e c t K e y > < D i a g r a m O b j e c t K e y > < K e y > R e l a t i o n s h i p s \ & l t ; T a b l e s \ P _ L \ C o l u m n s \ N / C & g t ; - & l t ; T a b l e s \ C o A \ C o l u m n s \ N u m b e r & g t ; \ C r o s s F i l t e r 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 T a g s \ T a b l e s \ & l t ; T a b l e s \ P _ L & g t ; < / K e y > < / a : K e y > < a : V a l u e   i : t y p e = " D i a g r a m D i s p l a y T a g V i e w S t a t e " > < I s N o t F i l t e r e d O u t > t r u e < / I s N o t F i l t e r e d O u t > < / a : V a l u e > < / a : K e y V a l u e O f D i a g r a m O b j e c t K e y a n y T y p e z b w N T n L X > < a : K e y V a l u e O f D i a g r a m O b j e c t K e y a n y T y p e z b w N T n L X > < a : K e y > < K e y > D y n a m i c   T a g s \ T a b l e s \ & l t ; T a b l e s \ C o A & g t ; 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I s F o c u s e d > t r u e < / I s F o c u s e d > < L a y e d O u t > t r u e < / L a y e d O u t > < L e f t > 2 5 . 3 3 3 3 3 3 3 3 3 3 3 3 3 1 4 < / 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 T a b l e s \ C a l e n d a r \ C o l u m n s \ M M M - Y Y Y Y   n u m b e r 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 T a b l e s \ P _ L < / K e y > < / a : K e y > < a : V a l u e   i : t y p e = " D i a g r a m D i s p l a y N o d e V i e w S t a t e " > < H e i g h t > 1 5 0 < / H e i g h t > < I s E x p a n d e d > t r u e < / I s E x p a n d e d > < L a y e d O u t > t r u e < / L a y e d O u t > < L e f t > 3 3 2 . 6 6 6 6 6 6 6 6 6 6 6 6 6 3 < / L e f t > < T a b I n d e x > 2 < / T a b I n d e x > < T o p > 2 6 5 . 3 3 3 3 3 3 3 3 3 3 3 3 3 1 < / T o p > < W i d t h > 2 0 0 < / W i d t h > < / a : V a l u e > < / a : K e y V a l u e O f D i a g r a m O b j e c t K e y a n y T y p e z b w N T n L X > < a : K e y V a l u e O f D i a g r a m O b j e c t K e y a n y T y p e z b w N T n L X > < a : K e y > < K e y > T a b l e s \ P _ L \ C o l u m n s \ M o n t h < / K e y > < / a : K e y > < a : V a l u e   i : t y p e = " D i a g r a m D i s p l a y N o d e V i e w S t a t e " > < H e i g h t > 1 5 0 < / H e i g h t > < I s E x p a n d e d > t r u e < / I s E x p a n d e d > < W i d t h > 2 0 0 < / W i d t h > < / a : V a l u e > < / a : K e y V a l u e O f D i a g r a m O b j e c t K e y a n y T y p e z b w N T n L X > < a : K e y V a l u e O f D i a g r a m O b j e c t K e y a n y T y p e z b w N T n L X > < a : K e y > < K e y > T a b l e s \ P _ L \ C o l u m n s \ N / C < / K e y > < / a : K e y > < a : V a l u e   i : t y p e = " D i a g r a m D i s p l a y N o d e V i e w S t a t e " > < H e i g h t > 1 5 0 < / H e i g h t > < I s E x p a n d e d > t r u e < / I s E x p a n d e d > < W i d t h > 2 0 0 < / W i d t h > < / a : V a l u e > < / a : K e y V a l u e O f D i a g r a m O b j e c t K e y a n y T y p e z b w N T n L X > < a : K e y V a l u e O f D i a g r a m O b j e c t K e y a n y T y p e z b w N T n L X > < a : K e y > < K e y > T a b l e s \ P _ L \ C o l u m n s \ A t t r i b u t e < / K e y > < / a : K e y > < a : V a l u e   i : t y p e = " D i a g r a m D i s p l a y N o d e V i e w S t a t e " > < H e i g h t > 1 5 0 < / H e i g h t > < I s E x p a n d e d > t r u e < / I s E x p a n d e d > < W i d t h > 2 0 0 < / W i d t h > < / a : V a l u e > < / a : K e y V a l u e O f D i a g r a m O b j e c t K e y a n y T y p e z b w N T n L X > < a : K e y V a l u e O f D i a g r a m O b j e c t K e y a n y T y p e z b w N T n L X > < a : K e y > < K e y > T a b l e s \ P _ L \ C o l u m n s \ U o M < / K e y > < / a : K e y > < a : V a l u e   i : t y p e = " D i a g r a m D i s p l a y N o d e V i e w S t a t e " > < H e i g h t > 1 5 0 < / H e i g h t > < I s E x p a n d e d > t r u e < / I s E x p a n d e d > < W i d t h > 2 0 0 < / W i d t h > < / a : V a l u e > < / a : K e y V a l u e O f D i a g r a m O b j e c t K e y a n y T y p e z b w N T n L X > < a : K e y V a l u e O f D i a g r a m O b j e c t K e y a n y T y p e z b w N T n L X > < a : K e y > < K e y > T a b l e s \ P _ L \ C o l u m n s \ S u m m a r y < / K e y > < / a : K e y > < a : V a l u e   i : t y p e = " D i a g r a m D i s p l a y N o d e V i e w S t a t e " > < H e i g h t > 1 5 0 < / H e i g h t > < I s E x p a n d e d > t r u e < / I s E x p a n d e d > < W i d t h > 2 0 0 < / W i d t h > < / a : V a l u e > < / a : K e y V a l u e O f D i a g r a m O b j e c t K e y a n y T y p e z b w N T n L X > < a : K e y V a l u e O f D i a g r a m O b j e c t K e y a n y T y p e z b w N T n L X > < a : K e y > < K e y > T a b l e s \ P _ L \ C o l u m n s \ V a l u e < / K e y > < / a : K e y > < a : V a l u e   i : t y p e = " D i a g r a m D i s p l a y N o d e V i e w S t a t e " > < H e i g h t > 1 5 0 < / H e i g h t > < I s E x p a n d e d > t r u e < / I s E x p a n d e d > < W i d t h > 2 0 0 < / W i d t h > < / a : V a l u e > < / a : K e y V a l u e O f D i a g r a m O b j e c t K e y a n y T y p e z b w N T n L X > < a : K e y V a l u e O f D i a g r a m O b j e c t K e y a n y T y p e z b w N T n L X > < a : K e y > < K e y > T a b l e s \ P _ L \ C o l u m n s \ M a t e r i a l   C a t e g o r y < / K e y > < / a : K e y > < a : V a l u e   i : t y p e = " D i a g r a m D i s p l a y N o d e V i e w S t a t e " > < H e i g h t > 1 5 0 < / H e i g h t > < I s E x p a n d e d > t r u e < / I s E x p a n d e d > < W i d t h > 2 0 0 < / W i d t h > < / a : V a l u e > < / a : K e y V a l u e O f D i a g r a m O b j e c t K e y a n y T y p e z b w N T n L X > < a : K e y V a l u e O f D i a g r a m O b j e c t K e y a n y T y p e z b w N T n L X > < a : K e y > < K e y > T a b l e s \ P _ L \ C o l u m n s \ P r o d u c t   C a t e g o r y < / K e y > < / a : K e y > < a : V a l u e   i : t y p e = " D i a g r a m D i s p l a y N o d e V i e w S t a t e " > < H e i g h t > 1 5 0 < / H e i g h t > < I s E x p a n d e d > t r u e < / I s E x p a n d e d > < W i d t h > 2 0 0 < / W i d t h > < / a : V a l u e > < / a : K e y V a l u e O f D i a g r a m O b j e c t K e y a n y T y p e z b w N T n L X > < a : K e y V a l u e O f D i a g r a m O b j e c t K e y a n y T y p e z b w N T n L X > < a : K e y > < K e y > T a b l e s \ P _ L \ M e a s u r e s \ Y T D ,   A c t u a l s < / K e y > < / a : K e y > < a : V a l u e   i : t y p e = " D i a g r a m D i s p l a y N o d e V i e w S t a t e " > < H e i g h t > 1 5 0 < / H e i g h t > < I s E x p a n d e d > t r u e < / I s E x p a n d e d > < W i d t h > 2 0 0 < / W i d t h > < / a : V a l u e > < / a : K e y V a l u e O f D i a g r a m O b j e c t K e y a n y T y p e z b w N T n L X > < a : K e y V a l u e O f D i a g r a m O b j e c t K e y a n y T y p e z b w N T n L X > < a : K e y > < K e y > T a b l e s \ P _ L \ M e a s u r e s \ Y T D ,   B u d g e t < / K e y > < / a : K e y > < a : V a l u e   i : t y p e = " D i a g r a m D i s p l a y N o d e V i e w S t a t e " > < H e i g h t > 1 5 0 < / H e i g h t > < I s E x p a n d e d > t r u e < / I s E x p a n d e d > < W i d t h > 2 0 0 < / W i d t h > < / a : V a l u e > < / a : K e y V a l u e O f D i a g r a m O b j e c t K e y a n y T y p e z b w N T n L X > < a : K e y V a l u e O f D i a g r a m O b j e c t K e y a n y T y p e z b w N T n L X > < a : K e y > < K e y > T a b l e s \ C o A < / K e y > < / a : K e y > < a : V a l u e   i : t y p e = " D i a g r a m D i s p l a y N o d e V i e w S t a t e " > < H e i g h t > 1 5 0 < / H e i g h t > < I s E x p a n d e d > t r u e < / I s E x p a n d e d > < L a y e d O u t > t r u e < / L a y e d O u t > < L e f t > 6 7 8 . 6 6 6 6 6 6 6 6 6 6 6 6 5 2 < / L e f t > < T a b I n d e x > 1 < / T a b I n d e x > < W i d t h > 2 0 0 < / W i d t h > < / a : V a l u e > < / a : K e y V a l u e O f D i a g r a m O b j e c t K e y a n y T y p e z b w N T n L X > < a : K e y V a l u e O f D i a g r a m O b j e c t K e y a n y T y p e z b w N T n L X > < a : K e y > < K e y > T a b l e s \ C o A \ C o l u m n s \ T y p e < / K e y > < / a : K e y > < a : V a l u e   i : t y p e = " D i a g r a m D i s p l a y N o d e V i e w S t a t e " > < H e i g h t > 1 5 0 < / H e i g h t > < I s E x p a n d e d > t r u e < / I s E x p a n d e d > < W i d t h > 2 0 0 < / W i d t h > < / a : V a l u e > < / a : K e y V a l u e O f D i a g r a m O b j e c t K e y a n y T y p e z b w N T n L X > < a : K e y V a l u e O f D i a g r a m O b j e c t K e y a n y T y p e z b w N T n L X > < a : K e y > < K e y > T a b l e s \ C o A \ C o l u m n s \ N a m e < / K e y > < / a : K e y > < a : V a l u e   i : t y p e = " D i a g r a m D i s p l a y N o d e V i e w S t a t e " > < H e i g h t > 1 5 0 < / H e i g h t > < I s E x p a n d e d > t r u e < / I s E x p a n d e d > < W i d t h > 2 0 0 < / W i d t h > < / a : V a l u e > < / a : K e y V a l u e O f D i a g r a m O b j e c t K e y a n y T y p e z b w N T n L X > < a : K e y V a l u e O f D i a g r a m O b j e c t K e y a n y T y p e z b w N T n L X > < a : K e y > < K e y > T a b l e s \ C o A \ C o l u m n s \ N u m b e r < / K e y > < / a : K e y > < a : V a l u e   i : t y p e = " D i a g r a m D i s p l a y N o d e V i e w S t a t e " > < H e i g h t > 1 5 0 < / H e i g h t > < I s E x p a n d e d > t r u e < / I s E x p a n d e d > < W i d t h > 2 0 0 < / W i d t h > < / a : V a l u e > < / a : K e y V a l u e O f D i a g r a m O b j e c t K e y a n y T y p e z b w N T n L X > < a : K e y V a l u e O f D i a g r a m O b j e c t K e y a n y T y p e z b w N T n L X > < a : K e y > < K e y > R e l a t i o n s h i p s \ & l t ; T a b l e s \ P _ L \ C o l u m n s \ M o n t h & g t ; - & l t ; T a b l e s \ C a l e n d a r \ C o l u m n s \ D a t e & g t ; < / K e y > < / a : K e y > < a : V a l u e   i : t y p e = " D i a g r a m D i s p l a y L i n k V i e w S t a t e " > < A u t o m a t i o n P r o p e r t y H e l p e r T e x t > E n d   p o i n t   1 :   ( 3 1 6 . 6 6 6 6 6 6 6 6 6 6 6 7 , 3 4 0 . 3 3 3 3 3 3 ) .   E n d   p o i n t   2 :   ( 2 4 1 . 3 3 3 3 3 3 3 3 3 3 3 3 , 7 5 )   < / A u t o m a t i o n P r o p e r t y H e l p e r T e x t > < L a y e d O u t > t r u e < / L a y e d O u t > < P o i n t s   x m l n s : b = " h t t p : / / s c h e m a s . d a t a c o n t r a c t . o r g / 2 0 0 4 / 0 7 / S y s t e m . W i n d o w s " > < b : P o i n t > < b : _ x > 3 1 6 . 6 6 6 6 6 6 6 6 6 6 6 6 6 3 < / b : _ x > < b : _ y > 3 4 0 . 3 3 3 3 3 3 < / b : _ y > < / b : P o i n t > < b : P o i n t > < b : _ x > 2 8 1 < / b : _ x > < b : _ y > 3 4 0 . 3 3 3 3 3 3 < / b : _ y > < / b : P o i n t > < b : P o i n t > < b : _ x > 2 7 9 < / b : _ x > < b : _ y > 3 3 8 . 3 3 3 3 3 3 < / b : _ y > < / b : P o i n t > < b : P o i n t > < b : _ x > 2 7 9 < / b : _ x > < b : _ y > 7 7 < / b : _ y > < / b : P o i n t > < b : P o i n t > < b : _ x > 2 7 7 < / b : _ x > < b : _ y > 7 5 < / b : _ y > < / b : P o i n t > < b : P o i n t > < b : _ x > 2 4 1 . 3 3 3 3 3 3 3 3 3 3 3 3 3 4 < / b : _ x > < b : _ y > 7 5 < / b : _ y > < / b : P o i n t > < / P o i n t s > < / a : V a l u e > < / a : K e y V a l u e O f D i a g r a m O b j e c t K e y a n y T y p e z b w N T n L X > < a : K e y V a l u e O f D i a g r a m O b j e c t K e y a n y T y p e z b w N T n L X > < a : K e y > < K e y > R e l a t i o n s h i p s \ & l t ; T a b l e s \ P _ L \ C o l u m n s \ M o n t h & g t ; - & l t ; T a b l e s \ C a l e n d a r \ C o l u m n s \ D a t e & g t ; \ F K < / K e y > < / a : K e y > < a : V a l u e   i : t y p e = " D i a g r a m D i s p l a y L i n k E n d p o i n t V i e w S t a t e " > < H e i g h t > 1 6 < / H e i g h t > < L a b e l L o c a t i o n   x m l n s : b = " h t t p : / / s c h e m a s . d a t a c o n t r a c t . o r g / 2 0 0 4 / 0 7 / S y s t e m . W i n d o w s " > < b : _ x > 3 1 6 . 6 6 6 6 6 6 6 6 6 6 6 6 6 3 < / b : _ x > < b : _ y > 3 3 2 . 3 3 3 3 3 3 < / b : _ y > < / L a b e l L o c a t i o n > < L o c a t i o n   x m l n s : b = " h t t p : / / s c h e m a s . d a t a c o n t r a c t . o r g / 2 0 0 4 / 0 7 / S y s t e m . W i n d o w s " > < b : _ x > 3 3 2 . 6 6 6 6 6 6 6 6 6 6 6 6 6 3 < / b : _ x > < b : _ y > 3 4 0 . 3 3 3 3 3 3 < / b : _ y > < / L o c a t i o n > < S h a p e R o t a t e A n g l e > 1 8 0 < / S h a p e R o t a t e A n g l e > < W i d t h > 1 6 < / W i d t h > < / a : V a l u e > < / a : K e y V a l u e O f D i a g r a m O b j e c t K e y a n y T y p e z b w N T n L X > < a : K e y V a l u e O f D i a g r a m O b j e c t K e y a n y T y p e z b w N T n L X > < a : K e y > < K e y > R e l a t i o n s h i p s \ & l t ; T a b l e s \ P _ L \ C o l u m n s \ M o n t h & g t ; - & l t ; T a b l e s \ C a l e n d a r \ C o l u m n s \ D a t e & g t ; \ P K < / K e y > < / a : K e y > < a : V a l u e   i : t y p e = " D i a g r a m D i s p l a y L i n k E n d p o i n t V i e w S t a t e " > < H e i g h t > 1 6 < / H e i g h t > < L a b e l L o c a t i o n   x m l n s : b = " h t t p : / / s c h e m a s . d a t a c o n t r a c t . o r g / 2 0 0 4 / 0 7 / S y s t e m . W i n d o w s " > < b : _ x > 2 2 5 . 3 3 3 3 3 3 3 3 3 3 3 3 3 4 < / b : _ x > < b : _ y > 6 7 < / b : _ y > < / L a b e l L o c a t i o n > < L o c a t i o n   x m l n s : b = " h t t p : / / s c h e m a s . d a t a c o n t r a c t . o r g / 2 0 0 4 / 0 7 / S y s t e m . W i n d o w s " > < b : _ x > 2 2 5 . 3 3 3 3 3 3 3 3 3 3 3 3 3 7 < / b : _ x > < b : _ y > 7 5 < / b : _ y > < / L o c a t i o n > < S h a p e R o t a t e A n g l e > 3 6 0 < / S h a p e R o t a t e A n g l e > < W i d t h > 1 6 < / W i d t h > < / a : V a l u e > < / a : K e y V a l u e O f D i a g r a m O b j e c t K e y a n y T y p e z b w N T n L X > < a : K e y V a l u e O f D i a g r a m O b j e c t K e y a n y T y p e z b w N T n L X > < a : K e y > < K e y > R e l a t i o n s h i p s \ & l t ; T a b l e s \ P _ L \ C o l u m n s \ M o n t h & g t ; - & l t ; T a b l e s \ C a l e n d a r \ C o l u m n s \ D a t e & g t ; \ C r o s s F i l t e r < / K e y > < / a : K e y > < a : V a l u e   i : t y p e = " D i a g r a m D i s p l a y L i n k C r o s s F i l t e r V i e w S t a t e " > < P o i n t s   x m l n s : b = " h t t p : / / s c h e m a s . d a t a c o n t r a c t . o r g / 2 0 0 4 / 0 7 / S y s t e m . W i n d o w s " > < b : P o i n t > < b : _ x > 3 1 6 . 6 6 6 6 6 6 6 6 6 6 6 6 6 3 < / b : _ x > < b : _ y > 3 4 0 . 3 3 3 3 3 3 < / b : _ y > < / b : P o i n t > < b : P o i n t > < b : _ x > 2 8 1 < / b : _ x > < b : _ y > 3 4 0 . 3 3 3 3 3 3 < / b : _ y > < / b : P o i n t > < b : P o i n t > < b : _ x > 2 7 9 < / b : _ x > < b : _ y > 3 3 8 . 3 3 3 3 3 3 < / b : _ y > < / b : P o i n t > < b : P o i n t > < b : _ x > 2 7 9 < / b : _ x > < b : _ y > 7 7 < / b : _ y > < / b : P o i n t > < b : P o i n t > < b : _ x > 2 7 7 < / b : _ x > < b : _ y > 7 5 < / b : _ y > < / b : P o i n t > < b : P o i n t > < b : _ x > 2 4 1 . 3 3 3 3 3 3 3 3 3 3 3 3 3 4 < / b : _ x > < b : _ y > 7 5 < / b : _ y > < / b : P o i n t > < / P o i n t s > < / a : V a l u e > < / a : K e y V a l u e O f D i a g r a m O b j e c t K e y a n y T y p e z b w N T n L X > < a : K e y V a l u e O f D i a g r a m O b j e c t K e y a n y T y p e z b w N T n L X > < a : K e y > < K e y > R e l a t i o n s h i p s \ & l t ; T a b l e s \ P _ L \ C o l u m n s \ N / C & g t ; - & l t ; T a b l e s \ C o A \ C o l u m n s \ N u m b e r & g t ; < / K e y > < / a : K e y > < a : V a l u e   i : t y p e = " D i a g r a m D i s p l a y L i n k V i e w S t a t e " > < A u t o m a t i o n P r o p e r t y H e l p e r T e x t > E n d   p o i n t   1 :   ( 5 4 8 . 6 6 6 6 6 6 6 6 6 6 6 7 , 3 4 0 . 3 3 3 3 3 3 ) .   E n d   p o i n t   2 :   ( 6 6 2 . 6 6 6 6 6 6 6 6 6 6 6 7 , 7 5 )   < / A u t o m a t i o n P r o p e r t y H e l p e r T e x t > < L a y e d O u t > t r u e < / L a y e d O u t > < P o i n t s   x m l n s : b = " h t t p : / / s c h e m a s . d a t a c o n t r a c t . o r g / 2 0 0 4 / 0 7 / S y s t e m . W i n d o w s " > < b : P o i n t > < b : _ x > 5 4 8 . 6 6 6 6 6 6 6 6 6 6 6 6 6 3 < / b : _ x > < b : _ y > 3 4 0 . 3 3 3 3 3 3 < / b : _ y > < / b : P o i n t > < b : P o i n t > < b : _ x > 6 0 3 . 6 6 6 6 6 7 < / b : _ x > < b : _ y > 3 4 0 . 3 3 3 3 3 3 < / b : _ y > < / b : P o i n t > < b : P o i n t > < b : _ x > 6 0 5 . 6 6 6 6 6 7 < / b : _ x > < b : _ y > 3 3 8 . 3 3 3 3 3 3 < / b : _ y > < / b : P o i n t > < b : P o i n t > < b : _ x > 6 0 5 . 6 6 6 6 6 7 < / b : _ x > < b : _ y > 7 7 < / b : _ y > < / b : P o i n t > < b : P o i n t > < b : _ x > 6 0 7 . 6 6 6 6 6 7 < / b : _ x > < b : _ y > 7 5 < / b : _ y > < / b : P o i n t > < b : P o i n t > < b : _ x > 6 6 2 . 6 6 6 6 6 6 6 6 6 6 6 6 5 2 < / b : _ x > < b : _ y > 7 5 < / b : _ y > < / b : P o i n t > < / P o i n t s > < / a : V a l u e > < / a : K e y V a l u e O f D i a g r a m O b j e c t K e y a n y T y p e z b w N T n L X > < a : K e y V a l u e O f D i a g r a m O b j e c t K e y a n y T y p e z b w N T n L X > < a : K e y > < K e y > R e l a t i o n s h i p s \ & l t ; T a b l e s \ P _ L \ C o l u m n s \ N / C & g t ; - & l t ; T a b l e s \ C o A \ C o l u m n s \ N u m b e r & g t ; \ F K < / K e y > < / a : K e y > < a : V a l u e   i : t y p e = " D i a g r a m D i s p l a y L i n k E n d p o i n t V i e w S t a t e " > < H e i g h t > 1 6 < / H e i g h t > < L a b e l L o c a t i o n   x m l n s : b = " h t t p : / / s c h e m a s . d a t a c o n t r a c t . o r g / 2 0 0 4 / 0 7 / S y s t e m . W i n d o w s " > < b : _ x > 5 3 2 . 6 6 6 6 6 6 6 6 6 6 6 6 6 3 < / b : _ x > < b : _ y > 3 3 2 . 3 3 3 3 3 3 < / b : _ y > < / L a b e l L o c a t i o n > < L o c a t i o n   x m l n s : b = " h t t p : / / s c h e m a s . d a t a c o n t r a c t . o r g / 2 0 0 4 / 0 7 / S y s t e m . W i n d o w s " > < b : _ x > 5 3 2 . 6 6 6 6 6 6 6 6 6 6 6 6 6 3 < / b : _ x > < b : _ y > 3 4 0 . 3 3 3 3 3 3 < / b : _ y > < / L o c a t i o n > < S h a p e R o t a t e A n g l e > 3 6 0 < / S h a p e R o t a t e A n g l e > < W i d t h > 1 6 < / W i d t h > < / a : V a l u e > < / a : K e y V a l u e O f D i a g r a m O b j e c t K e y a n y T y p e z b w N T n L X > < a : K e y V a l u e O f D i a g r a m O b j e c t K e y a n y T y p e z b w N T n L X > < a : K e y > < K e y > R e l a t i o n s h i p s \ & l t ; T a b l e s \ P _ L \ C o l u m n s \ N / C & g t ; - & l t ; T a b l e s \ C o A \ C o l u m n s \ N u m b e r & g t ; \ P K < / K e y > < / a : K e y > < a : V a l u e   i : t y p e = " D i a g r a m D i s p l a y L i n k E n d p o i n t V i e w S t a t e " > < H e i g h t > 1 6 < / H e i g h t > < L a b e l L o c a t i o n   x m l n s : b = " h t t p : / / s c h e m a s . d a t a c o n t r a c t . o r g / 2 0 0 4 / 0 7 / S y s t e m . W i n d o w s " > < b : _ x > 6 6 2 . 6 6 6 6 6 6 6 6 6 6 6 6 5 2 < / b : _ x > < b : _ y > 6 7 < / b : _ y > < / L a b e l L o c a t i o n > < L o c a t i o n   x m l n s : b = " h t t p : / / s c h e m a s . d a t a c o n t r a c t . o r g / 2 0 0 4 / 0 7 / S y s t e m . W i n d o w s " > < b : _ x > 6 7 8 . 6 6 6 6 6 6 6 6 6 6 6 6 5 2 < / b : _ x > < b : _ y > 7 5 < / b : _ y > < / L o c a t i o n > < S h a p e R o t a t e A n g l e > 1 8 0 < / S h a p e R o t a t e A n g l e > < W i d t h > 1 6 < / W i d t h > < / a : V a l u e > < / a : K e y V a l u e O f D i a g r a m O b j e c t K e y a n y T y p e z b w N T n L X > < a : K e y V a l u e O f D i a g r a m O b j e c t K e y a n y T y p e z b w N T n L X > < a : K e y > < K e y > R e l a t i o n s h i p s \ & l t ; T a b l e s \ P _ L \ C o l u m n s \ N / C & g t ; - & l t ; T a b l e s \ C o A \ C o l u m n s \ N u m b e r & g t ; \ C r o s s F i l t e r < / K e y > < / a : K e y > < a : V a l u e   i : t y p e = " D i a g r a m D i s p l a y L i n k C r o s s F i l t e r V i e w S t a t e " > < P o i n t s   x m l n s : b = " h t t p : / / s c h e m a s . d a t a c o n t r a c t . o r g / 2 0 0 4 / 0 7 / S y s t e m . W i n d o w s " > < b : P o i n t > < b : _ x > 5 4 8 . 6 6 6 6 6 6 6 6 6 6 6 6 6 3 < / b : _ x > < b : _ y > 3 4 0 . 3 3 3 3 3 3 < / b : _ y > < / b : P o i n t > < b : P o i n t > < b : _ x > 6 0 3 . 6 6 6 6 6 7 < / b : _ x > < b : _ y > 3 4 0 . 3 3 3 3 3 3 < / b : _ y > < / b : P o i n t > < b : P o i n t > < b : _ x > 6 0 5 . 6 6 6 6 6 7 < / b : _ x > < b : _ y > 3 3 8 . 3 3 3 3 3 3 < / b : _ y > < / b : P o i n t > < b : P o i n t > < b : _ x > 6 0 5 . 6 6 6 6 6 7 < / b : _ x > < b : _ y > 7 7 < / b : _ y > < / b : P o i n t > < b : P o i n t > < b : _ x > 6 0 7 . 6 6 6 6 6 7 < / b : _ x > < b : _ y > 7 5 < / b : _ y > < / b : P o i n t > < b : P o i n t > < b : _ x > 6 6 2 . 6 6 6 6 6 6 6 6 6 6 6 6 5 2 < / b : _ x > < b : _ y > 7 5 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 C o l u m n s \ M M M - Y Y Y Y 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 C o l u m n s \ M M M - Y Y Y Y   n u m b e r < / K e y > < / a : K e y > < a : V a l u e   i : t y p e = " M e a s u r e G r i d N o d e V i e w S t a t e " > < C o l u m n > 7 < / C o l u m n > < L a y e d O u t > t r u e < / L a y e d O u t > < / a : V a l u e > < / a : K e y V a l u e O f D i a g r a m O b j e c t K e y a n y T y p e z b w N T n L X > < / V i e w S t a t e s > < / D i a g r a m M a n a g e r . S e r i a l i z a b l e D i a g r a m > < D i a g r a m M a n a g e r . S e r i a l i z a b l e D i a g r a m > < A d a p t e r   i : t y p e = " M e a s u r e D i a g r a m S a n d b o x A d a p t e r " > < T a b l e N a m e > P _ L 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 P _ L 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 M e a s u r e s \ Y T D ,   A c t u a l s < / K e y > < / D i a g r a m O b j e c t K e y > < D i a g r a m O b j e c t K e y > < K e y > M e a s u r e s \ Y T D ,   A c t u a l s \ T a g I n f o \ F o r m u l a < / K e y > < / D i a g r a m O b j e c t K e y > < D i a g r a m O b j e c t K e y > < K e y > M e a s u r e s \ Y T D ,   A c t u a l s \ T a g I n f o \ V a l u e < / K e y > < / D i a g r a m O b j e c t K e y > < D i a g r a m O b j e c t K e y > < K e y > M e a s u r e s \ Y T D ,   B u d g e t < / K e y > < / D i a g r a m O b j e c t K e y > < D i a g r a m O b j e c t K e y > < K e y > M e a s u r e s \ Y T D ,   B u d g e t \ T a g I n f o \ F o r m u l a < / K e y > < / D i a g r a m O b j e c t K e y > < D i a g r a m O b j e c t K e y > < K e y > M e a s u r e s \ Y T D ,   B u d g e t \ T a g I n f o \ V a l u e < / K e y > < / D i a g r a m O b j e c t K e y > < D i a g r a m O b j e c t K e y > < K e y > M e a s u r e s \ S u m   o f   V a l u e < / K e y > < / D i a g r a m O b j e c t K e y > < D i a g r a m O b j e c t K e y > < K e y > M e a s u r e s \ S u m   o f   V a l u e \ T a g I n f o \ F o r m u l a < / K e y > < / D i a g r a m O b j e c t K e y > < D i a g r a m O b j e c t K e y > < K e y > M e a s u r e s \ S u m   o f   V a l u e \ T a g I n f o \ V a l u e < / K e y > < / D i a g r a m O b j e c t K e y > < D i a g r a m O b j e c t K e y > < K e y > C o l u m n s \ M o n t h < / K e y > < / D i a g r a m O b j e c t K e y > < D i a g r a m O b j e c t K e y > < K e y > C o l u m n s \ N / C < / K e y > < / D i a g r a m O b j e c t K e y > < D i a g r a m O b j e c t K e y > < K e y > C o l u m n s \ A t t r i b u t e < / K e y > < / D i a g r a m O b j e c t K e y > < D i a g r a m O b j e c t K e y > < K e y > C o l u m n s \ U o M < / K e y > < / D i a g r a m O b j e c t K e y > < D i a g r a m O b j e c t K e y > < K e y > C o l u m n s \ S u m m a r y < / K e y > < / D i a g r a m O b j e c t K e y > < D i a g r a m O b j e c t K e y > < K e y > C o l u m n s \ V a l u e < / K e y > < / D i a g r a m O b j e c t K e y > < D i a g r a m O b j e c t K e y > < K e y > C o l u m n s \ M a t e r i a l   C a t e g o r y < / K e y > < / D i a g r a m O b j e c t K e y > < D i a g r a m O b j e c t K e y > < K e y > C o l u m n s \ P r o d u c t   C a t e g o r y < / K e y > < / D i a g r a m O b j e c t K e y > < D i a g r a m O b j e c t K e y > < K e y > M e a s u r e s \ T o t a l   V a l u e < / K e y > < / D i a g r a m O b j e c t K e y > < D i a g r a m O b j e c t K e y > < K e y > M e a s u r e s \ T o t a l   V a l u e \ T a g I n f o \ F o r m u l a < / K e y > < / D i a g r a m O b j e c t K e y > < D i a g r a m O b j e c t K e y > < K e y > M e a s u r e s \ T o t a l   V a l u e \ T a g I n f o \ V a l u e 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 M e a s u r e s \ Y T D ,   A c t u a l s < / K e y > < / a : K e y > < a : V a l u e   i : t y p e = " M e a s u r e G r i d N o d e V i e w S t a t e " > < L a y e d O u t > t r u e < / L a y e d O u t > < / a : V a l u e > < / a : K e y V a l u e O f D i a g r a m O b j e c t K e y a n y T y p e z b w N T n L X > < a : K e y V a l u e O f D i a g r a m O b j e c t K e y a n y T y p e z b w N T n L X > < a : K e y > < K e y > M e a s u r e s \ Y T D ,   A c t u a l s \ T a g I n f o \ F o r m u l a < / K e y > < / a : K e y > < a : V a l u e   i : t y p e = " M e a s u r e G r i d V i e w S t a t e I D i a g r a m T a g A d d i t i o n a l I n f o " / > < / a : K e y V a l u e O f D i a g r a m O b j e c t K e y a n y T y p e z b w N T n L X > < a : K e y V a l u e O f D i a g r a m O b j e c t K e y a n y T y p e z b w N T n L X > < a : K e y > < K e y > M e a s u r e s \ Y T D ,   A c t u a l s \ T a g I n f o \ V a l u e < / K e y > < / a : K e y > < a : V a l u e   i : t y p e = " M e a s u r e G r i d V i e w S t a t e I D i a g r a m T a g A d d i t i o n a l I n f o " / > < / a : K e y V a l u e O f D i a g r a m O b j e c t K e y a n y T y p e z b w N T n L X > < a : K e y V a l u e O f D i a g r a m O b j e c t K e y a n y T y p e z b w N T n L X > < a : K e y > < K e y > M e a s u r e s \ Y T D ,   B u d g e t < / K e y > < / a : K e y > < a : V a l u e   i : t y p e = " M e a s u r e G r i d N o d e V i e w S t a t e " > < L a y e d O u t > t r u e < / L a y e d O u t > < R o w > 1 < / R o w > < / a : V a l u e > < / a : K e y V a l u e O f D i a g r a m O b j e c t K e y a n y T y p e z b w N T n L X > < a : K e y V a l u e O f D i a g r a m O b j e c t K e y a n y T y p e z b w N T n L X > < a : K e y > < K e y > M e a s u r e s \ Y T D ,   B u d g e t \ T a g I n f o \ F o r m u l a < / K e y > < / a : K e y > < a : V a l u e   i : t y p e = " M e a s u r e G r i d V i e w S t a t e I D i a g r a m T a g A d d i t i o n a l I n f o " / > < / a : K e y V a l u e O f D i a g r a m O b j e c t K e y a n y T y p e z b w N T n L X > < a : K e y V a l u e O f D i a g r a m O b j e c t K e y a n y T y p e z b w N T n L X > < a : K e y > < K e y > M e a s u r e s \ Y T D ,   B u d g e t \ T a g I n f o \ V a l u e < / K e y > < / a : K e y > < a : V a l u e   i : t y p e = " M e a s u r e G r i d V i e w S t a t e I D i a g r a m T a g A d d i t i o n a l I n f o " / > < / a : K e y V a l u e O f D i a g r a m O b j e c t K e y a n y T y p e z b w N T n L X > < a : K e y V a l u e O f D i a g r a m O b j e c t K e y a n y T y p e z b w N T n L X > < a : K e y > < K e y > M e a s u r e s \ S u m   o f   V a l u e < / K e y > < / a : K e y > < a : V a l u e   i : t y p e = " M e a s u r e G r i d N o d e V i e w S t a t e " > < C o l u m n > 5 < / 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 C o l u m n s \ N / C < / K e y > < / a : K e y > < a : V a l u e   i : t y p e = " M e a s u r e G r i d N o d e V i e w S t a t e " > < C o l u m n > 1 < / C o l u m n > < L a y e d O u t > t r u e < / L a y e d O u t > < / a : V a l u e > < / a : K e y V a l u e O f D i a g r a m O b j e c t K e y a n y T y p e z b w N T n L X > < a : K e y V a l u e O f D i a g r a m O b j e c t K e y a n y T y p e z b w N T n L X > < a : K e y > < K e y > C o l u m n s \ A t t r i b u t e < / K e y > < / a : K e y > < a : V a l u e   i : t y p e = " M e a s u r e G r i d N o d e V i e w S t a t e " > < C o l u m n > 2 < / C o l u m n > < L a y e d O u t > t r u e < / L a y e d O u t > < / a : V a l u e > < / a : K e y V a l u e O f D i a g r a m O b j e c t K e y a n y T y p e z b w N T n L X > < a : K e y V a l u e O f D i a g r a m O b j e c t K e y a n y T y p e z b w N T n L X > < a : K e y > < K e y > C o l u m n s \ U o M < / K e y > < / a : K e y > < a : V a l u e   i : t y p e = " M e a s u r e G r i d N o d e V i e w S t a t e " > < C o l u m n > 3 < / C o l u m n > < L a y e d O u t > t r u e < / L a y e d O u t > < / a : V a l u e > < / a : K e y V a l u e O f D i a g r a m O b j e c t K e y a n y T y p e z b w N T n L X > < a : K e y V a l u e O f D i a g r a m O b j e c t K e y a n y T y p e z b w N T n L X > < a : K e y > < K e y > C o l u m n s \ S u m m a r y < / K e y > < / a : K e y > < a : V a l u e   i : t y p e = " M e a s u r e G r i d N o d e V i e w S t a t e " > < C o l u m n > 4 < / C o l u m n > < L a y e d O u t > t r u e < / L a y e d O u t > < / a : V a l u e > < / a : K e y V a l u e O f D i a g r a m O b j e c t K e y a n y T y p e z b w N T n L X > < a : K e y V a l u e O f D i a g r a m O b j e c t K e y a n y T y p e z b w N T n L X > < a : K e y > < K e y > C o l u m n s \ V a l u e < / K e y > < / a : K e y > < a : V a l u e   i : t y p e = " M e a s u r e G r i d N o d e V i e w S t a t e " > < C o l u m n > 5 < / C o l u m n > < L a y e d O u t > t r u e < / L a y e d O u t > < / a : V a l u e > < / a : K e y V a l u e O f D i a g r a m O b j e c t K e y a n y T y p e z b w N T n L X > < a : K e y V a l u e O f D i a g r a m O b j e c t K e y a n y T y p e z b w N T n L X > < a : K e y > < K e y > C o l u m n s \ M a t e r i a l   C a t e g o r y < / K e y > < / a : K e y > < a : V a l u e   i : t y p e = " M e a s u r e G r i d N o d e V i e w S t a t e " > < C o l u m n > 6 < / C o l u m n > < L a y e d O u t > t r u e < / L a y e d O u t > < / a : V a l u e > < / a : K e y V a l u e O f D i a g r a m O b j e c t K e y a n y T y p e z b w N T n L X > < a : K e y V a l u e O f D i a g r a m O b j e c t K e y a n y T y p e z b w N T n L X > < a : K e y > < K e y > C o l u m n s \ P r o d u c t   C a t e g o r y < / K e y > < / a : K e y > < a : V a l u e   i : t y p e = " M e a s u r e G r i d N o d e V i e w S t a t e " > < C o l u m n > 7 < / C o l u m n > < L a y e d O u t > t r u e < / L a y e d O u t > < / a : V a l u e > < / a : K e y V a l u e O f D i a g r a m O b j e c t K e y a n y T y p e z b w N T n L X > < a : K e y V a l u e O f D i a g r a m O b j e c t K e y a n y T y p e z b w N T n L X > < a : K e y > < K e y > M e a s u r e s \ T o t a l   V a l u e < / K e y > < / a : K e y > < a : V a l u e   i : t y p e = " M e a s u r e G r i d N o d e V i e w S t a t e " > < C o l u m n > 5 < / C o l u m n > < L a y e d O u t > t r u e < / L a y e d O u t > < / a : V a l u e > < / a : K e y V a l u e O f D i a g r a m O b j e c t K e y a n y T y p e z b w N T n L X > < a : K e y V a l u e O f D i a g r a m O b j e c t K e y a n y T y p e z b w N T n L X > < a : K e y > < K e y > M e a s u r e s \ T o t a l   V a l u e \ T a g I n f o \ F o r m u l a < / K e y > < / a : K e y > < a : V a l u e   i : t y p e = " M e a s u r e G r i d V i e w S t a t e I D i a g r a m T a g A d d i t i o n a l I n f o " / > < / a : K e y V a l u e O f D i a g r a m O b j e c t K e y a n y T y p e z b w N T n L X > < a : K e y V a l u e O f D i a g r a m O b j e c t K e y a n y T y p e z b w N T n L X > < a : K e y > < K e y > M e a s u r e s \ T o t a l   V a l u e \ T a g I n f o \ V a l u e < / K e y > < / a : K e y > < a : V a l u e   i : t y p e = " M e a s u r e G r i d V i e w S t a t e I D i a g r a m T a g A d d i t i o n a l I n f o " / > < / 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 C o l u m n s \ M M M - Y Y Y Y 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  L 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  L 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 C o l u m n s \ N / C < / 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 C o l u m n s \ U o M < / K e y > < / a : K e y > < a : V a l u e   i : t y p e = " T a b l e W i d g e t B a s e V i e w S t a t e " / > < / a : K e y V a l u e O f D i a g r a m O b j e c t K e y a n y T y p e z b w N T n L X > < a : K e y V a l u e O f D i a g r a m O b j e c t K e y a n y T y p e z b w N T n L X > < a : K e y > < K e y > C o l u m n s \ S u m m a r y 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 C o l u m n s \ M a t e r i a l   C a t e g o r y < / 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 P _ L 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 P _ L 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 C o l u m n s \ N / C < / 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 C o l u m n s \ U o M < / K e y > < / a : K e y > < a : V a l u e   i : t y p e = " T a b l e W i d g e t B a s e V i e w S t a t e " / > < / a : K e y V a l u e O f D i a g r a m O b j e c t K e y a n y T y p e z b w N T n L X > < a : K e y V a l u e O f D i a g r a m O b j e c t K e y a n y T y p e z b w N T n L X > < a : K e y > < K e y > C o l u m n s \ S u m m a r y 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 C o l u m n s \ M a t e r i a l   C a t e g o r y < / 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K e y > < V a l u e   x m l n s : a = " h t t p : / / s c h e m a s . d a t a c o n t r a c t . o r g / 2 0 0 4 / 0 7 / M i c r o s o f t . A n a l y s i s S e r v i c e s . C o m m o n " > < a : H a s F o c u s > t r u e < / a : H a s F o c u s > < a : S i z e A t D p i 9 6 > 1 4 3 < / a : S i z e A t D p i 9 6 > < a : V i s i b l e > t r u e < / a : V i s i b l e > < / V a l u e > < / K e y V a l u e O f s t r i n g S a n d b o x E d i t o r . M e a s u r e G r i d S t a t e S c d E 3 5 R y > < K e y V a l u e O f s t r i n g S a n d b o x E d i t o r . M e a s u r e G r i d S t a t e S c d E 3 5 R y > < K e y > C o A _ 6 3 e 5 a d 9 2 - 4 c 6 6 - 4 0 f b - 9 9 e 1 - 5 a f a e c 3 2 8 8 7 8 < / K e y > < V a l u e   x m l n s : a = " h t t p : / / s c h e m a s . d a t a c o n t r a c t . o r g / 2 0 0 4 / 0 7 / M i c r o s o f t . A n a l y s i s S e r v i c e s . C o m m o n " > < a : H a s F o c u s > f a l s e < / a : H a s F o c u s > < a : S i z e A t D p i 9 6 > 1 4 3 < / a : S i z e A t D p i 9 6 > < a : V i s i b l e > t r u e < / a : V i s i b l e > < / V a l u e > < / K e y V a l u e O f s t r i n g S a n d b o x E d i t o r . M e a s u r e G r i d S t a t e S c d E 3 5 R y > < K e y V a l u e O f s t r i n g S a n d b o x E d i t o r . M e a s u r e G r i d S t a t e S c d E 3 5 R y > < K e y > P _ L _ 0 7 5 5 0 d 7 b - 0 3 5 b - 4 0 5 6 - 8 8 2 4 - 2 4 0 e e a 8 8 1 e 9 3 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D a t a M a s h u p   x m l n s = " h t t p : / / s c h e m a s . m i c r o s o f t . c o m / D a t a M a s h u p " > A A A A A K 0 E A A B Q S w M E F A A C A A g A m 7 F L W H O o Z H W k A A A A 9 g A A A B I A H A B D b 2 5 m a W c v U G F j a 2 F n Z S 5 4 b W w g o h g A K K A U A A A A A A A A A A A A A A A A A A A A A A A A A A A A h Y 9 B D o I w F E S v Q r q n L d U Y Q k q J c S u J i d G 4 b U q F R v g Y W i x 3 c + G R v I I Y R d 2 5 n D d v M X O / 3 n g 2 N H V w 0 Z 0 1 L a Q o w h Q F G l R b G C h T 1 L t j G K N M 8 I 1 U J 1 n q Y J T B J o M t U l Q 5 d 0 4 I 8 d 5 j P 8 N t V x J G a U Q O + X q r K t 1 I 9 J H N f z k 0 Y J 0 E p Z H g + 9 c Y w X D E 5 n j B Y k w 5 m S D P D X w F N u 5 9 t j + Q r / r a 9 Z 0 W G s L l j p M p c v L + I B 5 Q S w M E F A A C A A g A m 7 F 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u x S 1 i B n J A c p w E A A J U D A A A T A B w A R m 9 y b X V s Y X M v U 2 V j d G l v b j E u b S C i G A A o o B Q A A A A A A A A A A A A A A A A A A A A A A A A A A A C d U c F O 2 0 A Q P R M p / 7 D a X o J Y W Q K V q g L 5 E D l Q E B C l S q C H O L I 2 9 p S s W O + i 3 d l i F O X f O 4 4 T c C F C F b 7 Y f j P z 5 s 1 7 H n J U 1 r B x 8 z 4 8 7 X a 6 H b + Q D g r 2 h Y 8 O r t n Y B p c D Z z H T g N 0 O o 6 e B C E n 8 n 2 h g 8 1 C C w d 6 5 0 h A l 1 i D 9 + B 5 P T t J b D 8 6 n N 9 I p a d J t n 0 9 / K L w I 8 / R 8 1 E 9 p Q Y Q V 8 n 0 x H Y B W p U J w M d / j g i V W h 9 L 4 + L t g Z y a 3 h T L 3 8 e H R 8 Z F g P 4 N F G O O z h v j 1 M x p a A 7 P 9 b k e Z t s b 2 O a P s e u c R / 5 w p m i J h z p Z E X r A L k A W d U R s w k X P a t K l s 8 F 4 z K N h 0 g / e 1 H u d S S + d j d I E 0 v V A m C 2 n u i X H y / A i v d B M n j f 9 t X d l c X B d 9 b 8 d + s V z y G 3 J 3 Q e Y g N b F C I q w E W / I 7 q Q M p Z 5 c G v 3 2 N a o L V q u X E m 8 V t S x L b 3 2 n J W Z W D j n 5 Z 9 z C 3 9 u F T y R J 1 V G l f U b T M B K 1 J N L m x N a O f 5 z Y Y z A Y S p Q f M s u x J 4 S I r A K X S P l s 7 Q z o a Q c v p J U I Z 8 4 + H u L h S p o j 5 e p b P V t O 6 b f Y Z 8 / 9 H X J 3 G M J R z c N s 4 E C p c x z G U J b w D 1 2 v b 4 E c J / Q V Q S w E C L Q A U A A I A C A C b s U t Y c 6 h k d a Q A A A D 2 A A A A E g A A A A A A A A A A A A A A A A A A A A A A Q 2 9 u Z m l n L 1 B h Y 2 t h Z 2 U u e G 1 s U E s B A i 0 A F A A C A A g A m 7 F L W A / K 6 a u k A A A A 6 Q A A A B M A A A A A A A A A A A A A A A A A 8 A A A A F t D b 2 5 0 Z W 5 0 X 1 R 5 c G V z X S 5 4 b W x Q S w E C L Q A U A A I A C A C b s U t Y g Z y Q H K c B A A C V A w A A E w A A A A A A A A A A A A A A A A D h 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G Q A A A A A A A D g 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F k K 3 B q M W l D N D d R c k J I R j h J d G t o R 2 R C a z k x Z E h C M W R B Q U F B Q U F B Q U E 9 P S I g L z 4 8 L 1 N 0 Y W J s Z U V u d H J p Z X M + P C 9 J d G V t P j x J d G V t P j x J d G V t T G 9 j Y X R p b 2 4 + P E l 0 Z W 1 U e X B l P k Z v c m 1 1 b G E 8 L 0 l 0 Z W 1 U e X B l P j x J d G V t U G F 0 a D 5 T Z W N 0 a W 9 u M S 9 Q J T J C T C U y M F N v d X J j Z T w v S X R l b V B h d G g + P C 9 J d G V t T G 9 j Y X R p b 2 4 + P F N 0 Y W J s Z U V u d H J p Z X M + P E V u d H J 5 I F R 5 c G U 9 I k l z U H J p d m F 0 Z S I g V m F s d W U 9 I m w w I i A v P j x F b n R y e S B U e X B l P S J R d W V y e U l E I i B W Y W x 1 Z T 0 i c z M w N T U y M D I 3 L W Q x Y z E t N D Q 2 N S 1 h N z I 3 L T Q 2 N j V j M D M y M G V k 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y L T E x V D E 4 O j I 5 O j I 4 L j I 1 N z M x M D V a I i A v P j x F b n R y e S B U e X B l P S J G a W x s U 3 R h d H V z I i B W Y W x 1 Z T 0 i c 0 N v b X B s Z X R l I i A v P j w v U 3 R h Y m x l R W 5 0 c m l l c z 4 8 L 0 l 0 Z W 0 + P E l 0 Z W 0 + P E l 0 Z W 1 M b 2 N h d G l v b j 4 8 S X R l b V R 5 c G U + R m 9 y b X V s Y T w v S X R l b V R 5 c G U + P E l 0 Z W 1 Q Y X R o P l N l Y 3 R p b 2 4 x L 1 A l M k J M J T I w U 2 9 1 c m N l L 1 N v d X J j Z T w v S X R l b V B h d G g + P C 9 J d G V t T G 9 j Y X R p b 2 4 + P F N 0 Y W J s Z U V u d H J p Z X M g L z 4 8 L 0 l 0 Z W 0 + P E l 0 Z W 0 + P E l 0 Z W 1 M b 2 N h d G l v b j 4 8 S X R l b V R 5 c G U + R m 9 y b X V s Y T w v S X R l b V R 5 c G U + P E l 0 Z W 1 Q Y X R o P l N l Y 3 R p b 2 4 x L 1 B f T D w v S X R l b V B h d G g + P C 9 J d G V t T G 9 j Y X R p b 2 4 + P F N 0 Y W J s Z U V u d H J p Z X M + P E V u d H J 5 I F R 5 c G U 9 I l F 1 Z X J 5 S U Q i I F Z h b H V l P S J z O W Z i O D J k Z G I t M z d i Y S 0 0 Y T h k L T h i Z T M t O T A 4 M z A 4 O D E z N m F m 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4 L C Z x d W 9 0 O 2 t l e U N v b H V t b k 5 h b W V z J n F 1 b 3 Q 7 O l t d L C Z x d W 9 0 O 3 F 1 Z X J 5 U m V s Y X R p b 2 5 z a G l w c y Z x d W 9 0 O z p b X S w m c X V v d D t j b 2 x 1 b W 5 J Z G V u d G l 0 a W V z J n F 1 b 3 Q 7 O l s m c X V v d D t T Z W N 0 a W 9 u M S 9 Q X 0 w v Q 2 h h b m d l Z C B U e X B l L n t N b 2 5 0 a C w w f S Z x d W 9 0 O y w m c X V v d D t T Z W N 0 a W 9 u M S 9 Q X 0 w v U H J v b W 9 0 Z W Q g S G V h Z G V y c y 5 7 T i 9 D L D F 9 J n F 1 b 3 Q 7 L C Z x d W 9 0 O 1 N l Y 3 R p b 2 4 x L 1 B f T C 9 Q c m 9 t b 3 R l Z C B I Z W F k Z X J z L n t B d H R y a W J 1 d G U s M n 0 m c X V v d D s s J n F 1 b 3 Q 7 U 2 V j d G l v b j E v U F 9 M L 1 B y b 2 1 v d G V k I E h l Y W R l c n M u e 1 V v T S w z f S Z x d W 9 0 O y w m c X V v d D t T Z W N 0 a W 9 u M S 9 Q X 0 w v U H J v b W 9 0 Z W Q g S G V h Z G V y c y 5 7 U 3 V t b W F y e S w 0 f S Z x d W 9 0 O y w m c X V v d D t T Z W N 0 a W 9 u M S 9 Q X 0 w v Q 2 h h b m d l Z C B U e X B l L n t W Y W x 1 Z S w 1 f S Z x d W 9 0 O y w m c X V v d D t T Z W N 0 a W 9 u M S 9 Q X 0 w v U H J v b W 9 0 Z W Q g S G V h Z G V y c y 5 7 T W F 0 Z X J p Y W w g Q 2 F 0 Z W d v c n k s N n 0 m c X V v d D s s J n F 1 b 3 Q 7 U 2 V j d G l v b j E v U F 9 M L 1 B y b 2 1 v d G V k I E h l Y W R l c n M u e 1 B y b 2 R 1 Y 3 Q g Q 2 F 0 Z W d v c n k s N 3 0 m c X V v d D t d L C Z x d W 9 0 O 0 N v b H V t b k N v d W 5 0 J n F 1 b 3 Q 7 O j g s J n F 1 b 3 Q 7 S 2 V 5 Q 2 9 s d W 1 u T m F t Z X M m c X V v d D s 6 W 1 0 s J n F 1 b 3 Q 7 Q 2 9 s d W 1 u S W R l b n R p d G l l c y Z x d W 9 0 O z p b J n F 1 b 3 Q 7 U 2 V j d G l v b j E v U F 9 M L 0 N o Y W 5 n Z W Q g V H l w Z S 5 7 T W 9 u d G g s M H 0 m c X V v d D s s J n F 1 b 3 Q 7 U 2 V j d G l v b j E v U F 9 M L 1 B y b 2 1 v d G V k I E h l Y W R l c n M u e 0 4 v Q y w x f S Z x d W 9 0 O y w m c X V v d D t T Z W N 0 a W 9 u M S 9 Q X 0 w v U H J v b W 9 0 Z W Q g S G V h Z G V y c y 5 7 Q X R 0 c m l i d X R l L D J 9 J n F 1 b 3 Q 7 L C Z x d W 9 0 O 1 N l Y 3 R p b 2 4 x L 1 B f T C 9 Q c m 9 t b 3 R l Z C B I Z W F k Z X J z L n t V b 0 0 s M 3 0 m c X V v d D s s J n F 1 b 3 Q 7 U 2 V j d G l v b j E v U F 9 M L 1 B y b 2 1 v d G V k I E h l Y W R l c n M u e 1 N 1 b W 1 h c n k s N H 0 m c X V v d D s s J n F 1 b 3 Q 7 U 2 V j d G l v b j E v U F 9 M L 0 N o Y W 5 n Z W Q g V H l w Z S 5 7 V m F s d W U s N X 0 m c X V v d D s s J n F 1 b 3 Q 7 U 2 V j d G l v b j E v U F 9 M L 1 B y b 2 1 v d G V k I E h l Y W R l c n M u e 0 1 h d G V y a W F s I E N h d G V n b 3 J 5 L D Z 9 J n F 1 b 3 Q 7 L C Z x d W 9 0 O 1 N l Y 3 R p b 2 4 x L 1 B f T C 9 Q c m 9 t b 3 R l Z C B I Z W F k Z X J z L n t Q c m 9 k d W N 0 I E N h d G V n b 3 J 5 L D d 9 J n F 1 b 3 Q 7 X S w m c X V v d D t S Z W x h d G l v b n N o a X B J b m Z v J n F 1 b 3 Q 7 O l t d f S I g L z 4 8 R W 5 0 c n k g V H l w Z T 0 i R m l s b F N 0 Y X R 1 c y I g V m F s d W U 9 I n N D b 2 1 w b G V 0 Z S I g L z 4 8 R W 5 0 c n k g V H l w Z T 0 i R m l s b E N v b H V t b k 5 h b W V z I i B W Y W x 1 Z T 0 i c 1 s m c X V v d D t N b 2 5 0 a C Z x d W 9 0 O y w m c X V v d D t O L 0 M m c X V v d D s s J n F 1 b 3 Q 7 Q X R 0 c m l i d X R l J n F 1 b 3 Q 7 L C Z x d W 9 0 O 1 V v T S Z x d W 9 0 O y w m c X V v d D t T d W 1 t Y X J 5 J n F 1 b 3 Q 7 L C Z x d W 9 0 O 1 Z h b H V l J n F 1 b 3 Q 7 L C Z x d W 9 0 O 0 1 h d G V y a W F s I E N h d G V n b 3 J 5 J n F 1 b 3 Q 7 L C Z x d W 9 0 O 1 B y b 2 R 1 Y 3 Q g Q 2 F 0 Z W d v c n k m c X V v d D t d I i A v P j x F b n R y e S B U e X B l P S J G a W x s Q 2 9 s d W 1 u V H l w Z X M i I F Z h b H V l P S J z Q 1 F Z R 0 J n W U R C Z 1 k 9 I i A v P j x F b n R y e S B U e X B l P S J G a W x s T G F z d F V w Z G F 0 Z W Q i I F Z h b H V l P S J k M j A y N C 0 w M i 0 x M V Q x O D o 0 M D o w N C 4 w M z A 2 N j E x W i I g L z 4 8 R W 5 0 c n k g V H l w Z T 0 i R m l s b E V y c m 9 y Q 2 9 1 b n Q i I F Z h b H V l P S J s M C I g L z 4 8 R W 5 0 c n k g V H l w Z T 0 i R m l s b E V y c m 9 y Q 2 9 k Z S I g V m F s d W U 9 I n N V b m t u b 3 d u I i A v P j x F b n R y e S B U e X B l P S J G a W x s Q 2 9 1 b n Q i I F Z h b H V l P S J s M T Q x O D Y i I C 8 + P E V u d H J 5 I F R 5 c G U 9 I k F k Z G V k V G 9 E Y X R h T W 9 k Z W w i I F Z h b H V l P S J s M S I g L z 4 8 R W 5 0 c n k g V H l w Z T 0 i U X V l c n l H c m 9 1 c E l E I i B W Y W x 1 Z T 0 i c 2 Y 1 O T h m Y T F k L T J l O D g t N D I z Y i 1 i M D Q 3 L T E 3 Y z I y Z D k y M T E 5 Z C I g L z 4 8 R W 5 0 c n k g V H l w Z T 0 i U G l 2 b 3 R P Y m p l Y 3 R O Y W 1 l I i B W Y W x 1 Z T 0 i c 1 N 1 b W 1 h c n k g K D M p I V B p d m 9 0 V G F i b G U z I i A v P j w v U 3 R h Y m x l R W 5 0 c m l l c z 4 8 L 0 l 0 Z W 0 + P E l 0 Z W 0 + P E l 0 Z W 1 M b 2 N h d G l v b j 4 8 S X R l b V R 5 c G U + R m 9 y b X V s Y T w v S X R l b V R 5 c G U + P E l 0 Z W 1 Q Y X R o P l N l Y 3 R p b 2 4 x L 1 B f T C 9 T b 3 V y Y 2 U 8 L 0 l 0 Z W 1 Q Y X R o P j w v S X R l b U x v Y 2 F 0 a W 9 u P j x T d G F i b G V F b n R y a W V z I C 8 + P C 9 J d G V t P j x J d G V t P j x J d G V t T G 9 j Y X R p b 2 4 + P E l 0 Z W 1 U e X B l P k Z v c m 1 1 b G E 8 L 0 l 0 Z W 1 U e X B l P j x J d G V t U G F 0 a D 5 T Z W N 0 a W 9 u M S 9 Q X 0 w v U H J v b W 9 0 Z W Q l M j B I Z W F k Z X J z P C 9 J d G V t U G F 0 a D 4 8 L 0 l 0 Z W 1 M b 2 N h d G l v b j 4 8 U 3 R h Y m x l R W 5 0 c m l l c y A v P j w v S X R l b T 4 8 S X R l b T 4 8 S X R l b U x v Y 2 F 0 a W 9 u P j x J d G V t V H l w Z T 5 G b 3 J t d W x h P C 9 J d G V t V H l w Z T 4 8 S X R l b V B h d G g + U 2 V j d G l v b j E v U F 9 M L 0 N o Y W 5 n Z W Q l M j B U e X B l P C 9 J d G V t U G F 0 a D 4 8 L 0 l 0 Z W 1 M b 2 N h d G l v b j 4 8 U 3 R h Y m x l R W 5 0 c m l l c y A v P j w v S X R l b T 4 8 S X R l b T 4 8 S X R l b U x v Y 2 F 0 a W 9 u P j x J d G V t V H l w Z T 5 G b 3 J t d W x h P C 9 J d G V t V H l w Z T 4 8 S X R l b V B h d G g + U 2 V j d G l v b j E v Q 2 9 B P C 9 J d G V t U G F 0 a D 4 8 L 0 l 0 Z W 1 M b 2 N h d G l v b j 4 8 U 3 R h Y m x l R W 5 0 c m l l c z 4 8 R W 5 0 c n k g V H l w Z T 0 i S X N Q c m l 2 Y X R l I i B W Y W x 1 Z T 0 i b D A i I C 8 + P E V u d H J 5 I F R 5 c G U 9 I l F 1 Z X J 5 S U Q i I F Z h b H V l P S J z O D g 2 N T d h N D E t M D c 0 O S 0 0 N m M w L T g y Z W U t M j h l O W N j O W M 4 Z W Q 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V m F y a W F u Y 2 U h U G l 2 b 3 R U Y W J s Z T U i I C 8 + P E V u d H J 5 I F R 5 c G U 9 I k Z p b G x l Z E N v b X B s Z X R l U m V z d W x 0 V G 9 X b 3 J r c 2 h l Z X Q i I F Z h b H V l P S J s M C I g L z 4 8 R W 5 0 c n k g V H l w Z T 0 i Q W R k Z W R U b 0 R h d G F N b 2 R l b C I g V m F s d W U 9 I m w x I i A v P j x F b n R y e S B U e X B l P S J G a W x s Q 2 9 1 b n Q i I F Z h b H V l P S J s M z Q z I i A v P j x F b n R y e S B U e X B l P S J G a W x s R X J y b 3 J D b 2 R l I i B W Y W x 1 Z T 0 i c 1 V u a 2 5 v d 2 4 i I C 8 + P E V u d H J 5 I F R 5 c G U 9 I k Z p b G x F c n J v c k N v d W 5 0 I i B W Y W x 1 Z T 0 i b D A i I C 8 + P E V u d H J 5 I F R 5 c G U 9 I k Z p b G x M Y X N 0 V X B k Y X R l Z C I g V m F s d W U 9 I m Q y M D I 0 L T A y L T E x V D I x O j I 0 O j A x L j E z N z Q 2 M D B a I i A v P j x F b n R y e S B U e X B l P S J G a W x s Q 2 9 s d W 1 u V H l w Z X M i I F Z h b H V l P S J z Q m d Z R y I g L z 4 8 R W 5 0 c n k g V H l w Z T 0 i R m l s b E N v b H V t b k 5 h b W V z I i B W Y W x 1 Z T 0 i c 1 s m c X V v d D t U e X B l J n F 1 b 3 Q 7 L C Z x d W 9 0 O 0 5 h b W U m c X V v d D s s J n F 1 b 3 Q 7 T n V t Y m V 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2 9 B L 0 N o Y W 5 n Z W Q g V H l w Z S 5 7 V H l w Z S w w f S Z x d W 9 0 O y w m c X V v d D t T Z W N 0 a W 9 u M S 9 D b 0 E v Q 2 h h b m d l Z C B U e X B l L n t O Y W 1 l L D F 9 J n F 1 b 3 Q 7 L C Z x d W 9 0 O 1 N l Y 3 R p b 2 4 x L 0 N v Q S 9 D a G F u Z 2 V k I F R 5 c G U u e 0 5 1 b W J l c i w y f S Z x d W 9 0 O 1 0 s J n F 1 b 3 Q 7 Q 2 9 s d W 1 u Q 2 9 1 b n Q m c X V v d D s 6 M y w m c X V v d D t L Z X l D b 2 x 1 b W 5 O Y W 1 l c y Z x d W 9 0 O z p b X S w m c X V v d D t D b 2 x 1 b W 5 J Z G V u d G l 0 a W V z J n F 1 b 3 Q 7 O l s m c X V v d D t T Z W N 0 a W 9 u M S 9 D b 0 E v Q 2 h h b m d l Z C B U e X B l L n t U e X B l L D B 9 J n F 1 b 3 Q 7 L C Z x d W 9 0 O 1 N l Y 3 R p b 2 4 x L 0 N v Q S 9 D a G F u Z 2 V k I F R 5 c G U u e 0 5 h b W U s M X 0 m c X V v d D s s J n F 1 b 3 Q 7 U 2 V j d G l v b j E v Q 2 9 B L 0 N o Y W 5 n Z W Q g V H l w Z S 5 7 T n V t Y m V y L D J 9 J n F 1 b 3 Q 7 X S w m c X V v d D t S Z W x h d G l v b n N o a X B J b m Z v J n F 1 b 3 Q 7 O l t d f S I g L z 4 8 L 1 N 0 Y W J s Z U V u d H J p Z X M + P C 9 J d G V t P j x J d G V t P j x J d G V t T G 9 j Y X R p b 2 4 + P E l 0 Z W 1 U e X B l P k Z v c m 1 1 b G E 8 L 0 l 0 Z W 1 U e X B l P j x J d G V t U G F 0 a D 5 T Z W N 0 a W 9 u M S 9 D b 0 E v U 2 9 1 c m N l P C 9 J d G V t U G F 0 a D 4 8 L 0 l 0 Z W 1 M b 2 N h d G l v b j 4 8 U 3 R h Y m x l R W 5 0 c m l l c y A v P j w v S X R l b T 4 8 S X R l b T 4 8 S X R l b U x v Y 2 F 0 a W 9 u P j x J d G V t V H l w Z T 5 G b 3 J t d W x h P C 9 J d G V t V H l w Z T 4 8 S X R l b V B h d G g + U 2 V j d G l v b j E v Q 2 9 B L 0 F j Y 2 9 1 b n R f R G F 0 Y X N l d F 9 f X 3 d p d G h f Z G V 0 Y W l s c 1 9 U Y W J s Z T w v S X R l b V B h d G g + P C 9 J d G V t T G 9 j Y X R p b 2 4 + P F N 0 Y W J s Z U V u d H J p Z X M g L z 4 8 L 0 l 0 Z W 0 + P E l 0 Z W 0 + P E l 0 Z W 1 M b 2 N h d G l v b j 4 8 S X R l b V R 5 c G U + R m 9 y b X V s Y T w v S X R l b V R 5 c G U + P E l 0 Z W 1 Q Y X R o P l N l Y 3 R p b 2 4 x L 0 N v Q S 9 D a G F u Z 2 V k J T I w V H l w Z T w v S X R l b V B h d G g + P C 9 J d G V t T G 9 j Y X R p b 2 4 + P F N 0 Y W J s Z U V u d H J p Z X M g L z 4 8 L 0 l 0 Z W 0 + P C 9 J d G V t c z 4 8 L 0 x v Y 2 F s U G F j a 2 F n Z U 1 l d G F k Y X R h R m l s Z T 4 W A A A A U E s F B g A A A A A A A A A A A A A A A A A A A A A A A C Y B A A A B A A A A 0 I y d 3 w E V 0 R G M e g D A T 8 K X 6 w E A A A D d 8 0 u h b 5 Q d T 7 H k e x 2 u b o 6 d A A A A A A I A A A A A A B B m A A A A A Q A A I A A A A L r 4 2 t P P 3 5 x 7 M x l e J V H D V l H W 6 b K Y V n 9 K m D b 0 l r v q S / 2 1 A A A A A A 6 A A A A A A g A A I A A A A M C g O 5 k N E 1 G s O l T 3 E j a E j X k i C w z t F 5 3 6 W G U D 3 1 6 D U h 2 s U A A A A C F O v t U i q F m 3 T j N R 2 w P 0 C l G u M Z 7 Z r X G a w H H w d C n e L 9 K H Q w F M O E A k T W U K O P T r q K R X p T g z K J j z h B b I v L j p / F 9 j s y y 0 w 6 l 7 2 f n i E W X X t B w j 2 A 2 W Q A A A A C x B 1 l W 3 4 y X m J 4 y 2 X N b k q a L o 5 U z t T T D l C j 8 B j 0 r H Z M m P m q x H K P 6 0 N h x J M s O R I A g z m / S Z b P C D 1 n A b g d V c h f J e y 7 A = < / D a t a M a s h u p > 
</file>

<file path=customXml/item17.xml>��< ? x m l   v e r s i o n = " 1 . 0 "   e n c o d i n g = " U T F - 1 6 " ? > < G e m i n i   x m l n s = " h t t p : / / g e m i n i / p i v o t c u s t o m i z a t i o n / 6 a 0 1 e 1 7 1 - 5 f a 7 - 4 a b d - 8 a b b - 5 1 c f 3 5 f c 1 3 e 1 " > < C u s t o m C o n t e n t > < ! [ C D A T A [ < ? x m l   v e r s i o n = " 1 . 0 "   e n c o d i n g = " u t f - 1 6 " ? > < S e t t i n g s > < C a l c u l a t e d F i e l d s > < i t e m > < M e a s u r e N a m e > Y T D ,   A c t u a l s < / M e a s u r e N a m e > < D i s p l a y N a m e > Y T D ,   A c t u a l s < / D i s p l a y N a m e > < V i s i b l e > T r u e < / V i s i b l e > < / i t e m > < i t e m > < M e a s u r e N a m e > Y T D ,   B u d g e t < / M e a s u r e N a m e > < D i s p l a y N a m e > Y T D ,   B u d g e t < / D i s p l a y N a m e > < V i s i b l e > F a l s e < / V i s i b l e > < / i t e m > < i t e m > < M e a s u r e N a m e > T o t a l   V a l u e < / M e a s u r e N a m e > < D i s p l a y N a m e > T o t a l   V a l u e < / D i s p l a y N a m e > < V i s i b l e > F a l s e < / V i s i b l e > < / i t e m > < i t e m > < M e a s u r e N a m e > V a l u e ,   B u d g e t < / M e a s u r e N a m e > < D i s p l a y N a m e > V a l u e ,   B u d g e t < / D i s p l a y N a m e > < V i s i b l e > F a l s e < / V i s i b l e > < / i t e m > < i t e m > < M e a s u r e N a m e > V a l u e ,   A c t u a l s < / M e a s u r e N a m e > < D i s p l a y N a m e > V a l u e ,   A c t u a l s < / D i s p l a y N a m e > < V i s i b l e > F a l s e < / V i s i b l e > < / i t e m > < / C a l c u l a t e d F i e l d s > < S A H o s t H a s h > 0 < / S A H o s t H a s h > < G e m i n i F i e l d L i s t V i s i b l e > T r u e < / G e m i n i F i e l d L i s t V i s i b l e > < / S e t t i n g s > ] ] > < / C u s t o m C o n t e n t > < / G e m i n i > 
</file>

<file path=customXml/item18.xml>��< ? x m l   v e r s i o n = " 1 . 0 "   e n c o d i n g = " U T F - 1 6 " ? > < G e m i n i   x m l n s = " h t t p : / / g e m i n i / p i v o t c u s t o m i z a t i o n / f f 5 1 d 4 a a - 8 6 3 0 - 4 0 6 6 - 8 d c 4 - 0 4 d e 6 b 2 2 3 8 e 7 " > < C u s t o m C o n t e n t > < ! [ C D A T A [ < ? x m l   v e r s i o n = " 1 . 0 "   e n c o d i n g = " u t f - 1 6 " ? > < S e t t i n g s > < C a l c u l a t e d F i e l d s > < i t e m > < M e a s u r e N a m e > Y T D ,   A c t u a l s < / M e a s u r e N a m e > < D i s p l a y N a m e > Y T D ,   A c t u a l s < / D i s p l a y N a m e > < V i s i b l e > T r u e < / V i s i b l e > < / i t e m > < i t e m > < M e a s u r e N a m e > Y T D ,   B u d g e r < / M e a s u r e N a m e > < D i s p l a y N a m e > Y T D ,   B u d g e r < / D i s p l a y N a m e > < V i s i b l e > F a l s e < / V i s i b l e > < / i t e m > < / C a l c u l a t e d F i e l d s > < S A H o s t H a s h > 0 < / S A H o s t H a s h > < G e m i n i F i e l d L i s t V i s i b l e > T r u e < / G e m i n i F i e l d L i s t V i s i b l e > < / S e t t i n g s > ] ] > < / C u s t o m C o n t e n t > < / G e m i n i > 
</file>

<file path=customXml/item19.xml>��< ? x m l   v e r s i o n = " 1 . 0 "   e n c o d i n g = " U T F - 1 6 " ? > < G e m i n i   x m l n s = " h t t p : / / g e m i n i / p i v o t c u s t o m i z a t i o n / c 4 2 2 5 5 d 7 - 7 1 a f - 4 b 5 0 - b 2 c 4 - 8 1 a d e f c 0 4 b a f " > < C u s t o m C o n t e n t > < ! [ C D A T A [ < ? x m l   v e r s i o n = " 1 . 0 "   e n c o d i n g = " u t f - 1 6 " ? > < S e t t i n g s > < C a l c u l a t e d F i e l d s > < i t e m > < M e a s u r e N a m e > Y T D ,   A c t u a l s < / M e a s u r e N a m e > < D i s p l a y N a m e > Y T D ,   A c t u a l s < / D i s p l a y N a m e > < V i s i b l e > T r u e < / V i s i b l e > < / i t e m > < i t e m > < M e a s u r e N a m e > Y T D ,   B u d g e r < / M e a s u r e N a m e > < D i s p l a y N a m e > Y T D ,   B u d g e r < / D i s p l a y N a m e > < V i s i b l e > F a l s e < / V i s i b l e > < / i t e m > < / C a l c u l a t e d F i e l d s > < S A H o s t H a s h > 0 < / S A H o s t H a s h > < G e m i n i F i e l d L i s t V i s i b l e > T r u e < / G e m i n i F i e l d L i s t V i s i b l e > < / S e t t i n g s > ] ] > < / C u s t o m C o n t e n t > < / G e m i n i > 
</file>

<file path=customXml/item2.xml>��< ? x m l   v e r s i o n = " 1 . 0 "   e n c o d i n g = " U T F - 1 6 " ? > < G e m i n i   x m l n s = " h t t p : / / g e m i n i / p i v o t c u s t o m i z a t i o n / T a b l e X M L _ C a l e n d a r _ 0 6 1 9 4 5 9 a - d 1 b 8 - 4 5 e e - 8 5 2 f - 6 7 3 d 2 8 3 d b 7 7 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 M o n t h   N a m e < / s t r i n g > < / k e y > < v a l u e > < i n t > 1 7 0 < / i n t > < / v a l u e > < / i t e m > < i t e m > < k e y > < s t r i n g > Y e a r < / s t r i n g > < / k e y > < v a l u e > < i n t > 8 8 < / i n t > < / v a l u e > < / i t e m > < i t e m > < k e y > < s t r i n g > M o n t h < / s t r i n g > < / k e y > < v a l u e > < i n t > 1 1 1 < / i n t > < / v a l u e > < / i t e m > < i t e m > < k e y > < s t r i n g > Y Y M M < / s t r i n g > < / k e y > < v a l u e > < i n t > 1 0 9 < / i n t > < / v a l u e > < / i t e m > < i t e m > < k e y > < s t r i n g > M o n t h I D < / s t r i n g > < / k e y > < v a l u e > < i n t > 1 3 1 < / i n t > < / v a l u e > < / i t e m > < i t e m > < k e y > < s t r i n g > M M M   Y Y Y Y < / s t r i n g > < / k e y > < v a l u e > < i n t > 1 5 5 < / i n t > < / v a l u e > < / i t e m > < i t e m > < k e y > < s t r i n g > Y e a r   M o n t h   N u m b e r < / s t r i n g > < / k e y > < v a l u e > < i n t > 2 3 5 < / i n t > < / v a l u e > < / i t e m > < i t e m > < k e y > < s t r i n g > Q u a r t e r   N u m b e r < / s t r i n g > < / k e y > < v a l u e > < i n t > 2 0 1 < / i n t > < / v a l u e > < / i t e m > < i t e m > < k e y > < s t r i n g > Y e a r Q u a r t e r N u m b e r < / s t r i n g > < / k e y > < v a l u e > < i n t > 2 3 5 < / i n t > < / v a l u e > < / i t e m > < i t e m > < k e y > < s t r i n g > Q u a r t e r < / s t r i n g > < / k e y > < v a l u e > < i n t > 1 2 1 < / i n t > < / v a l u e > < / i t e m > < / C o l u m n W i d t h s > < C o l u m n D i s p l a y I n d e x > < i t e m > < k e y > < s t r i n g > D a t e < / s t r i n g > < / k e y > < v a l u e > < i n t > 0 < / i n t > < / v a l u e > < / i t e m > < i t e m > < k e y > < s t r i n g > M o n t h   N a m e < / s t r i n g > < / k e y > < v a l u e > < i n t > 1 < / i n t > < / v a l u e > < / i t e m > < i t e m > < k e y > < s t r i n g > Y e a r < / s t r i n g > < / k e y > < v a l u e > < i n t > 2 < / i n t > < / v a l u e > < / i t e m > < i t e m > < k e y > < s t r i n g > M o n t h < / s t r i n g > < / k e y > < v a l u e > < i n t > 3 < / i n t > < / v a l u e > < / i t e m > < i t e m > < k e y > < s t r i n g > Y Y M M < / s t r i n g > < / k e y > < v a l u e > < i n t > 4 < / i n t > < / v a l u e > < / i t e m > < i t e m > < k e y > < s t r i n g > M o n t h I D < / s t r i n g > < / k e y > < v a l u e > < i n t > 5 < / i n t > < / v a l u e > < / i t e m > < i t e m > < k e y > < s t r i n g > M M M   Y Y Y Y < / s t r i n g > < / k e y > < v a l u e > < i n t > 6 < / i n t > < / v a l u e > < / i t e m > < i t e m > < k e y > < s t r i n g > Y e a r   M o n t h   N u m b e r < / s t r i n g > < / k e y > < v a l u e > < i n t > 7 < / i n t > < / v a l u e > < / i t e m > < i t e m > < k e y > < s t r i n g > Q u a r t e r   N u m b e r < / s t r i n g > < / k e y > < v a l u e > < i n t > 8 < / i n t > < / v a l u e > < / i t e m > < i t e m > < k e y > < s t r i n g > Y e a r Q u a r t e r N u m b e r < / s t r i n g > < / k e y > < v a l u e > < i n t > 9 < / i n t > < / v a l u e > < / i t e m > < i t e m > < k e y > < s t r i n g > Q u a r t e r < / 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2 9 9 0 d 6 c 0 - a e 0 6 - 4 e b 6 - b 1 2 c - e 0 3 f 8 3 0 7 1 5 f d " > < C u s t o m C o n t e n t > < ! [ C D A T A [ < ? x m l   v e r s i o n = " 1 . 0 "   e n c o d i n g = " u t f - 1 6 " ? > < S e t t i n g s > < C a l c u l a t e d F i e l d s > < i t e m > < M e a s u r e N a m e > Y T D ,   A c t u a l s < / M e a s u r e N a m e > < D i s p l a y N a m e > Y T D ,   A c t u a l s < / D i s p l a y N a m e > < V i s i b l e > F a l s e < / V i s i b l e > < / i t e m > < i t e m > < M e a s u r e N a m e > Y T D ,   B u d g e t < / M e a s u r e N a m e > < D i s p l a y N a m e > Y T D ,   B u d g e t < / D i s p l a y N a m e > < V i s i b l e > F a l s e < / V i s i b l e > < / i t e m > < i t e m > < M e a s u r e N a m e > T o t a l   V a l u e < / M e a s u r e N a m e > < D i s p l a y N a m e > T o t a l   V a l u e < / D i s p l a y N a m e > < V i s i b l e > F a l s e < / V i s i b l e > < / i t e m > < i t e m > < M e a s u r e N a m e > V a l u e ,   B u d g e t < / M e a s u r e N a m e > < D i s p l a y N a m e > V a l u e ,   B u d g e t < / D i s p l a y N a m e > < V i s i b l e > F a l s e < / V i s i b l e > < / i t e m > < i t e m > < M e a s u r e N a m e > V a l u e ,   A c t u a l s < / M e a s u r e N a m e > < D i s p l a y N a m e > V a l u e ,   A c t u a l s < / D i s p l a y N a m e > < V i s i b l e > F a l s e < / V i s i b l e > < / i t e m > < / C a l c u l a t e d F i e l d s > < S A H o s t H a s h > 0 < / S A H o s t H a s h > < G e m i n i F i e l d L i s t V i s i b l e > T r u e < / G e m i n i F i e l d L i s t V i s i b l e > < / S e t t i n g s > ] ] > < / C u s t o m C o n t e n t > < / G e m i n i > 
</file>

<file path=customXml/item21.xml>��< ? x m l   v e r s i o n = " 1 . 0 "   e n c o d i n g = " U T F - 1 6 " ? > < G e m i n i   x m l n s = " h t t p : / / g e m i n i / p i v o t c u s t o m i z a t i o n / d 0 8 0 5 7 8 9 - c 2 0 f - 4 5 f 6 - b d d 8 - 4 b 8 0 6 3 6 c b b 4 9 " > < C u s t o m C o n t e n t > < ! [ C D A T A [ < ? x m l   v e r s i o n = " 1 . 0 "   e n c o d i n g = " u t f - 1 6 " ? > < S e t t i n g s > < C a l c u l a t e d F i e l d s > < i t e m > < M e a s u r e N a m e > Y T D ,   A c t u a l s < / M e a s u r e N a m e > < D i s p l a y N a m e > Y T D ,   A c t u a l s < / D i s p l a y N a m e > < V i s i b l e > F a l s e < / V i s i b l e > < / i t e m > < i t e m > < M e a s u r e N a m e > Y T D ,   B u d g e t < / M e a s u r e N a m e > < D i s p l a y N a m e > Y T D ,   B u d g e t < / D i s p l a y N a m e > < V i s i b l e > F a l s e < / V i s i b l e > < / i t e m > < / C a l c u l a t e d F i e l d s > < S A H o s t H a s h > 0 < / S A H o s t H a s h > < G e m i n i F i e l d L i s t V i s i b l e > T r u e < / G e m i n i F i e l d L i s t V i s i b l e > < / S e t t i n g s > ] ] > < / C u s t o m C o n t e n t > < / G e m i n i > 
</file>

<file path=customXml/item22.xml>��< ? x m l   v e r s i o n = " 1 . 0 "   e n c o d i n g = " U T F - 1 6 " ? > < G e m i n i   x m l n s = " h t t p : / / g e m i n i / p i v o t c u s t o m i z a t i o n / e e 5 a 8 b 6 a - b f f 4 - 4 7 9 b - 8 0 8 7 - 5 d 0 c 1 8 5 3 4 b 8 4 " > < C u s t o m C o n t e n t > < ! [ C D A T A [ < ? x m l   v e r s i o n = " 1 . 0 "   e n c o d i n g = " u t f - 1 6 " ? > < S e t t i n g s > < C a l c u l a t e d F i e l d s > < i t e m > < M e a s u r e N a m e > Y T D ,   A c t u a l s < / M e a s u r e N a m e > < D i s p l a y N a m e > Y T D ,   A c t u a l s < / D i s p l a y N a m e > < V i s i b l e > F a l s e < / V i s i b l e > < / i t e m > < i t e m > < M e a s u r e N a m e > Y T D ,   B u d g e t < / M e a s u r e N a m e > < D i s p l a y N a m e > Y T D ,   B u d g e t < / D i s p l a y N a m e > < V i s i b l e > F a l s e < / V i s i b l e > < / i t e m > < i t e m > < M e a s u r e N a m e > T o t a l   V a l u e < / M e a s u r e N a m e > < D i s p l a y N a m e > T o t a l   V a l u e 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5 0 ] ] > < / 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 2 0 2 4 - 0 2 - 1 1 T 2 2 : 2 1 : 0 0 . 1 6 3 8 7 4 2 + 0 0 : 0 0 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 1 4 2 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i t e m > < k e y > < s t r i n g > M M M - Y Y Y Y   n u m b e r < / s t r i n g > < / k e y > < v a l u e > < i n t > 2 3 6 < / 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 M M M - Y Y Y Y   n u m b e r < / 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o A _ 6 3 e 5 a d 9 2 - 4 c 6 6 - 4 0 f b - 9 9 e 1 - 5 a f a e c 3 2 8 8 7 8 " > < 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 9 2 < / i n t > < / v a l u e > < / i t e m > < i t e m > < k e y > < s t r i n g > N a m e < / s t r i n g > < / k e y > < v a l u e > < i n t > 1 0 3 < / i n t > < / v a l u e > < / i t e m > < i t e m > < k e y > < s t r i n g > N u m b e r < / s t r i n g > < / k e y > < v a l u e > < i n t > 1 2 4 < / i n t > < / v a l u e > < / i t e m > < / C o l u m n W i d t h s > < C o l u m n D i s p l a y I n d e x > < i t e m > < k e y > < s t r i n g > T y p e < / s t r i n g > < / k e y > < v a l u e > < i n t > 0 < / i n t > < / v a l u e > < / i t e m > < i t e m > < k e y > < s t r i n g > N a m e < / s t r i n g > < / k e y > < v a l u e > < i n t > 1 < / i n t > < / v a l u e > < / i t e m > < i t e m > < k e y > < s t r i n g > N u m b e r < / 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9626AF0-0A8C-4CCE-A91F-1E2A9DE94257}">
  <ds:schemaRefs/>
</ds:datastoreItem>
</file>

<file path=customXml/itemProps10.xml><?xml version="1.0" encoding="utf-8"?>
<ds:datastoreItem xmlns:ds="http://schemas.openxmlformats.org/officeDocument/2006/customXml" ds:itemID="{DC71050A-11D7-4E47-95A7-C899F275FC7A}">
  <ds:schemaRefs/>
</ds:datastoreItem>
</file>

<file path=customXml/itemProps11.xml><?xml version="1.0" encoding="utf-8"?>
<ds:datastoreItem xmlns:ds="http://schemas.openxmlformats.org/officeDocument/2006/customXml" ds:itemID="{154C4A4F-18D7-46A1-9C14-90F6E3BA2350}">
  <ds:schemaRefs/>
</ds:datastoreItem>
</file>

<file path=customXml/itemProps12.xml><?xml version="1.0" encoding="utf-8"?>
<ds:datastoreItem xmlns:ds="http://schemas.openxmlformats.org/officeDocument/2006/customXml" ds:itemID="{56EE2F2D-F876-477B-A844-44A8AEAB9792}">
  <ds:schemaRefs/>
</ds:datastoreItem>
</file>

<file path=customXml/itemProps13.xml><?xml version="1.0" encoding="utf-8"?>
<ds:datastoreItem xmlns:ds="http://schemas.openxmlformats.org/officeDocument/2006/customXml" ds:itemID="{9510AB28-44EC-444A-A630-E4B7078A5E9C}">
  <ds:schemaRefs/>
</ds:datastoreItem>
</file>

<file path=customXml/itemProps14.xml><?xml version="1.0" encoding="utf-8"?>
<ds:datastoreItem xmlns:ds="http://schemas.openxmlformats.org/officeDocument/2006/customXml" ds:itemID="{3EB77E8B-3B48-4464-95C5-CAAA159C6234}">
  <ds:schemaRefs/>
</ds:datastoreItem>
</file>

<file path=customXml/itemProps15.xml><?xml version="1.0" encoding="utf-8"?>
<ds:datastoreItem xmlns:ds="http://schemas.openxmlformats.org/officeDocument/2006/customXml" ds:itemID="{99CF562B-BE4B-48A0-A244-2E8F1E5436A4}">
  <ds:schemaRefs/>
</ds:datastoreItem>
</file>

<file path=customXml/itemProps16.xml><?xml version="1.0" encoding="utf-8"?>
<ds:datastoreItem xmlns:ds="http://schemas.openxmlformats.org/officeDocument/2006/customXml" ds:itemID="{66956AFC-A4BC-425D-9FEA-11B9264E2E6B}">
  <ds:schemaRefs>
    <ds:schemaRef ds:uri="http://schemas.microsoft.com/DataMashup"/>
  </ds:schemaRefs>
</ds:datastoreItem>
</file>

<file path=customXml/itemProps17.xml><?xml version="1.0" encoding="utf-8"?>
<ds:datastoreItem xmlns:ds="http://schemas.openxmlformats.org/officeDocument/2006/customXml" ds:itemID="{F3D94E68-13C3-47E4-9975-8317F2A55F07}">
  <ds:schemaRefs/>
</ds:datastoreItem>
</file>

<file path=customXml/itemProps18.xml><?xml version="1.0" encoding="utf-8"?>
<ds:datastoreItem xmlns:ds="http://schemas.openxmlformats.org/officeDocument/2006/customXml" ds:itemID="{721209F5-B380-4A56-825B-F6E8B766757D}">
  <ds:schemaRefs/>
</ds:datastoreItem>
</file>

<file path=customXml/itemProps19.xml><?xml version="1.0" encoding="utf-8"?>
<ds:datastoreItem xmlns:ds="http://schemas.openxmlformats.org/officeDocument/2006/customXml" ds:itemID="{09AB9B36-07E7-42B6-AB57-C5C41FE8FA5C}">
  <ds:schemaRefs/>
</ds:datastoreItem>
</file>

<file path=customXml/itemProps2.xml><?xml version="1.0" encoding="utf-8"?>
<ds:datastoreItem xmlns:ds="http://schemas.openxmlformats.org/officeDocument/2006/customXml" ds:itemID="{9174DF81-616F-431E-AC53-567D20638F64}">
  <ds:schemaRefs/>
</ds:datastoreItem>
</file>

<file path=customXml/itemProps20.xml><?xml version="1.0" encoding="utf-8"?>
<ds:datastoreItem xmlns:ds="http://schemas.openxmlformats.org/officeDocument/2006/customXml" ds:itemID="{971D4CEF-EA97-490E-85AA-4EF7F0792123}">
  <ds:schemaRefs/>
</ds:datastoreItem>
</file>

<file path=customXml/itemProps21.xml><?xml version="1.0" encoding="utf-8"?>
<ds:datastoreItem xmlns:ds="http://schemas.openxmlformats.org/officeDocument/2006/customXml" ds:itemID="{0317534C-5CD4-4381-97F4-E3E0F58BA31D}">
  <ds:schemaRefs/>
</ds:datastoreItem>
</file>

<file path=customXml/itemProps22.xml><?xml version="1.0" encoding="utf-8"?>
<ds:datastoreItem xmlns:ds="http://schemas.openxmlformats.org/officeDocument/2006/customXml" ds:itemID="{16BC60A2-FEFF-4FF1-AE45-34229727B84A}">
  <ds:schemaRefs/>
</ds:datastoreItem>
</file>

<file path=customXml/itemProps23.xml><?xml version="1.0" encoding="utf-8"?>
<ds:datastoreItem xmlns:ds="http://schemas.openxmlformats.org/officeDocument/2006/customXml" ds:itemID="{F9964D9D-A32E-435F-A316-CBB8BF6A480D}">
  <ds:schemaRefs/>
</ds:datastoreItem>
</file>

<file path=customXml/itemProps24.xml><?xml version="1.0" encoding="utf-8"?>
<ds:datastoreItem xmlns:ds="http://schemas.openxmlformats.org/officeDocument/2006/customXml" ds:itemID="{2BDB6E32-B20E-4DCE-87A7-7023473C34BA}">
  <ds:schemaRefs/>
</ds:datastoreItem>
</file>

<file path=customXml/itemProps25.xml><?xml version="1.0" encoding="utf-8"?>
<ds:datastoreItem xmlns:ds="http://schemas.openxmlformats.org/officeDocument/2006/customXml" ds:itemID="{ABCC1348-F1EE-41FD-9EC8-70C03291D6C5}">
  <ds:schemaRefs/>
</ds:datastoreItem>
</file>

<file path=customXml/itemProps26.xml><?xml version="1.0" encoding="utf-8"?>
<ds:datastoreItem xmlns:ds="http://schemas.openxmlformats.org/officeDocument/2006/customXml" ds:itemID="{3E607887-2705-46E0-BC23-3D900546E14B}">
  <ds:schemaRefs/>
</ds:datastoreItem>
</file>

<file path=customXml/itemProps27.xml><?xml version="1.0" encoding="utf-8"?>
<ds:datastoreItem xmlns:ds="http://schemas.openxmlformats.org/officeDocument/2006/customXml" ds:itemID="{37548B92-F1D9-434E-A6DE-20B2F628E791}">
  <ds:schemaRefs/>
</ds:datastoreItem>
</file>

<file path=customXml/itemProps3.xml><?xml version="1.0" encoding="utf-8"?>
<ds:datastoreItem xmlns:ds="http://schemas.openxmlformats.org/officeDocument/2006/customXml" ds:itemID="{73FC52BC-39F1-4B9F-A18B-16D863A51086}">
  <ds:schemaRefs/>
</ds:datastoreItem>
</file>

<file path=customXml/itemProps4.xml><?xml version="1.0" encoding="utf-8"?>
<ds:datastoreItem xmlns:ds="http://schemas.openxmlformats.org/officeDocument/2006/customXml" ds:itemID="{A354DB2A-76FB-42A3-B83D-4EA012EFAB3D}">
  <ds:schemaRefs/>
</ds:datastoreItem>
</file>

<file path=customXml/itemProps5.xml><?xml version="1.0" encoding="utf-8"?>
<ds:datastoreItem xmlns:ds="http://schemas.openxmlformats.org/officeDocument/2006/customXml" ds:itemID="{DF6A7485-1A0D-499D-B0FC-565FB76AEE83}">
  <ds:schemaRefs/>
</ds:datastoreItem>
</file>

<file path=customXml/itemProps6.xml><?xml version="1.0" encoding="utf-8"?>
<ds:datastoreItem xmlns:ds="http://schemas.openxmlformats.org/officeDocument/2006/customXml" ds:itemID="{D4738A84-25A4-441E-8347-95AADB24B627}">
  <ds:schemaRefs/>
</ds:datastoreItem>
</file>

<file path=customXml/itemProps7.xml><?xml version="1.0" encoding="utf-8"?>
<ds:datastoreItem xmlns:ds="http://schemas.openxmlformats.org/officeDocument/2006/customXml" ds:itemID="{A50140FF-D3F1-41E1-A900-2A35B3F26614}">
  <ds:schemaRefs/>
</ds:datastoreItem>
</file>

<file path=customXml/itemProps8.xml><?xml version="1.0" encoding="utf-8"?>
<ds:datastoreItem xmlns:ds="http://schemas.openxmlformats.org/officeDocument/2006/customXml" ds:itemID="{946C7CDC-7605-470B-8DF9-EE6E931BAB42}">
  <ds:schemaRefs/>
</ds:datastoreItem>
</file>

<file path=customXml/itemProps9.xml><?xml version="1.0" encoding="utf-8"?>
<ds:datastoreItem xmlns:ds="http://schemas.openxmlformats.org/officeDocument/2006/customXml" ds:itemID="{DF9B7999-4050-4DEB-8D8E-ECEEC5D4EB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Input</vt:lpstr>
      <vt:lpstr>Summary PivotTable</vt:lpstr>
      <vt:lpstr>Summary CorpLayout</vt:lpstr>
      <vt:lpstr>Chart 1</vt:lpstr>
      <vt:lpstr>Chart (2)</vt:lpstr>
      <vt:lpstr>Qty Extract YTD</vt:lpstr>
      <vt:lpstr>Variance</vt:lpstr>
      <vt:lpstr>Measures</vt:lpstr>
      <vt:lpstr>End_period</vt:lpstr>
      <vt:lpstr>Month</vt:lpstr>
      <vt:lpstr>Start_period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 Delibas</dc:creator>
  <cp:lastModifiedBy>Marian Delibas</cp:lastModifiedBy>
  <cp:lastPrinted>2024-02-11T22:20:46Z</cp:lastPrinted>
  <dcterms:created xsi:type="dcterms:W3CDTF">2024-02-11T18:26:57Z</dcterms:created>
  <dcterms:modified xsi:type="dcterms:W3CDTF">2024-02-11T22:21:00Z</dcterms:modified>
</cp:coreProperties>
</file>