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xlittleboarderxx/Desktop/"/>
    </mc:Choice>
  </mc:AlternateContent>
  <xr:revisionPtr revIDLastSave="0" documentId="13_ncr:1_{33C95C7F-F9AA-664F-89E8-52E8598AD7A9}" xr6:coauthVersionLast="45" xr6:coauthVersionMax="45" xr10:uidLastSave="{00000000-0000-0000-0000-000000000000}"/>
  <bookViews>
    <workbookView xWindow="3240" yWindow="460" windowWidth="28000" windowHeight="14160" activeTab="1" xr2:uid="{A163BBE0-4EFA-A34D-83C4-5D89D8ABCE9E}"/>
  </bookViews>
  <sheets>
    <sheet name="Part A&amp;B" sheetId="1" r:id="rId1"/>
    <sheet name="Part C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2" l="1"/>
  <c r="C18" i="2"/>
  <c r="D17" i="2"/>
  <c r="C17" i="2"/>
  <c r="D16" i="2"/>
  <c r="C16" i="2"/>
  <c r="D15" i="2"/>
  <c r="C15" i="2"/>
  <c r="D14" i="2"/>
  <c r="E14" i="2" s="1"/>
  <c r="F14" i="2" s="1"/>
  <c r="C14" i="2"/>
  <c r="D13" i="2"/>
  <c r="E13" i="2" s="1"/>
  <c r="F13" i="2" s="1"/>
  <c r="C13" i="2"/>
  <c r="H13" i="2"/>
  <c r="H14" i="2"/>
  <c r="H15" i="2"/>
  <c r="H16" i="2"/>
  <c r="H17" i="2"/>
  <c r="H18" i="2"/>
  <c r="I18" i="2"/>
  <c r="I16" i="2"/>
  <c r="I15" i="2"/>
  <c r="C13" i="1"/>
  <c r="I14" i="2"/>
  <c r="I17" i="2"/>
  <c r="I13" i="2"/>
  <c r="B6" i="2"/>
  <c r="B7" i="2" s="1"/>
  <c r="D14" i="1"/>
  <c r="D15" i="1"/>
  <c r="D16" i="1"/>
  <c r="D17" i="1"/>
  <c r="D18" i="1"/>
  <c r="D13" i="1"/>
  <c r="B6" i="1"/>
  <c r="B7" i="1" s="1"/>
  <c r="C14" i="1" s="1"/>
  <c r="H5" i="2" l="1"/>
  <c r="C18" i="1"/>
  <c r="C16" i="1"/>
  <c r="C15" i="1"/>
  <c r="H5" i="1"/>
  <c r="C17" i="1"/>
  <c r="I5" i="2" l="1"/>
  <c r="E17" i="2" s="1"/>
  <c r="F17" i="2" s="1"/>
  <c r="I5" i="1"/>
  <c r="E17" i="1" s="1"/>
  <c r="F17" i="1" s="1"/>
  <c r="E18" i="2" l="1"/>
  <c r="F18" i="2" s="1"/>
  <c r="E15" i="2"/>
  <c r="F15" i="2" s="1"/>
  <c r="E16" i="2"/>
  <c r="F16" i="2" s="1"/>
  <c r="E16" i="1"/>
  <c r="F16" i="1" s="1"/>
  <c r="E14" i="1"/>
  <c r="F14" i="1" s="1"/>
  <c r="E13" i="1"/>
  <c r="F13" i="1" s="1"/>
  <c r="E15" i="1"/>
  <c r="F15" i="1" s="1"/>
  <c r="E18" i="1"/>
  <c r="F18" i="1" s="1"/>
  <c r="F20" i="1" l="1"/>
</calcChain>
</file>

<file path=xl/sharedStrings.xml><?xml version="1.0" encoding="utf-8"?>
<sst xmlns="http://schemas.openxmlformats.org/spreadsheetml/2006/main" count="46" uniqueCount="27">
  <si>
    <t>3-5 AMP concentration (mM)</t>
  </si>
  <si>
    <t>f2</t>
  </si>
  <si>
    <t>v(…)*</t>
  </si>
  <si>
    <t>E1</t>
  </si>
  <si>
    <t>F6P</t>
  </si>
  <si>
    <t>ATP</t>
  </si>
  <si>
    <t>kcat</t>
  </si>
  <si>
    <t>K,F6P</t>
  </si>
  <si>
    <t>K,ATP</t>
  </si>
  <si>
    <t>r1 (µM/s)</t>
  </si>
  <si>
    <t>r1 (µM/hr)</t>
  </si>
  <si>
    <t>W1</t>
  </si>
  <si>
    <t>W2</t>
  </si>
  <si>
    <t>K1</t>
  </si>
  <si>
    <t>K2</t>
  </si>
  <si>
    <t>n1</t>
  </si>
  <si>
    <t>n2</t>
  </si>
  <si>
    <t>Measured Rate</t>
  </si>
  <si>
    <t>Min</t>
  </si>
  <si>
    <t>Max</t>
  </si>
  <si>
    <t xml:space="preserve">v(…) </t>
  </si>
  <si>
    <t>Difference^2</t>
  </si>
  <si>
    <t>Sum:</t>
  </si>
  <si>
    <t>a &amp; b)</t>
  </si>
  <si>
    <t>P</t>
  </si>
  <si>
    <t>95% confidence</t>
  </si>
  <si>
    <t>v(…)*r1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</si>
</sst>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6" xfId="0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0" fontId="1" fillId="0" borderId="1" xfId="0" applyFont="1" applyBorder="1"/>
    <xf numFmtId="170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422269860246532E-2"/>
          <c:y val="5.4237374996463361E-2"/>
          <c:w val="0.91008566599332152"/>
          <c:h val="0.88407348310180134"/>
        </c:manualLayout>
      </c:layout>
      <c:scatterChart>
        <c:scatterStyle val="smoothMarker"/>
        <c:varyColors val="0"/>
        <c:ser>
          <c:idx val="0"/>
          <c:order val="0"/>
          <c:tx>
            <c:v>Measured values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 C'!$G$13:$G$18</c:f>
                <c:numCache>
                  <c:formatCode>General</c:formatCode>
                  <c:ptCount val="6"/>
                  <c:pt idx="0">
                    <c:v>0.59</c:v>
                  </c:pt>
                  <c:pt idx="1">
                    <c:v>1.2</c:v>
                  </c:pt>
                  <c:pt idx="2">
                    <c:v>5.7</c:v>
                  </c:pt>
                  <c:pt idx="3">
                    <c:v>10.199999999999999</c:v>
                  </c:pt>
                  <c:pt idx="4">
                    <c:v>11.8</c:v>
                  </c:pt>
                  <c:pt idx="5">
                    <c:v>13.3</c:v>
                  </c:pt>
                </c:numCache>
              </c:numRef>
            </c:plus>
            <c:minus>
              <c:numRef>
                <c:f>'Part C'!$G$13:$G$18</c:f>
                <c:numCache>
                  <c:formatCode>General</c:formatCode>
                  <c:ptCount val="6"/>
                  <c:pt idx="0">
                    <c:v>0.59</c:v>
                  </c:pt>
                  <c:pt idx="1">
                    <c:v>1.2</c:v>
                  </c:pt>
                  <c:pt idx="2">
                    <c:v>5.7</c:v>
                  </c:pt>
                  <c:pt idx="3">
                    <c:v>10.199999999999999</c:v>
                  </c:pt>
                  <c:pt idx="4">
                    <c:v>11.8</c:v>
                  </c:pt>
                  <c:pt idx="5">
                    <c:v>13.3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 C'!$A$13:$A$18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'Part C'!$B$13:$B$18</c:f>
              <c:numCache>
                <c:formatCode>General</c:formatCode>
                <c:ptCount val="6"/>
                <c:pt idx="0">
                  <c:v>3.0030000000000001</c:v>
                </c:pt>
                <c:pt idx="1">
                  <c:v>6.3019999999999996</c:v>
                </c:pt>
                <c:pt idx="2">
                  <c:v>29.760999999999999</c:v>
                </c:pt>
                <c:pt idx="3">
                  <c:v>52.002000000000002</c:v>
                </c:pt>
                <c:pt idx="4">
                  <c:v>60.305999999999997</c:v>
                </c:pt>
                <c:pt idx="5">
                  <c:v>68.653000000000006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4-8846-8F77-3CBDD29AAFCB}"/>
            </c:ext>
          </c:extLst>
        </c:ser>
        <c:ser>
          <c:idx val="1"/>
          <c:order val="1"/>
          <c:tx>
            <c:v>Modelled Values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C'!$A$13:$A$18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'Part C'!$F$13:$F$18</c:f>
              <c:numCache>
                <c:formatCode>General</c:formatCode>
                <c:ptCount val="6"/>
                <c:pt idx="0">
                  <c:v>3.0029999999999997</c:v>
                </c:pt>
                <c:pt idx="1">
                  <c:v>11.094589590657762</c:v>
                </c:pt>
                <c:pt idx="2">
                  <c:v>25.677563431001012</c:v>
                </c:pt>
                <c:pt idx="3">
                  <c:v>51.474360698436861</c:v>
                </c:pt>
                <c:pt idx="4">
                  <c:v>65.727346527867738</c:v>
                </c:pt>
                <c:pt idx="5">
                  <c:v>68.332020181573498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E4-8846-8F77-3CBDD29AA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05136"/>
        <c:axId val="610974192"/>
      </c:scatterChart>
      <c:valAx>
        <c:axId val="6390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74192"/>
        <c:crosses val="autoZero"/>
        <c:crossBetween val="midCat"/>
      </c:valAx>
      <c:valAx>
        <c:axId val="6109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0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6</xdr:rowOff>
    </xdr:from>
    <xdr:to>
      <xdr:col>6</xdr:col>
      <xdr:colOff>793750</xdr:colOff>
      <xdr:row>38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9A24D-F263-1348-8BA9-BFE5266CB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0B67-5162-664C-B1D3-607B65F8C3AC}">
  <dimension ref="A1:I27"/>
  <sheetViews>
    <sheetView workbookViewId="0">
      <selection activeCell="G21" sqref="G21"/>
    </sheetView>
  </sheetViews>
  <sheetFormatPr baseColWidth="10" defaultRowHeight="16"/>
  <cols>
    <col min="1" max="2" width="10" customWidth="1"/>
    <col min="4" max="4" width="12.1640625" bestFit="1" customWidth="1"/>
    <col min="6" max="6" width="12.1640625" bestFit="1" customWidth="1"/>
    <col min="8" max="8" width="12.6640625" bestFit="1" customWidth="1"/>
    <col min="9" max="9" width="13.6640625" bestFit="1" customWidth="1"/>
  </cols>
  <sheetData>
    <row r="1" spans="1:9" ht="18" customHeight="1">
      <c r="A1" t="s">
        <v>23</v>
      </c>
    </row>
    <row r="2" spans="1:9">
      <c r="A2" s="10" t="s">
        <v>3</v>
      </c>
      <c r="B2" s="4">
        <v>0.12</v>
      </c>
      <c r="C2" s="11" t="s">
        <v>6</v>
      </c>
      <c r="D2" s="6">
        <v>0.4</v>
      </c>
    </row>
    <row r="3" spans="1:9">
      <c r="A3" s="10" t="s">
        <v>4</v>
      </c>
      <c r="B3" s="4">
        <v>0.1</v>
      </c>
      <c r="C3" s="11" t="s">
        <v>7</v>
      </c>
      <c r="D3" s="6">
        <v>0.11</v>
      </c>
    </row>
    <row r="4" spans="1:9">
      <c r="A4" s="10" t="s">
        <v>5</v>
      </c>
      <c r="B4" s="4">
        <v>2.2999999999999998</v>
      </c>
      <c r="C4" s="11" t="s">
        <v>8</v>
      </c>
      <c r="D4" s="6">
        <v>0.42</v>
      </c>
      <c r="H4" s="8" t="s">
        <v>11</v>
      </c>
      <c r="I4" s="8" t="s">
        <v>12</v>
      </c>
    </row>
    <row r="5" spans="1:9">
      <c r="H5" s="16">
        <f>C13/(1-C13)</f>
        <v>4.5105780987481067E-2</v>
      </c>
      <c r="I5" s="16">
        <f>(C18+(C18-1)*H5)/(1-C18)</f>
        <v>74.027654956321101</v>
      </c>
    </row>
    <row r="6" spans="1:9">
      <c r="A6" s="9" t="s">
        <v>9</v>
      </c>
      <c r="B6">
        <f>D2*B2*(B3/(D3+B3))*(B4/(D4+B4))</f>
        <v>1.9327731092436976E-2</v>
      </c>
      <c r="H6" s="8" t="s">
        <v>13</v>
      </c>
      <c r="I6" s="8" t="s">
        <v>14</v>
      </c>
    </row>
    <row r="7" spans="1:9">
      <c r="A7" s="9" t="s">
        <v>10</v>
      </c>
      <c r="B7">
        <f>B6*60*60</f>
        <v>69.579831932773118</v>
      </c>
      <c r="H7" s="7">
        <v>1</v>
      </c>
      <c r="I7" s="16">
        <v>0.27611350151035491</v>
      </c>
    </row>
    <row r="8" spans="1:9">
      <c r="H8" s="8" t="s">
        <v>15</v>
      </c>
      <c r="I8" s="8" t="s">
        <v>16</v>
      </c>
    </row>
    <row r="9" spans="1:9">
      <c r="H9" s="7">
        <v>1</v>
      </c>
      <c r="I9" s="16">
        <v>2.902030587820819</v>
      </c>
    </row>
    <row r="12" spans="1:9" ht="51">
      <c r="A12" s="12" t="s">
        <v>0</v>
      </c>
      <c r="B12" s="13" t="s">
        <v>17</v>
      </c>
      <c r="C12" s="14" t="s">
        <v>20</v>
      </c>
      <c r="D12" s="14" t="s">
        <v>1</v>
      </c>
      <c r="E12" s="14" t="s">
        <v>2</v>
      </c>
      <c r="F12" s="15" t="s">
        <v>21</v>
      </c>
    </row>
    <row r="13" spans="1:9">
      <c r="A13" s="2">
        <v>0</v>
      </c>
      <c r="B13" s="3">
        <v>3.0030000000000001</v>
      </c>
      <c r="C13" s="3">
        <f>B13/$B$7</f>
        <v>4.3159057971014492E-2</v>
      </c>
      <c r="D13" s="3">
        <f>((A13/$I$7)^$I$9)/(1+(A13/$I$7)^$I$9)</f>
        <v>0</v>
      </c>
      <c r="E13" s="3">
        <f>($H$5+$I$5*D13)/(1+$H$5+$I$5*D13)</f>
        <v>4.3159057971014485E-2</v>
      </c>
      <c r="F13">
        <f>(C13-E13)^2</f>
        <v>4.8148248609680896E-35</v>
      </c>
    </row>
    <row r="14" spans="1:9">
      <c r="A14" s="2">
        <v>5.5E-2</v>
      </c>
      <c r="B14" s="3">
        <v>6.3019999999999996</v>
      </c>
      <c r="C14" s="3">
        <f>B14/$B$7</f>
        <v>9.0572222222222207E-2</v>
      </c>
      <c r="D14" s="3">
        <f t="shared" ref="D14:D18" si="0">((A14/$I$7)^$I$9)/(1+(A14/$I$7)^$I$9)</f>
        <v>9.1721878042503712E-3</v>
      </c>
      <c r="E14" s="3">
        <f t="shared" ref="E14:E18" si="1">($H$5+$I$5*D14)/(1+$H$5+$I$5*D14)</f>
        <v>0.41998768881758319</v>
      </c>
      <c r="F14">
        <f t="shared" ref="F14:F18" si="2">(C14-E14)^2</f>
        <v>0.10851454963223939</v>
      </c>
    </row>
    <row r="15" spans="1:9">
      <c r="A15" s="2">
        <v>9.2999999999999999E-2</v>
      </c>
      <c r="B15" s="3">
        <v>29.760999999999999</v>
      </c>
      <c r="C15" s="3">
        <f>B15/$B$7</f>
        <v>0.4277245169082125</v>
      </c>
      <c r="D15" s="3">
        <f t="shared" si="0"/>
        <v>4.0776192300875182E-2</v>
      </c>
      <c r="E15" s="3">
        <f t="shared" si="1"/>
        <v>0.75391712717958326</v>
      </c>
      <c r="F15">
        <f t="shared" si="2"/>
        <v>0.10640161899565037</v>
      </c>
    </row>
    <row r="16" spans="1:9">
      <c r="A16" s="2">
        <v>0.18099999999999999</v>
      </c>
      <c r="B16" s="3">
        <v>52.002000000000002</v>
      </c>
      <c r="C16" s="3">
        <f>B16/$B$7</f>
        <v>0.74737173913043475</v>
      </c>
      <c r="D16" s="3">
        <f t="shared" si="0"/>
        <v>0.22695754239297924</v>
      </c>
      <c r="E16" s="3">
        <f t="shared" si="1"/>
        <v>0.94396578906692674</v>
      </c>
      <c r="F16">
        <f t="shared" si="2"/>
        <v>3.8649220470431907E-2</v>
      </c>
    </row>
    <row r="17" spans="1:6">
      <c r="A17" s="2">
        <v>0.40500000000000003</v>
      </c>
      <c r="B17" s="3">
        <v>60.305999999999997</v>
      </c>
      <c r="C17" s="3">
        <f>B17/$B$7</f>
        <v>0.86671666666666647</v>
      </c>
      <c r="D17" s="3">
        <f t="shared" si="0"/>
        <v>0.752445071466325</v>
      </c>
      <c r="E17" s="3">
        <f t="shared" si="1"/>
        <v>0.98237787645177355</v>
      </c>
      <c r="F17">
        <f t="shared" si="2"/>
        <v>1.3377515448954548E-2</v>
      </c>
    </row>
    <row r="18" spans="1:6">
      <c r="A18" s="2">
        <v>0.99</v>
      </c>
      <c r="B18" s="3">
        <v>68.653000000000006</v>
      </c>
      <c r="C18" s="3">
        <f>B18/$B$7</f>
        <v>0.98667958937198064</v>
      </c>
      <c r="D18" s="3">
        <f t="shared" si="0"/>
        <v>0.97600406533189143</v>
      </c>
      <c r="E18" s="3">
        <f t="shared" si="1"/>
        <v>0.98635676475571377</v>
      </c>
      <c r="F18">
        <f t="shared" si="2"/>
        <v>1.0421573286785199E-7</v>
      </c>
    </row>
    <row r="20" spans="1:6">
      <c r="E20" s="5" t="s">
        <v>22</v>
      </c>
      <c r="F20">
        <f>SUM(F13:F18)</f>
        <v>0.26694300876300908</v>
      </c>
    </row>
    <row r="27" spans="1:6">
      <c r="A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CF4DD-CDB6-1C45-BE15-E3A729B666C5}">
  <dimension ref="A1:I27"/>
  <sheetViews>
    <sheetView tabSelected="1" workbookViewId="0">
      <selection activeCell="L11" sqref="L11"/>
    </sheetView>
  </sheetViews>
  <sheetFormatPr baseColWidth="10" defaultRowHeight="16"/>
  <cols>
    <col min="1" max="2" width="10" customWidth="1"/>
    <col min="4" max="4" width="12.1640625" bestFit="1" customWidth="1"/>
    <col min="5" max="5" width="14" bestFit="1" customWidth="1"/>
    <col min="6" max="6" width="12.1640625" bestFit="1" customWidth="1"/>
    <col min="8" max="8" width="12.6640625" bestFit="1" customWidth="1"/>
    <col min="9" max="9" width="13.6640625" bestFit="1" customWidth="1"/>
  </cols>
  <sheetData>
    <row r="1" spans="1:9" ht="18" customHeight="1">
      <c r="A1" t="s">
        <v>24</v>
      </c>
    </row>
    <row r="2" spans="1:9">
      <c r="A2" s="10" t="s">
        <v>3</v>
      </c>
      <c r="B2" s="4">
        <v>0.12</v>
      </c>
      <c r="C2" s="11" t="s">
        <v>6</v>
      </c>
      <c r="D2" s="6">
        <v>0.4</v>
      </c>
    </row>
    <row r="3" spans="1:9">
      <c r="A3" s="10" t="s">
        <v>4</v>
      </c>
      <c r="B3" s="4">
        <v>0.1</v>
      </c>
      <c r="C3" s="11" t="s">
        <v>7</v>
      </c>
      <c r="D3" s="6">
        <v>0.11</v>
      </c>
    </row>
    <row r="4" spans="1:9">
      <c r="A4" s="10" t="s">
        <v>5</v>
      </c>
      <c r="B4" s="4">
        <v>2.2999999999999998</v>
      </c>
      <c r="C4" s="11" t="s">
        <v>8</v>
      </c>
      <c r="D4" s="6">
        <v>0.42</v>
      </c>
      <c r="H4" s="8" t="s">
        <v>11</v>
      </c>
      <c r="I4" s="8" t="s">
        <v>12</v>
      </c>
    </row>
    <row r="5" spans="1:9">
      <c r="H5" s="16">
        <f>C13/(1-C13)</f>
        <v>4.5105780987481067E-2</v>
      </c>
      <c r="I5" s="16">
        <f>(C18+(C18-1)*H5)/(1-C18)</f>
        <v>74.027654956321101</v>
      </c>
    </row>
    <row r="6" spans="1:9">
      <c r="A6" s="9" t="s">
        <v>9</v>
      </c>
      <c r="B6">
        <f>D2*B2*(B3/(D3+B3))*(B4/(D4+B4))</f>
        <v>1.9327731092436976E-2</v>
      </c>
      <c r="H6" s="8" t="s">
        <v>13</v>
      </c>
      <c r="I6" s="8" t="s">
        <v>14</v>
      </c>
    </row>
    <row r="7" spans="1:9">
      <c r="A7" s="9" t="s">
        <v>10</v>
      </c>
      <c r="B7">
        <f>B6*60*60</f>
        <v>69.579831932773118</v>
      </c>
      <c r="H7" s="7">
        <v>1</v>
      </c>
      <c r="I7" s="16">
        <v>0.65463899999999997</v>
      </c>
    </row>
    <row r="8" spans="1:9">
      <c r="H8" s="8" t="s">
        <v>15</v>
      </c>
      <c r="I8" s="8" t="s">
        <v>16</v>
      </c>
    </row>
    <row r="9" spans="1:9">
      <c r="H9" s="7">
        <v>1</v>
      </c>
      <c r="I9" s="16">
        <v>2.5179420000000001</v>
      </c>
    </row>
    <row r="12" spans="1:9" ht="51">
      <c r="A12" s="12" t="s">
        <v>0</v>
      </c>
      <c r="B12" s="13" t="s">
        <v>17</v>
      </c>
      <c r="C12" s="14" t="s">
        <v>20</v>
      </c>
      <c r="D12" s="14" t="s">
        <v>1</v>
      </c>
      <c r="E12" s="14" t="s">
        <v>2</v>
      </c>
      <c r="F12" s="15" t="s">
        <v>26</v>
      </c>
      <c r="G12" s="17" t="s">
        <v>25</v>
      </c>
      <c r="H12" s="17" t="s">
        <v>18</v>
      </c>
      <c r="I12" s="8" t="s">
        <v>19</v>
      </c>
    </row>
    <row r="13" spans="1:9">
      <c r="A13" s="2">
        <v>0</v>
      </c>
      <c r="B13" s="3">
        <v>3.0030000000000001</v>
      </c>
      <c r="C13" s="3">
        <f>B13/$B$7</f>
        <v>4.3159057971014492E-2</v>
      </c>
      <c r="D13" s="3">
        <f>((A13/$I$7)^$I$9)/(1+(A13/$I$7)^$I$9)</f>
        <v>0</v>
      </c>
      <c r="E13" s="3">
        <f>($H$5+$I$5*D13)/(1+$H$5+$I$5*D13)</f>
        <v>4.3159057971014485E-2</v>
      </c>
      <c r="F13">
        <f>E13*$B$7</f>
        <v>3.0029999999999997</v>
      </c>
      <c r="G13" s="18">
        <v>0.59</v>
      </c>
      <c r="H13" s="18">
        <f>B13-G13</f>
        <v>2.4130000000000003</v>
      </c>
      <c r="I13" s="7">
        <f>B13+G13</f>
        <v>3.593</v>
      </c>
    </row>
    <row r="14" spans="1:9">
      <c r="A14" s="2">
        <v>5.5E-2</v>
      </c>
      <c r="B14" s="3">
        <v>6.3019999999999996</v>
      </c>
      <c r="C14" s="3">
        <f>B14/$B$7</f>
        <v>9.0572222222222207E-2</v>
      </c>
      <c r="D14" s="3">
        <f t="shared" ref="D14:D18" si="0">((A14/$I$7)^$I$9)/(1+(A14/$I$7)^$I$9)</f>
        <v>1.9532319120929725E-3</v>
      </c>
      <c r="E14" s="3">
        <f>($H$5+$I$5*D14)/(1+$H$5+$I$5*D14)</f>
        <v>0.15945122720872867</v>
      </c>
      <c r="F14">
        <f>E14*$B$7</f>
        <v>11.094589590657762</v>
      </c>
      <c r="G14" s="18">
        <v>1.2</v>
      </c>
      <c r="H14" s="18">
        <f>B14-G14</f>
        <v>5.1019999999999994</v>
      </c>
      <c r="I14" s="7">
        <f>B14+G14</f>
        <v>7.5019999999999998</v>
      </c>
    </row>
    <row r="15" spans="1:9">
      <c r="A15" s="2">
        <v>9.2999999999999999E-2</v>
      </c>
      <c r="B15" s="3">
        <v>29.760999999999999</v>
      </c>
      <c r="C15" s="3">
        <f>B15/$B$7</f>
        <v>0.4277245169082125</v>
      </c>
      <c r="D15" s="3">
        <f t="shared" si="0"/>
        <v>7.291522671970899E-3</v>
      </c>
      <c r="E15" s="3">
        <f t="shared" ref="E14:E18" si="1">($H$5+$I$5*D15)/(1+$H$5+$I$5*D15)</f>
        <v>0.3690374454455459</v>
      </c>
      <c r="F15">
        <f t="shared" ref="F14:F18" si="2">E15*$B$7</f>
        <v>25.677563431001012</v>
      </c>
      <c r="G15" s="18">
        <v>5.7</v>
      </c>
      <c r="H15" s="18">
        <f>B15-G15</f>
        <v>24.061</v>
      </c>
      <c r="I15" s="7">
        <f>B15+G15</f>
        <v>35.460999999999999</v>
      </c>
    </row>
    <row r="16" spans="1:9">
      <c r="A16" s="2">
        <v>0.18099999999999999</v>
      </c>
      <c r="B16" s="3">
        <v>52.002000000000002</v>
      </c>
      <c r="C16" s="3">
        <f>B16/$B$7</f>
        <v>0.74737173913043475</v>
      </c>
      <c r="D16" s="3">
        <f t="shared" si="0"/>
        <v>3.7795634170349479E-2</v>
      </c>
      <c r="E16" s="3">
        <f t="shared" si="1"/>
        <v>0.73978851728429784</v>
      </c>
      <c r="F16">
        <f t="shared" si="2"/>
        <v>51.474360698436861</v>
      </c>
      <c r="G16" s="18">
        <v>10.199999999999999</v>
      </c>
      <c r="H16" s="18">
        <f>B16-G16</f>
        <v>41.802000000000007</v>
      </c>
      <c r="I16" s="7">
        <f>B16+G16</f>
        <v>62.201999999999998</v>
      </c>
    </row>
    <row r="17" spans="1:9">
      <c r="A17" s="2">
        <v>0.40500000000000003</v>
      </c>
      <c r="B17" s="3">
        <v>60.305999999999997</v>
      </c>
      <c r="C17" s="3">
        <f>B17/$B$7</f>
        <v>0.86671666666666647</v>
      </c>
      <c r="D17" s="3">
        <f t="shared" si="0"/>
        <v>0.22985894093686801</v>
      </c>
      <c r="E17" s="3">
        <f t="shared" si="1"/>
        <v>0.94463215420486224</v>
      </c>
      <c r="F17">
        <f t="shared" si="2"/>
        <v>65.727346527867738</v>
      </c>
      <c r="G17" s="18">
        <v>11.8</v>
      </c>
      <c r="H17" s="18">
        <f>B17-G17</f>
        <v>48.506</v>
      </c>
      <c r="I17" s="7">
        <f>B17+G17</f>
        <v>72.105999999999995</v>
      </c>
    </row>
    <row r="18" spans="1:9">
      <c r="A18" s="2">
        <v>0.99</v>
      </c>
      <c r="B18" s="3">
        <v>68.653000000000006</v>
      </c>
      <c r="C18" s="3">
        <f>B18/$B$7</f>
        <v>0.98667958937198064</v>
      </c>
      <c r="D18" s="3">
        <f t="shared" si="0"/>
        <v>0.73913425723926807</v>
      </c>
      <c r="E18" s="3">
        <f t="shared" si="1"/>
        <v>0.98206647362406352</v>
      </c>
      <c r="F18">
        <f t="shared" si="2"/>
        <v>68.332020181573498</v>
      </c>
      <c r="G18" s="18">
        <v>13.3</v>
      </c>
      <c r="H18" s="18">
        <f>B18-G18</f>
        <v>55.353000000000009</v>
      </c>
      <c r="I18" s="7">
        <f>B18+G18</f>
        <v>81.953000000000003</v>
      </c>
    </row>
    <row r="27" spans="1:9">
      <c r="A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A&amp;B</vt:lpstr>
      <vt:lpstr>Part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2020-05-23T01:54:06Z</dcterms:created>
  <dcterms:modified xsi:type="dcterms:W3CDTF">2020-05-23T03:10:43Z</dcterms:modified>
</cp:coreProperties>
</file>