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littleboarderxx/Desktop/"/>
    </mc:Choice>
  </mc:AlternateContent>
  <xr:revisionPtr revIDLastSave="0" documentId="13_ncr:1_{1501FA3C-293F-C045-B43D-B2D7237AF589}" xr6:coauthVersionLast="45" xr6:coauthVersionMax="45" xr10:uidLastSave="{00000000-0000-0000-0000-000000000000}"/>
  <bookViews>
    <workbookView xWindow="480" yWindow="1320" windowWidth="27260" windowHeight="15120" activeTab="1" xr2:uid="{7BD36C01-B920-4794-A8A6-644D4FCA24A2}"/>
  </bookViews>
  <sheets>
    <sheet name="Part A" sheetId="1" r:id="rId1"/>
    <sheet name="Part 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2" l="1"/>
  <c r="D36" i="2"/>
  <c r="F8" i="2"/>
  <c r="E8" i="2"/>
  <c r="D8" i="2"/>
  <c r="F30" i="2"/>
  <c r="F31" i="2"/>
  <c r="F32" i="2"/>
  <c r="F33" i="2"/>
  <c r="F34" i="2"/>
  <c r="F35" i="2"/>
  <c r="F29" i="2"/>
  <c r="C35" i="2"/>
  <c r="C33" i="2"/>
  <c r="C32" i="2"/>
  <c r="C31" i="2"/>
  <c r="C30" i="2"/>
  <c r="C34" i="2"/>
  <c r="C29" i="2"/>
  <c r="B30" i="2"/>
  <c r="B31" i="2"/>
  <c r="B32" i="2"/>
  <c r="B33" i="2"/>
  <c r="B34" i="2"/>
  <c r="B35" i="2"/>
  <c r="B29" i="2"/>
  <c r="K4" i="1"/>
  <c r="A30" i="2"/>
  <c r="A31" i="2"/>
  <c r="A32" i="2"/>
  <c r="A33" i="2"/>
  <c r="A34" i="2"/>
  <c r="A35" i="2"/>
  <c r="A29" i="2"/>
  <c r="D32" i="2" l="1"/>
  <c r="D33" i="2"/>
  <c r="D30" i="2"/>
  <c r="D31" i="2"/>
  <c r="D29" i="2"/>
  <c r="D34" i="2"/>
  <c r="D35" i="2"/>
  <c r="F4" i="1" l="1"/>
  <c r="G4" i="1" s="1"/>
  <c r="F5" i="1"/>
  <c r="G5" i="1" s="1"/>
  <c r="F6" i="1"/>
  <c r="G6" i="1" s="1"/>
  <c r="H6" i="1" s="1"/>
  <c r="F7" i="1"/>
  <c r="G7" i="1"/>
  <c r="F8" i="1"/>
  <c r="G8" i="1" s="1"/>
  <c r="H8" i="1" s="1"/>
  <c r="F9" i="1"/>
  <c r="G9" i="1" s="1"/>
  <c r="H9" i="1" s="1"/>
  <c r="F3" i="1"/>
  <c r="G3" i="1" s="1"/>
  <c r="K3" i="1"/>
  <c r="A8" i="1"/>
  <c r="B4" i="1"/>
  <c r="H7" i="1" l="1"/>
  <c r="H5" i="1"/>
  <c r="H3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3" authorId="0" shapeId="0" xr:uid="{ED9769A5-D9B0-6D4E-BC13-86747A9431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Bionumbers ID:
</t>
        </r>
        <r>
          <rPr>
            <sz val="10"/>
            <color rgb="FF000000"/>
            <rFont val="Tahoma"/>
            <family val="2"/>
          </rPr>
          <t>103904</t>
        </r>
      </text>
    </comment>
  </commentList>
</comments>
</file>

<file path=xl/sharedStrings.xml><?xml version="1.0" encoding="utf-8"?>
<sst xmlns="http://schemas.openxmlformats.org/spreadsheetml/2006/main" count="36" uniqueCount="35">
  <si>
    <t>IPTG (mM)</t>
  </si>
  <si>
    <t>&lt;n&gt; (mRNA/cell)</t>
  </si>
  <si>
    <t>Low (mRNA/cell)</t>
  </si>
  <si>
    <t>High (mRNA/cell)</t>
  </si>
  <si>
    <t>V (ml)</t>
  </si>
  <si>
    <t>Nc (cells/ml)</t>
  </si>
  <si>
    <t>&lt;mc&gt; (gDW/cell)</t>
  </si>
  <si>
    <t>B (gDW)</t>
  </si>
  <si>
    <t>m* (nmol/gDW)</t>
  </si>
  <si>
    <t>&lt;n&gt; (mRNA)</t>
  </si>
  <si>
    <t>&lt;n&gt; (nmol)</t>
  </si>
  <si>
    <t>n</t>
  </si>
  <si>
    <t>m*</t>
  </si>
  <si>
    <t>a)</t>
  </si>
  <si>
    <t>c)</t>
  </si>
  <si>
    <t>1/(µ+theta)</t>
  </si>
  <si>
    <t>rx</t>
  </si>
  <si>
    <t>Kx</t>
  </si>
  <si>
    <t>µ</t>
  </si>
  <si>
    <t>Theta</t>
  </si>
  <si>
    <t>k,ex</t>
  </si>
  <si>
    <t>Rx</t>
  </si>
  <si>
    <t>G</t>
  </si>
  <si>
    <t>Taux</t>
  </si>
  <si>
    <t>Finding Kx</t>
  </si>
  <si>
    <t>Provided Values</t>
  </si>
  <si>
    <t>W1</t>
  </si>
  <si>
    <t>W2</t>
  </si>
  <si>
    <t>k</t>
  </si>
  <si>
    <t>I (nmol/gdw)</t>
  </si>
  <si>
    <t>u (Normalized)</t>
  </si>
  <si>
    <t>u* (Predicted)</t>
  </si>
  <si>
    <t>(u-u*)^2</t>
  </si>
  <si>
    <t>m* (predicted)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</si>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</sst>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C'!$A$29:$A$35</c:f>
              <c:numCache>
                <c:formatCode>General</c:formatCode>
                <c:ptCount val="7"/>
                <c:pt idx="0">
                  <c:v>0</c:v>
                </c:pt>
                <c:pt idx="1">
                  <c:v>14.581510644502771</c:v>
                </c:pt>
                <c:pt idx="2">
                  <c:v>145.81510644502771</c:v>
                </c:pt>
                <c:pt idx="3">
                  <c:v>349.9562554680665</c:v>
                </c:pt>
                <c:pt idx="4">
                  <c:v>1545.6401283172936</c:v>
                </c:pt>
                <c:pt idx="5">
                  <c:v>6299.212598425197</c:v>
                </c:pt>
                <c:pt idx="6">
                  <c:v>29163.021289005541</c:v>
                </c:pt>
              </c:numCache>
            </c:numRef>
          </c:xVal>
          <c:yVal>
            <c:numRef>
              <c:f>'Part C'!$E$29:$E$35</c:f>
              <c:numCache>
                <c:formatCode>General</c:formatCode>
                <c:ptCount val="7"/>
                <c:pt idx="0">
                  <c:v>9.201218938743029E-2</c:v>
                </c:pt>
                <c:pt idx="1">
                  <c:v>0.10169768300715981</c:v>
                </c:pt>
                <c:pt idx="2">
                  <c:v>0.19855261920445486</c:v>
                </c:pt>
                <c:pt idx="3">
                  <c:v>0.32446403626093839</c:v>
                </c:pt>
                <c:pt idx="4">
                  <c:v>0.41647622564836873</c:v>
                </c:pt>
                <c:pt idx="5">
                  <c:v>0.45037545331742207</c:v>
                </c:pt>
                <c:pt idx="6">
                  <c:v>0.45037545331742207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9-3E4E-9418-C9B4FF59A19B}"/>
            </c:ext>
          </c:extLst>
        </c:ser>
        <c:ser>
          <c:idx val="1"/>
          <c:order val="1"/>
          <c:tx>
            <c:v>m* 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C'!$A$29:$A$35</c:f>
              <c:numCache>
                <c:formatCode>General</c:formatCode>
                <c:ptCount val="7"/>
                <c:pt idx="0">
                  <c:v>0</c:v>
                </c:pt>
                <c:pt idx="1">
                  <c:v>14.581510644502771</c:v>
                </c:pt>
                <c:pt idx="2">
                  <c:v>145.81510644502771</c:v>
                </c:pt>
                <c:pt idx="3">
                  <c:v>349.9562554680665</c:v>
                </c:pt>
                <c:pt idx="4">
                  <c:v>1545.6401283172936</c:v>
                </c:pt>
                <c:pt idx="5">
                  <c:v>6299.212598425197</c:v>
                </c:pt>
                <c:pt idx="6">
                  <c:v>29163.021289005541</c:v>
                </c:pt>
              </c:numCache>
            </c:numRef>
          </c:xVal>
          <c:yVal>
            <c:numRef>
              <c:f>'Part C'!$F$29:$F$35</c:f>
              <c:numCache>
                <c:formatCode>General</c:formatCode>
                <c:ptCount val="7"/>
                <c:pt idx="0">
                  <c:v>0.13734043954730152</c:v>
                </c:pt>
                <c:pt idx="1">
                  <c:v>0.61548653973253697</c:v>
                </c:pt>
                <c:pt idx="2">
                  <c:v>0.61548653977631462</c:v>
                </c:pt>
                <c:pt idx="3">
                  <c:v>0.61548653977731549</c:v>
                </c:pt>
                <c:pt idx="4">
                  <c:v>0.61548653977763712</c:v>
                </c:pt>
                <c:pt idx="5">
                  <c:v>0.61548653977767021</c:v>
                </c:pt>
                <c:pt idx="6">
                  <c:v>0.6154865397776742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9-3E4E-9418-C9B4FF59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6735"/>
        <c:axId val="2078095407"/>
      </c:scatterChart>
      <c:valAx>
        <c:axId val="20724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95407"/>
        <c:crosses val="autoZero"/>
        <c:crossBetween val="midCat"/>
      </c:valAx>
      <c:valAx>
        <c:axId val="20780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6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10</xdr:row>
      <xdr:rowOff>19050</xdr:rowOff>
    </xdr:from>
    <xdr:to>
      <xdr:col>23</xdr:col>
      <xdr:colOff>647700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A140-6399-6247-B873-AE375420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BFC4-303A-4CCB-BE9E-2BFB91BCE240}">
  <dimension ref="A1:L9"/>
  <sheetViews>
    <sheetView workbookViewId="0">
      <selection activeCell="H3" sqref="H3:H9"/>
    </sheetView>
  </sheetViews>
  <sheetFormatPr baseColWidth="10" defaultColWidth="8.83203125" defaultRowHeight="15"/>
  <cols>
    <col min="1" max="1" width="14.6640625" style="2" bestFit="1" customWidth="1"/>
    <col min="2" max="2" width="11.1640625" style="2" bestFit="1" customWidth="1"/>
    <col min="3" max="3" width="14.5" style="2" bestFit="1" customWidth="1"/>
    <col min="4" max="4" width="14.6640625" style="2" bestFit="1" customWidth="1"/>
    <col min="5" max="5" width="15.1640625" style="2" bestFit="1" customWidth="1"/>
    <col min="6" max="6" width="17.83203125" style="2" bestFit="1" customWidth="1"/>
    <col min="7" max="7" width="17.33203125" style="2" bestFit="1" customWidth="1"/>
    <col min="8" max="8" width="14.33203125" style="2" bestFit="1" customWidth="1"/>
    <col min="9" max="9" width="8.83203125" style="2"/>
    <col min="10" max="10" width="14.33203125" style="2" customWidth="1"/>
    <col min="11" max="11" width="15.33203125" style="2" customWidth="1"/>
    <col min="12" max="12" width="18.83203125" style="2" customWidth="1"/>
    <col min="13" max="16384" width="8.83203125" style="2"/>
  </cols>
  <sheetData>
    <row r="1" spans="1:12">
      <c r="A1" s="2" t="s">
        <v>13</v>
      </c>
    </row>
    <row r="2" spans="1:12" ht="16">
      <c r="B2" s="7" t="s">
        <v>0</v>
      </c>
      <c r="C2" s="8" t="s">
        <v>1</v>
      </c>
      <c r="D2" s="8" t="s">
        <v>2</v>
      </c>
      <c r="E2" s="8" t="s">
        <v>3</v>
      </c>
      <c r="F2" s="7" t="s">
        <v>9</v>
      </c>
      <c r="G2" s="7" t="s">
        <v>10</v>
      </c>
      <c r="H2" s="7" t="s">
        <v>8</v>
      </c>
    </row>
    <row r="3" spans="1:12">
      <c r="B3" s="4">
        <v>0</v>
      </c>
      <c r="C3" s="1">
        <v>19</v>
      </c>
      <c r="D3" s="1">
        <v>18</v>
      </c>
      <c r="E3" s="1">
        <v>20</v>
      </c>
      <c r="F3" s="5">
        <f>C3*$A$5*$A$8</f>
        <v>1900000000</v>
      </c>
      <c r="G3" s="2">
        <f>F3/(6.022E+23)*10^9</f>
        <v>3.1550979740949847E-6</v>
      </c>
      <c r="H3" s="2">
        <f>G3/$K$4</f>
        <v>9.201218938743029E-2</v>
      </c>
      <c r="J3" s="9" t="s">
        <v>6</v>
      </c>
      <c r="K3" s="2">
        <f>3.429*10^-13</f>
        <v>3.4289999999999998E-13</v>
      </c>
      <c r="L3" s="3"/>
    </row>
    <row r="4" spans="1:12">
      <c r="A4" s="7" t="s">
        <v>4</v>
      </c>
      <c r="B4" s="4">
        <f>5*10^-4</f>
        <v>5.0000000000000001E-4</v>
      </c>
      <c r="C4" s="1">
        <v>21</v>
      </c>
      <c r="D4" s="1">
        <v>17</v>
      </c>
      <c r="E4" s="1">
        <v>26</v>
      </c>
      <c r="F4" s="5">
        <f>C4*$A$5*$A$8</f>
        <v>2100000000</v>
      </c>
      <c r="G4" s="2">
        <f t="shared" ref="G4:G9" si="0">F4/(6.022E+23)*10^9</f>
        <v>3.4872135503155097E-6</v>
      </c>
      <c r="H4" s="2">
        <f>G4/$K$4</f>
        <v>0.10169768300715981</v>
      </c>
      <c r="J4" s="9" t="s">
        <v>7</v>
      </c>
      <c r="K4" s="2">
        <f>A5*A8*K3</f>
        <v>3.4289999999999999E-5</v>
      </c>
    </row>
    <row r="5" spans="1:12">
      <c r="A5" s="2">
        <v>1</v>
      </c>
      <c r="B5" s="4">
        <v>5.0000000000000001E-3</v>
      </c>
      <c r="C5" s="1">
        <v>41</v>
      </c>
      <c r="D5" s="1">
        <v>37</v>
      </c>
      <c r="E5" s="1">
        <v>44</v>
      </c>
      <c r="F5" s="5">
        <f>C5*$A$5*$A$8</f>
        <v>4100000000</v>
      </c>
      <c r="G5" s="2">
        <f t="shared" si="0"/>
        <v>6.8083693125207571E-6</v>
      </c>
      <c r="H5" s="2">
        <f>G5/$K$4</f>
        <v>0.19855261920445486</v>
      </c>
    </row>
    <row r="6" spans="1:12">
      <c r="B6" s="4">
        <v>1.2E-2</v>
      </c>
      <c r="C6" s="1">
        <v>67</v>
      </c>
      <c r="D6" s="1">
        <v>65</v>
      </c>
      <c r="E6" s="1">
        <v>69</v>
      </c>
      <c r="F6" s="5">
        <f>C6*$A$5*$A$8</f>
        <v>6700000000</v>
      </c>
      <c r="G6" s="2">
        <f t="shared" si="0"/>
        <v>1.1125871803387578E-5</v>
      </c>
      <c r="H6" s="2">
        <f>G6/$K$4</f>
        <v>0.32446403626093839</v>
      </c>
    </row>
    <row r="7" spans="1:12">
      <c r="A7" s="7" t="s">
        <v>5</v>
      </c>
      <c r="B7" s="4">
        <v>5.2999999999999999E-2</v>
      </c>
      <c r="C7" s="1">
        <v>86</v>
      </c>
      <c r="D7" s="1">
        <v>84</v>
      </c>
      <c r="E7" s="1">
        <v>88</v>
      </c>
      <c r="F7" s="5">
        <f>C7*$A$5*$A$8</f>
        <v>8600000000</v>
      </c>
      <c r="G7" s="2">
        <f t="shared" si="0"/>
        <v>1.4280969777482563E-5</v>
      </c>
      <c r="H7" s="2">
        <f>G7/$K$4</f>
        <v>0.41647622564836873</v>
      </c>
    </row>
    <row r="8" spans="1:12">
      <c r="A8" s="2">
        <f>1*10^8</f>
        <v>100000000</v>
      </c>
      <c r="B8" s="4">
        <v>0.216</v>
      </c>
      <c r="C8" s="1">
        <v>93</v>
      </c>
      <c r="D8" s="1">
        <v>91</v>
      </c>
      <c r="E8" s="1">
        <v>95</v>
      </c>
      <c r="F8" s="5">
        <f>C8*$A$5*$A$8</f>
        <v>9300000000</v>
      </c>
      <c r="G8" s="2">
        <f t="shared" si="0"/>
        <v>1.5443374294254402E-5</v>
      </c>
      <c r="H8" s="2">
        <f>G8/$K$4</f>
        <v>0.45037545331742207</v>
      </c>
    </row>
    <row r="9" spans="1:12">
      <c r="B9" s="4">
        <v>1</v>
      </c>
      <c r="C9" s="1">
        <v>93</v>
      </c>
      <c r="D9" s="1">
        <v>92</v>
      </c>
      <c r="E9" s="1">
        <v>94</v>
      </c>
      <c r="F9" s="5">
        <f>C9*$A$5*$A$8</f>
        <v>9300000000</v>
      </c>
      <c r="G9" s="2">
        <f t="shared" si="0"/>
        <v>1.5443374294254402E-5</v>
      </c>
      <c r="H9" s="2">
        <f>G9/$K$4</f>
        <v>0.45037545331742207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792-0EDA-4958-A9AF-B345F3DC04E3}">
  <dimension ref="A1:BN37"/>
  <sheetViews>
    <sheetView tabSelected="1" topLeftCell="A9" workbookViewId="0">
      <selection activeCell="F15" sqref="F15"/>
    </sheetView>
  </sheetViews>
  <sheetFormatPr baseColWidth="10" defaultColWidth="8.83203125" defaultRowHeight="15"/>
  <cols>
    <col min="1" max="1" width="14.6640625" bestFit="1" customWidth="1"/>
    <col min="2" max="2" width="11.83203125" bestFit="1" customWidth="1"/>
    <col min="3" max="3" width="14.5" bestFit="1" customWidth="1"/>
    <col min="4" max="4" width="14.6640625" bestFit="1" customWidth="1"/>
    <col min="5" max="5" width="15.1640625" bestFit="1" customWidth="1"/>
    <col min="6" max="6" width="17.83203125" bestFit="1" customWidth="1"/>
    <col min="7" max="7" width="17.33203125" bestFit="1" customWidth="1"/>
    <col min="8" max="8" width="14.33203125" bestFit="1" customWidth="1"/>
    <col min="9" max="9" width="11.83203125" bestFit="1" customWidth="1"/>
  </cols>
  <sheetData>
    <row r="1" spans="1:66">
      <c r="A1" t="s">
        <v>14</v>
      </c>
    </row>
    <row r="2" spans="1:66">
      <c r="A2" s="2"/>
      <c r="B2" s="4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>
      <c r="A3" s="11" t="s">
        <v>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ht="16">
      <c r="A5" s="7" t="s">
        <v>25</v>
      </c>
      <c r="B5" s="12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16">
      <c r="A6" s="14" t="s">
        <v>18</v>
      </c>
      <c r="B6" s="13">
        <v>6.7000000000000002E-3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16">
      <c r="A7" s="14" t="s">
        <v>19</v>
      </c>
      <c r="B7" s="13">
        <v>3.4000000000000002E-2</v>
      </c>
      <c r="C7" s="2"/>
      <c r="D7" s="13" t="s">
        <v>15</v>
      </c>
      <c r="E7" s="13" t="s">
        <v>16</v>
      </c>
      <c r="F7" s="13" t="s">
        <v>17</v>
      </c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16">
      <c r="A8" s="14" t="s">
        <v>20</v>
      </c>
      <c r="B8" s="13">
        <v>1.71</v>
      </c>
      <c r="C8" s="2"/>
      <c r="D8" s="13">
        <f>1/(B6+B7)</f>
        <v>24.570024570024572</v>
      </c>
      <c r="E8" s="13">
        <f>(B8*B9*B10)/(B11*B12+(1+B12)*B10)</f>
        <v>2.5066257246979948E-2</v>
      </c>
      <c r="F8" s="13">
        <f>(1/(B6+B7))*((B8*B9*B10)/(B11*B12+(1+B12)*B10))</f>
        <v>0.61587855643685385</v>
      </c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16">
      <c r="A9" s="14" t="s">
        <v>21</v>
      </c>
      <c r="B9" s="13">
        <v>76.92307692307692</v>
      </c>
      <c r="C9" s="2"/>
      <c r="D9" s="13"/>
      <c r="E9" s="13"/>
      <c r="F9" s="13"/>
      <c r="G9" s="1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16">
      <c r="A10" s="14" t="s">
        <v>22</v>
      </c>
      <c r="B10" s="13">
        <v>1.7000000000000001E-2</v>
      </c>
      <c r="C10" s="2"/>
      <c r="D10" s="13"/>
      <c r="E10" s="13"/>
      <c r="F10" s="13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16">
      <c r="A11" s="14" t="s">
        <v>17</v>
      </c>
      <c r="B11" s="13">
        <v>69.786000000000001</v>
      </c>
      <c r="C11" s="2"/>
      <c r="D11" s="13"/>
      <c r="E11" s="13"/>
      <c r="F11" s="13"/>
      <c r="G11" s="13"/>
      <c r="H11" s="2"/>
      <c r="I11" s="2" t="s">
        <v>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16">
      <c r="A12" s="14" t="s">
        <v>23</v>
      </c>
      <c r="B12" s="13">
        <v>1.2777777777777779</v>
      </c>
      <c r="C12" s="2"/>
      <c r="D12" s="13"/>
      <c r="E12" s="13"/>
      <c r="F12" s="13"/>
      <c r="G12" s="1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>
      <c r="A13" s="2"/>
      <c r="B13" s="15"/>
      <c r="C13" s="15"/>
      <c r="D13" s="15"/>
      <c r="E13" s="15"/>
      <c r="F13" s="15"/>
      <c r="G13" s="1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>
      <c r="A16" s="6"/>
      <c r="B16" s="2"/>
      <c r="C16" s="16"/>
      <c r="D16" s="17"/>
      <c r="E16" s="17"/>
      <c r="F16" s="17"/>
      <c r="G16" s="17"/>
      <c r="H16" s="1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>
      <c r="A17" s="1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>
      <c r="A18" s="1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ht="16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>
      <c r="A20" s="1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>
      <c r="A21" s="1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16">
      <c r="A24" s="20" t="s">
        <v>26</v>
      </c>
      <c r="B24" s="20" t="s">
        <v>27</v>
      </c>
      <c r="C24" s="20" t="s">
        <v>28</v>
      </c>
      <c r="D24" s="20" t="s">
        <v>11</v>
      </c>
      <c r="E24" s="13"/>
      <c r="F24" s="1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16">
      <c r="A25" s="10">
        <v>0.28699999999999998</v>
      </c>
      <c r="B25" s="10">
        <v>1569.7650000000001</v>
      </c>
      <c r="C25" s="10">
        <v>4.0000000000000002E-4</v>
      </c>
      <c r="D25" s="10">
        <v>1.5209999999999999</v>
      </c>
      <c r="E25" s="13"/>
      <c r="F25" s="1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16">
      <c r="A26" s="13"/>
      <c r="B26" s="13"/>
      <c r="C26" s="13"/>
      <c r="D26" s="13"/>
      <c r="E26" s="13"/>
      <c r="F26" s="1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16">
      <c r="A27" s="21"/>
      <c r="B27" s="13"/>
      <c r="C27" s="13"/>
      <c r="D27" s="10"/>
      <c r="E27" s="13"/>
      <c r="F27" s="1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51">
      <c r="A28" s="22" t="s">
        <v>29</v>
      </c>
      <c r="B28" s="22" t="s">
        <v>30</v>
      </c>
      <c r="C28" s="22" t="s">
        <v>31</v>
      </c>
      <c r="D28" s="22" t="s">
        <v>32</v>
      </c>
      <c r="E28" s="22" t="s">
        <v>12</v>
      </c>
      <c r="F28" s="22" t="s">
        <v>33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16">
      <c r="A29" s="13">
        <f>'Part A'!B3/'Part A'!$K$4</f>
        <v>0</v>
      </c>
      <c r="B29" s="13">
        <f>'Part A'!H3/'Part A'!$H$9</f>
        <v>0.20430107526881716</v>
      </c>
      <c r="C29" s="13">
        <f>($A$25+$B$25*(A29^$D$25/($C$25^$D$25+A29^$D$25)))/(1+$A$25+$B$25*(A29^$D$25/($C$25^$D$25+A29^$D$25)))</f>
        <v>0.22299922299922301</v>
      </c>
      <c r="D29" s="13">
        <f t="shared" ref="D29:D35" si="0">(B29-C29)^2</f>
        <v>3.4962072854808127E-4</v>
      </c>
      <c r="E29" s="13">
        <v>9.201218938743029E-2</v>
      </c>
      <c r="F29" s="13">
        <f>C29*$F$8</f>
        <v>0.13734043954730152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16">
      <c r="A30" s="13">
        <f>'Part A'!B4/'Part A'!$K$4</f>
        <v>14.581510644502771</v>
      </c>
      <c r="B30" s="13">
        <f>'Part A'!H4/'Part A'!$H$9</f>
        <v>0.22580645161290319</v>
      </c>
      <c r="C30" s="13">
        <f t="shared" ref="C30:C35" si="1">($A$25+$B$25*(A30^$D$25/($C$25^$D$25+A30^$D$25)))/(1+$A$25+$B$25*(A30^$D$25/($C$25^$D$25+A30^$D$25)))</f>
        <v>0.9993634837579265</v>
      </c>
      <c r="D30" s="13">
        <f t="shared" si="0"/>
        <v>0.59839048198101674</v>
      </c>
      <c r="E30" s="13">
        <v>0.10169768300715981</v>
      </c>
      <c r="F30" s="13">
        <f t="shared" ref="F30:F35" si="2">C30*$F$8</f>
        <v>0.61548653973253697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16">
      <c r="A31" s="13">
        <f>'Part A'!B5/'Part A'!$K$4</f>
        <v>145.81510644502771</v>
      </c>
      <c r="B31" s="13">
        <f>'Part A'!H5/'Part A'!$H$9</f>
        <v>0.44086021505376338</v>
      </c>
      <c r="C31" s="13">
        <f>($A$25+$B$25*(A31^$D$25/($C$25^$D$25+A31^$D$25)))/(1+$A$25+$B$25*(A31^$D$25/($C$25^$D$25+A31^$D$25)))</f>
        <v>0.99936348382900808</v>
      </c>
      <c r="D31" s="13">
        <f t="shared" si="0"/>
        <v>0.3119259012326332</v>
      </c>
      <c r="E31" s="13">
        <v>0.19855261920445486</v>
      </c>
      <c r="F31" s="13">
        <f t="shared" si="2"/>
        <v>0.61548653977631462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16">
      <c r="A32" s="13">
        <f>'Part A'!B6/'Part A'!$K$4</f>
        <v>349.9562554680665</v>
      </c>
      <c r="B32" s="13">
        <f>'Part A'!H6/'Part A'!$H$9</f>
        <v>0.72043010752688152</v>
      </c>
      <c r="C32" s="13">
        <f>($A$25+$B$25*(A32^$D$25/($C$25^$D$25+A32^$D$25)))/(1+$A$25+$B$25*(A32^$D$25/($C$25^$D$25+A32^$D$25)))</f>
        <v>0.99936348383063323</v>
      </c>
      <c r="D32" s="13">
        <f t="shared" si="0"/>
        <v>7.7803828416210349E-2</v>
      </c>
      <c r="E32" s="13">
        <v>0.32446403626093839</v>
      </c>
      <c r="F32" s="13">
        <f t="shared" si="2"/>
        <v>0.61548653977731549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16">
      <c r="A33" s="13">
        <f>'Part A'!B7/'Part A'!$K$4</f>
        <v>1545.6401283172936</v>
      </c>
      <c r="B33" s="13">
        <f>'Part A'!H7/'Part A'!$H$9</f>
        <v>0.92473118279569877</v>
      </c>
      <c r="C33" s="13">
        <f>($A$25+$B$25*(A33^$D$25/($C$25^$D$25+A33^$D$25)))/(1+$A$25+$B$25*(A33^$D$25/($C$25^$D$25+A33^$D$25)))</f>
        <v>0.99936348383115536</v>
      </c>
      <c r="D33" s="13">
        <f t="shared" si="0"/>
        <v>5.5699803578470155E-3</v>
      </c>
      <c r="E33" s="13">
        <v>0.41647622564836873</v>
      </c>
      <c r="F33" s="13">
        <f t="shared" si="2"/>
        <v>0.61548653977763712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ht="16">
      <c r="A34" s="13">
        <f>'Part A'!B8/'Part A'!$K$4</f>
        <v>6299.212598425197</v>
      </c>
      <c r="B34" s="13">
        <f>'Part A'!H8/'Part A'!$H$9</f>
        <v>1</v>
      </c>
      <c r="C34" s="13">
        <f t="shared" si="1"/>
        <v>0.9993634838312091</v>
      </c>
      <c r="D34" s="13">
        <f t="shared" si="0"/>
        <v>4.0515283313224747E-7</v>
      </c>
      <c r="E34" s="13">
        <v>0.45037545331742207</v>
      </c>
      <c r="F34" s="13">
        <f t="shared" si="2"/>
        <v>0.61548653977767021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ht="16">
      <c r="A35" s="13">
        <f>'Part A'!B9/'Part A'!$K$4</f>
        <v>29163.021289005541</v>
      </c>
      <c r="B35" s="13">
        <f>'Part A'!H9/'Part A'!$H$9</f>
        <v>1</v>
      </c>
      <c r="C35" s="13">
        <f>($A$25+$B$25*(A35^$D$25/($C$25^$D$25+A35^$D$25)))/(1+$A$25+$B$25*(A35^$D$25/($C$25^$D$25+A35^$D$25)))</f>
        <v>0.99936348383121554</v>
      </c>
      <c r="D35" s="13">
        <f t="shared" si="0"/>
        <v>4.0515283312405004E-7</v>
      </c>
      <c r="E35" s="13">
        <v>0.45037545331742207</v>
      </c>
      <c r="F35" s="13">
        <f t="shared" si="2"/>
        <v>0.6154865397776742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ht="16">
      <c r="A36" s="13"/>
      <c r="B36" s="13"/>
      <c r="C36" s="13"/>
      <c r="D36" s="13">
        <f>SUM(D29:D35)</f>
        <v>0.99404062302192175</v>
      </c>
      <c r="E36" s="13"/>
      <c r="F36" s="1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16">
      <c r="A37" s="13"/>
      <c r="B37" s="13"/>
      <c r="C37" s="13"/>
      <c r="D37" s="13">
        <f>D36*10</f>
        <v>9.9404062302192173</v>
      </c>
      <c r="E37" s="13"/>
      <c r="F37" s="1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Daugerdas</dc:creator>
  <cp:lastModifiedBy>Microsoft Office User</cp:lastModifiedBy>
  <dcterms:created xsi:type="dcterms:W3CDTF">2020-05-12T03:06:54Z</dcterms:created>
  <dcterms:modified xsi:type="dcterms:W3CDTF">2020-05-12T17:08:43Z</dcterms:modified>
</cp:coreProperties>
</file>