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29125acc2d271b/Documents/Data Analysis Course/Module 1 Activities/Challenge Materials/"/>
    </mc:Choice>
  </mc:AlternateContent>
  <xr:revisionPtr revIDLastSave="360" documentId="8_{2492D816-2E68-49A2-BA62-33CBA020C897}" xr6:coauthVersionLast="47" xr6:coauthVersionMax="47" xr10:uidLastSave="{E467E1E8-7573-4346-9DF2-F745F3F4CD73}"/>
  <bookViews>
    <workbookView xWindow="-90" yWindow="0" windowWidth="12270" windowHeight="10170" firstSheet="5" activeTab="6" xr2:uid="{00000000-000D-0000-FFFF-FFFF00000000}"/>
  </bookViews>
  <sheets>
    <sheet name="Notes&amp;Information" sheetId="4" r:id="rId1"/>
    <sheet name="Pivot (Category)" sheetId="2" r:id="rId2"/>
    <sheet name="Pivot(Sub-Category)" sheetId="3" r:id="rId3"/>
    <sheet name="Pivot(Date)" sheetId="12" r:id="rId4"/>
    <sheet name="Crowdfunding" sheetId="1" r:id="rId5"/>
    <sheet name="Goal Analysis" sheetId="13" r:id="rId6"/>
    <sheet name="Statistical Analysis" sheetId="14" r:id="rId7"/>
  </sheets>
  <definedNames>
    <definedName name="_xlnm._FilterDatabase" localSheetId="4" hidden="1">Crowdfunding!$A$1:$Y$1001</definedName>
    <definedName name="_xlnm._FilterDatabase" localSheetId="6" hidden="1">'Statistical Analysis'!$A$1:$D$1001</definedName>
    <definedName name="backers_count">Crowdfunding!$H$2:$H$1001</definedName>
    <definedName name="goalamt">Crowdfunding!$D$2:$D$1001</definedName>
    <definedName name="outcomes">Crowdfunding!$G$2:$G$1001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4" l="1"/>
  <c r="E2" i="14" a="1"/>
  <c r="E2" i="14" s="1"/>
  <c r="F13" i="14" s="1"/>
  <c r="D2" i="14" a="1"/>
  <c r="D2" i="14" s="1"/>
  <c r="B2" i="14" a="1"/>
  <c r="B2" i="14" s="1"/>
  <c r="C9" i="14" s="1"/>
  <c r="A2" i="14" a="1"/>
  <c r="A2" i="14" s="1"/>
  <c r="D13" i="13"/>
  <c r="D12" i="13"/>
  <c r="D11" i="13"/>
  <c r="D10" i="13"/>
  <c r="D9" i="13"/>
  <c r="H9" i="13" s="1"/>
  <c r="D8" i="13"/>
  <c r="D7" i="13"/>
  <c r="H7" i="13" s="1"/>
  <c r="D6" i="13"/>
  <c r="D5" i="13"/>
  <c r="D4" i="13"/>
  <c r="D3" i="13"/>
  <c r="C13" i="13"/>
  <c r="C12" i="13"/>
  <c r="C11" i="13"/>
  <c r="C10" i="13"/>
  <c r="C9" i="13"/>
  <c r="C8" i="13"/>
  <c r="C7" i="13"/>
  <c r="C6" i="13"/>
  <c r="C5" i="13"/>
  <c r="C4" i="13"/>
  <c r="C3" i="13"/>
  <c r="B3" i="13"/>
  <c r="B13" i="13"/>
  <c r="B12" i="13"/>
  <c r="B11" i="13"/>
  <c r="B10" i="13"/>
  <c r="E10" i="13" s="1"/>
  <c r="F10" i="13" s="1"/>
  <c r="B9" i="13"/>
  <c r="E9" i="13" s="1"/>
  <c r="B8" i="13"/>
  <c r="E8" i="13" s="1"/>
  <c r="B7" i="13"/>
  <c r="E7" i="13" s="1"/>
  <c r="G7" i="13" s="1"/>
  <c r="B6" i="13"/>
  <c r="B5" i="13"/>
  <c r="B4" i="13"/>
  <c r="C2" i="13"/>
  <c r="D2" i="13"/>
  <c r="B2" i="13"/>
  <c r="P95" i="1"/>
  <c r="P351" i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P520" i="1" s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P608" i="1" s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P641" i="1" s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P761" i="1" s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P788" i="1" s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P816" i="1" s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P884" i="1" s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P907" i="1" s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P988" i="1" s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2" i="1"/>
  <c r="P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U2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12" i="13" l="1"/>
  <c r="G8" i="13"/>
  <c r="G9" i="13"/>
  <c r="G10" i="13"/>
  <c r="G2" i="13"/>
  <c r="H8" i="13"/>
  <c r="G12" i="13"/>
  <c r="H4" i="13"/>
  <c r="H10" i="13"/>
  <c r="E2" i="13"/>
  <c r="H2" i="13" s="1"/>
  <c r="E6" i="13"/>
  <c r="H6" i="13" s="1"/>
  <c r="E13" i="13"/>
  <c r="F13" i="13" s="1"/>
  <c r="E5" i="13"/>
  <c r="G5" i="13" s="1"/>
  <c r="F9" i="13"/>
  <c r="C13" i="14"/>
  <c r="E12" i="13"/>
  <c r="H12" i="13" s="1"/>
  <c r="E4" i="13"/>
  <c r="F4" i="13" s="1"/>
  <c r="F8" i="13"/>
  <c r="F3" i="14"/>
  <c r="E11" i="13"/>
  <c r="H11" i="13" s="1"/>
  <c r="E3" i="13"/>
  <c r="G3" i="13" s="1"/>
  <c r="F7" i="13"/>
  <c r="F5" i="14"/>
  <c r="C3" i="14"/>
  <c r="F7" i="14"/>
  <c r="C5" i="14"/>
  <c r="F9" i="14"/>
  <c r="C7" i="14"/>
  <c r="F11" i="14"/>
  <c r="F5" i="13" l="1"/>
  <c r="H3" i="13"/>
  <c r="H13" i="13"/>
  <c r="G4" i="13"/>
  <c r="F6" i="13"/>
  <c r="G6" i="13"/>
  <c r="F11" i="13"/>
  <c r="F3" i="13"/>
  <c r="H5" i="13"/>
  <c r="G13" i="13"/>
  <c r="G11" i="13"/>
  <c r="F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<sst xmlns="http://schemas.openxmlformats.org/spreadsheetml/2006/main" count="6140" uniqueCount="2121">
  <si>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</si>
  <si>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</si>
  <si>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</si>
  <si>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</si>
  <si>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</si>
  <si>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</si>
  <si>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</si>
  <si>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</si>
  <si>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</si>
  <si>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</si>
  <si>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</si>
  <si>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</si>
  <si>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</si>
  <si>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</si>
  <si>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</si>
  <si>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</si>
  <si>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</si>
  <si>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</si>
  <si>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</si>
  <si>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</si>
  <si>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</si>
  <si>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</si>
  <si>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</si>
  <si>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</si>
  <si>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</si>
  <si>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</si>
  <si>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</si>
  <si>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</si>
  <si>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</si>
  <si>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</si>
  <si>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</si>
  <si>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</si>
  <si>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</si>
  <si>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</si>
  <si>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</si>
  <si>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</si>
  <si>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</si>
  <si>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</si>
  <si>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</si>
  <si>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</si>
  <si>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</si>
  <si>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</si>
  <si>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</si>
  <si>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</si>
  <si>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</si>
  <si>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</si>
  <si>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</si>
  <si>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</si>
  <si>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</si>
  <si>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</si>
  <si>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</si>
  <si>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</si>
  <si>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</si>
  <si>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</si>
  <si>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</si>
  <si>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</si>
  <si>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</si>
  <si>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</si>
  <si>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</si>
  <si>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</si>
  <si>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</si>
  <si>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</si>
  <si>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</si>
  <si>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</si>
  <si>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</si>
  <si>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</si>
  <si>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</si>
  <si>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</si>
  <si>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</si>
  <si>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</si>
  <si>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</si>
  <si>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</si>
  <si>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</si>
  <si>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</si>
  <si>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</si>
  <si>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</si>
  <si>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</si>
  <si>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</si>
  <si>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</si>
  <si>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</si>
  <si>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</si>
  <si>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</si>
  <si>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</si>
  <si>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</si>
  <si>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</si>
  <si>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</si>
  <si>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</si>
  <si>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</si>
  <si>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</si>
  <si>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</si>
  <si>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</si>
  <si>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</si>
  <si>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</si>
  <si>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</si>
  <si>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</si>
  <si>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</si>
  <si>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</si>
  <si>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</si>
  <si>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</si>
  <si>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</si>
  <si>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</si>
  <si>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</si>
  <si>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</si>
  <si>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</si>
  <si>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</si>
  <si>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</si>
  <si>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</si>
  <si>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</si>
  <si>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</si>
  <si>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</si>
  <si>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</si>
  <si>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</si>
  <si>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</si>
  <si>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</si>
  <si>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</si>
  <si>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</si>
  <si>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</si>
  <si>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</si>
  <si>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</si>
  <si>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</si>
  <si>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</si>
  <si>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</si>
  <si>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</si>
  <si>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</si>
  <si>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</si>
  <si>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</si>
  <si>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</si>
  <si>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</si>
  <si>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</si>
  <si>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</si>
  <si>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</si>
  <si>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</si>
  <si>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</si>
  <si>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</si>
  <si>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</si>
  <si>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</si>
  <si>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</si>
  <si>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</si>
  <si>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</si>
  <si>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</si>
  <si>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</si>
  <si>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</si>
  <si>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</si>
  <si>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</si>
  <si>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</si>
  <si>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</si>
  <si>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</si>
  <si>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</si>
  <si>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</si>
  <si>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</si>
  <si>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</si>
  <si>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</si>
  <si>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</si>
  <si>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</si>
  <si>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</si>
  <si>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</si>
  <si>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</si>
  <si>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</si>
  <si>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</si>
  <si>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</si>
  <si>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</si>
  <si>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</si>
  <si>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</si>
  <si>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</si>
  <si>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</si>
  <si>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</si>
  <si>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</si>
  <si>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</si>
  <si>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</si>
  <si>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</si>
  <si>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</si>
  <si>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</si>
  <si>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</si>
  <si>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</si>
  <si>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</si>
  <si>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</si>
  <si>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</si>
  <si>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</si>
  <si>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</si>
  <si>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</si>
  <si>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</si>
  <si>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</si>
  <si>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</si>
  <si>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</si>
  <si>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</si>
  <si>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</si>
  <si>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</si>
  <si>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</si>
  <si>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</si>
  <si>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</si>
  <si>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</si>
  <si>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</si>
  <si>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</si>
  <si>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</si>
  <si>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</si>
  <si>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</si>
  <si>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</si>
  <si>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</si>
  <si>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</si>
  <si>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</si>
  <si>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</si>
  <si>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</si>
  <si>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</si>
  <si>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</si>
  <si>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</si>
  <si>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</si>
  <si>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</si>
  <si>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</si>
  <si>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</si>
  <si>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</si>
  <si>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</si>
  <si>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</si>
  <si>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</si>
  <si>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</si>
  <si>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</si>
  <si>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</si>
  <si>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</si>
  <si>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</si>
  <si>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</si>
  <si>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</si>
  <si>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</si>
  <si>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</si>
  <si>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</si>
  <si>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</si>
  <si>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</si>
  <si>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</si>
  <si>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</si>
  <si>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</si>
  <si>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</si>
  <si>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</si>
  <si>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</si>
  <si>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</si>
  <si>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</si>
  <si>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</si>
  <si>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</si>
  <si>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</si>
  <si>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</si>
  <si>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</si>
  <si>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</si>
  <si>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</si>
  <si>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</si>
  <si>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</si>
  <si>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</si>
  <si>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</si>
  <si>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</si>
  <si>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</si>
  <si>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</si>
  <si>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</si>
  <si>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</si>
  <si>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</si>
  <si>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</si>
  <si>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</si>
  <si>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</si>
  <si>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</si>
  <si>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</si>
  <si>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</si>
  <si>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</si>
  <si>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</si>
  <si>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</si>
  <si>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</si>
  <si>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</si>
  <si>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</si>
  <si>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</si>
  <si>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</si>
  <si>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</si>
  <si>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</si>
  <si>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</si>
  <si>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</si>
  <si>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</si>
  <si>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</si>
  <si>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</si>
  <si>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</si>
  <si>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</si>
  <si>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</si>
  <si>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</si>
  <si>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</si>
  <si>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</si>
  <si>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</si>
  <si>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</si>
  <si>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</si>
  <si>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</si>
  <si>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</si>
  <si>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</si>
  <si>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</si>
  <si>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</si>
  <si>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</si>
  <si>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</si>
  <si>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</si>
  <si>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</si>
  <si>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</si>
  <si>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</si>
  <si>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</si>
  <si>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</si>
  <si>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</si>
  <si>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</si>
  <si>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</si>
  <si>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</si>
  <si>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</si>
  <si>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</si>
  <si>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</si>
  <si>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</si>
  <si>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</si>
  <si>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</si>
  <si>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</si>
  <si>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</si>
  <si>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</si>
  <si>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</si>
  <si>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</si>
  <si>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</si>
  <si>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</si>
  <si>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</si>
  <si>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</si>
  <si>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</si>
  <si>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</si>
  <si>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</si>
  <si>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</si>
  <si>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</si>
  <si>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</si>
  <si>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</si>
  <si>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</si>
  <si>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</si>
  <si>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</si>
  <si>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</si>
  <si>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</si>
  <si>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</si>
  <si>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</si>
  <si>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</si>
  <si>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</si>
  <si>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</si>
  <si>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</si>
  <si>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</si>
  <si>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</si>
  <si>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</si>
  <si>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</si>
  <si>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</si>
  <si>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</si>
  <si>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</si>
  <si>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</si>
  <si>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</si>
  <si>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</si>
  <si>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</si>
  <si>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</si>
  <si>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</si>
  <si>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</si>
  <si>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</si>
  <si>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</si>
  <si>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</si>
  <si>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</si>
  <si>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</si>
  <si>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</si>
  <si>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</si>
  <si>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</si>
  <si>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</si>
  <si>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</si>
  <si>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</si>
  <si>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</si>
  <si>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</si>
  <si>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</si>
  <si>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</si>
  <si>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</si>
  <si>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</si>
  <si>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</si>
  <si>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</si>
  <si>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</si>
  <si>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</si>
  <si>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</si>
  <si>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</si>
  <si>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</si>
  <si>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</si>
  <si>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</si>
  <si>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</si>
  <si>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</si>
  <si>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</si>
  <si>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</si>
  <si>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</si>
  <si>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</si>
  <si>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</si>
  <si>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</si>
  <si>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</si>
  <si>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</si>
  <si>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</si>
  <si>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</si>
  <si>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</si>
  <si>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</si>
  <si>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</si>
  <si>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</si>
  <si>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</si>
  <si>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</si>
  <si>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</si>
  <si>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</si>
  <si>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</si>
  <si>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</si>
  <si>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</si>
  <si>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</si>
  <si>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</si>
  <si>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</si>
  <si>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</si>
  <si>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</si>
  <si>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</si>
  <si>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</si>
  <si>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</si>
  <si>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</si>
  <si>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</si>
  <si>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</si>
  <si>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</si>
  <si>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</si>
  <si>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</si>
  <si>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</si>
  <si>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</si>
  <si>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</si>
  <si>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</si>
  <si>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</si>
  <si>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</si>
  <si>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</si>
  <si>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</si>
  <si>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</si>
  <si>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</si>
  <si>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</si>
  <si>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</si>
  <si>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</si>
  <si>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</si>
  <si>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</si>
  <si>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</si>
  <si>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</si>
  <si>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</si>
  <si>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</si>
  <si>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</si>
  <si>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</si>
  <si>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</si>
  <si>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</si>
  <si>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</si>
  <si>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</si>
  <si>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</si>
  <si>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</si>
  <si>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</si>
  <si>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</si>
  <si>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</si>
  <si>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</si>
  <si>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</si>
  <si>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</si>
  <si>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</si>
  <si>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</si>
  <si>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</si>
  <si>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</si>
  <si>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</si>
  <si>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</si>
  <si>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</si>
  <si>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</si>
  <si>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</si>
  <si>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</si>
  <si>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</si>
  <si>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</si>
  <si>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</si>
  <si>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</si>
  <si>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</si>
  <si>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</si>
  <si>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</si>
  <si>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</si>
  <si>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</si>
  <si>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</si>
  <si>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</si>
  <si>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</si>
  <si>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</si>
  <si>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</si>
  <si>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</si>
  <si>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</si>
  <si>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</si>
  <si>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</si>
  <si>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</si>
  <si>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</si>
  <si>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</si>
  <si>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</si>
  <si>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</si>
  <si>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</si>
  <si>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</si>
  <si>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</si>
  <si>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</si>
  <si>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</si>
  <si>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</si>
  <si>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</si>
  <si>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</si>
  <si>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</si>
  <si>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</si>
  <si>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</si>
  <si>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</si>
  <si>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</si>
  <si>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</si>
  <si>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</si>
  <si>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</si>
  <si>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</si>
  <si>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</si>
  <si>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</si>
  <si>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</si>
  <si>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</si>
  <si>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</si>
  <si>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</si>
  <si>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</si>
  <si>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</si>
  <si>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</si>
  <si>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</si>
  <si>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</si>
  <si>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</si>
  <si>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</si>
  <si>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</si>
  <si>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</si>
  <si>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</si>
  <si>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</si>
  <si>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</si>
  <si>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</si>
  <si>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</si>
  <si>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</si>
  <si>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</si>
  <si>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</si>
  <si>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</si>
  <si>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</si>
  <si>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</si>
  <si>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</si>
  <si>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</si>
  <si>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</si>
  <si>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</si>
  <si>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</si>
  <si>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</si>
  <si>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</si>
  <si>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</si>
  <si>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</si>
  <si>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</si>
  <si>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</si>
  <si>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</si>
  <si>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</si>
  <si>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</si>
  <si>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</si>
  <si>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</si>
  <si>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</si>
  <si>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</si>
  <si>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</si>
  <si>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</si>
  <si>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</si>
  <si>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</si>
  <si>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</si>
  <si>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</si>
  <si>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</si>
  <si>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</si>
  <si>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</si>
  <si>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</si>
  <si>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</si>
  <si>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</si>
  <si>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</si>
  <si>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</si>
  <si>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</si>
  <si>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</si>
  <si>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</si>
  <si>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</si>
  <si>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</si>
  <si>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</si>
  <si>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</si>
  <si>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</si>
  <si>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</si>
  <si>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</si>
  <si>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</si>
  <si>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</si>
  <si>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</si>
  <si>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</si>
  <si>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</si>
  <si>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</si>
  <si>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</si>
  <si>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</si>
  <si>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</si>
  <si>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</si>
  <si>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</si>
  <si>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</si>
  <si>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</si>
  <si>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</si>
  <si>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</si>
  <si>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</si>
  <si>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</si>
  <si>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</si>
  <si>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</si>
  <si>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</si>
  <si>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</si>
  <si>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</si>
  <si>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</si>
  <si>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</si>
  <si>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</si>
  <si>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</si>
  <si>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</si>
  <si>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</si>
  <si>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</si>
  <si>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</si>
  <si>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</si>
  <si>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</si>
  <si>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</si>
  <si>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</si>
  <si>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</si>
  <si>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</si>
  <si>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</si>
  <si>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</si>
  <si>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</si>
  <si>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</si>
  <si>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</si>
  <si>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</si>
  <si>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</si>
  <si>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</si>
  <si>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</si>
  <si>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</si>
  <si>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</si>
  <si>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</si>
  <si>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</si>
  <si>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</si>
  <si>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</si>
  <si>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</si>
  <si>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</si>
  <si>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</si>
  <si>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</si>
  <si>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</si>
  <si>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</si>
  <si>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</si>
  <si>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</si>
  <si>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</si>
  <si>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</si>
  <si>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</si>
  <si>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</si>
  <si>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</si>
  <si>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</si>
  <si>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</si>
  <si>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</si>
  <si>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</si>
  <si>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</si>
  <si>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</si>
  <si>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</si>
  <si>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</si>
  <si>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</si>
  <si>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</si>
  <si>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</si>
  <si>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</si>
  <si>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</si>
  <si>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</si>
  <si>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</si>
  <si>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</si>
  <si>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</si>
  <si>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</si>
  <si>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</si>
  <si>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</si>
  <si>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</si>
  <si>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</si>
  <si>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</si>
  <si>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</si>
  <si>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</si>
  <si>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</si>
  <si>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</si>
  <si>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</si>
  <si>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</si>
  <si>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</si>
  <si>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</si>
  <si>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</si>
  <si>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</si>
  <si>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</si>
  <si>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</si>
  <si>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</si>
  <si>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</si>
  <si>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</si>
  <si>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</si>
  <si>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</si>
  <si>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</si>
  <si>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</si>
  <si>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</si>
  <si>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</si>
  <si>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</si>
  <si>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</si>
  <si>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</si>
  <si>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</si>
  <si>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</si>
  <si>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</si>
  <si>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</si>
  <si>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</si>
  <si>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</si>
  <si>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</si>
  <si>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</si>
  <si>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</si>
  <si>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</si>
  <si>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</si>
  <si>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</si>
  <si>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</si>
  <si>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</si>
  <si>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</si>
  <si>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</si>
  <si>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</si>
  <si>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</si>
  <si>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</si>
  <si>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</si>
  <si>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</si>
  <si>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</si>
  <si>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</si>
  <si>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</si>
  <si>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</si>
  <si>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</si>
  <si>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</si>
  <si>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</si>
  <si>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</si>
  <si>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</si>
  <si>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</si>
  <si>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</si>
  <si>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</si>
  <si>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</si>
  <si>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</si>
  <si>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</si>
  <si>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</si>
  <si>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</si>
  <si>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</si>
  <si>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</si>
  <si>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</si>
  <si>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</si>
  <si>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</si>
  <si>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</si>
  <si>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</si>
  <si>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</si>
  <si>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</si>
  <si>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</si>
  <si>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</si>
  <si>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</si>
  <si>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</si>
  <si>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</si>
  <si>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</si>
  <si>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</si>
  <si>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</si>
  <si>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</si>
  <si>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</si>
  <si>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</si>
  <si>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</si>
  <si>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</si>
  <si>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</si>
  <si>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</si>
  <si>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</si>
  <si>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</si>
  <si>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</si>
  <si>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</si>
  <si>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</si>
  <si>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</si>
  <si>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</si>
  <si>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</si>
  <si>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</si>
  <si>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</si>
  <si>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</si>
  <si>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</si>
  <si>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</si>
  <si>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</si>
  <si>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</si>
  <si>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</si>
  <si>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</si>
  <si>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</si>
  <si>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</si>
  <si>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</si>
  <si>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</si>
  <si>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</si>
  <si>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</si>
  <si>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</si>
  <si>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</si>
  <si>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</si>
  <si>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</si>
  <si>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</si>
  <si>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</si>
  <si>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</si>
  <si>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</si>
  <si>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</si>
  <si>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</si>
  <si>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</si>
  <si>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</si>
  <si>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</si>
  <si>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</si>
  <si>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</si>
  <si>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</si>
  <si>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</si>
  <si>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</si>
  <si>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</si>
  <si>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</si>
  <si>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</si>
  <si>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</si>
  <si>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</si>
  <si>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</si>
  <si>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</si>
  <si>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</si>
  <si>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</si>
  <si>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</si>
  <si>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</si>
  <si>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</si>
  <si>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</si>
  <si>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</si>
  <si>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</si>
  <si>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</si>
  <si>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</si>
  <si>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</si>
  <si>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</si>
  <si>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</si>
  <si>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</si>
  <si>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</si>
  <si>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</si>
  <si>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</si>
  <si>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</si>
  <si>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</si>
  <si>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</si>
  <si>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</si>
  <si>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</si>
  <si>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</si>
  <si>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</si>
  <si>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</si>
  <si>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</si>
  <si>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</si>
  <si>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</si>
  <si>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</si>
  <si>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</si>
  <si>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</si>
  <si>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</si>
  <si>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</si>
  <si>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</si>
  <si>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</si>
  <si>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</si>
  <si>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</si>
  <si>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</si>
  <si>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</si>
  <si>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</si>
  <si>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</si>
  <si>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</si>
  <si>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</si>
  <si>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</si>
  <si>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</si>
  <si>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</si>
  <si>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</si>
  <si>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</si>
  <si>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</si>
  <si>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</si>
  <si>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</si>
  <si>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</si>
  <si>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</si>
  <si>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</si>
  <si>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</si>
  <si>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</si>
  <si>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</si>
  <si>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</si>
  <si>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</si>
  <si>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</si>
  <si>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</si>
  <si>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</si>
  <si>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</si>
  <si>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</si>
  <si>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</si>
  <si>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</si>
  <si>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</si>
  <si>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</si>
  <si>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</si>
  <si>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</si>
  <si>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</si>
  <si>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</si>
  <si>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</si>
  <si>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</si>
  <si>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</si>
  <si>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</si>
  <si>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</si>
  <si>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</si>
  <si>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</si>
  <si>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</si>
  <si>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</si>
  <si>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</si>
  <si>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</si>
  <si>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</si>
  <si>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</si>
  <si>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</si>
  <si>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</si>
  <si>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</si>
  <si>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</si>
  <si>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</si>
  <si>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</si>
  <si>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</si>
  <si>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</si>
  <si>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</si>
  <si>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</si>
  <si>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</si>
  <si>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</si>
  <si>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</si>
  <si>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</si>
  <si>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</si>
  <si>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</si>
  <si>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</si>
  <si>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</si>
  <si>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</si>
  <si>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</si>
  <si>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</si>
  <si>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</si>
  <si>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</si>
  <si>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</si>
  <si>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</si>
  <si>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</si>
  <si>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</si>
  <si>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</si>
  <si>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</si>
  <si>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</si>
  <si>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</si>
  <si>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</si>
  <si>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</si>
  <si>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</si>
  <si>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</si>
  <si>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</si>
  <si>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</si>
  <si>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</si>
  <si>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</si>
  <si>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</si>
  <si>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</si>
  <si>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</si>
  <si>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</si>
  <si>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</si>
  <si>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</si>
  <si>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</si>
  <si>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</si>
  <si>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</si>
  <si>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</si>
  <si>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</si>
  <si>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</si>
  <si>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</si>
  <si>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</si>
  <si>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</si>
  <si>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</si>
  <si>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</si>
  <si>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</si>
  <si>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</si>
  <si>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</si>
  <si>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</si>
  <si>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</si>
  <si>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</si>
  <si>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</si>
  <si>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</si>
  <si>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</si>
  <si>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</si>
  <si>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</si>
  <si>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</si>
  <si>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</si>
  <si>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</si>
  <si>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</si>
  <si>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</si>
  <si>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</si>
  <si>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</si>
  <si>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</si>
  <si>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</si>
  <si>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</si>
  <si>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</si>
  <si>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</si>
  <si>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</si>
  <si>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</si>
  <si>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</si>
  <si>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</si>
  <si>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</si>
  <si>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</si>
  <si>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</si>
  <si>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</si>
  <si>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</si>
  <si>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</si>
  <si>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</si>
  <si>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</si>
  <si>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</si>
  <si>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</si>
  <si>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</si>
  <si>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</si>
  <si>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</si>
  <si>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</si>
  <si>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</si>
  <si>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</si>
  <si>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</si>
  <si>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</si>
  <si>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</si>
  <si>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</si>
  <si>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</si>
  <si>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</si>
  <si>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</si>
  <si>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</si>
  <si>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</si>
  <si>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</si>
  <si>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</si>
  <si>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</si>
  <si>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</si>
  <si>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</si>
  <si>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</si>
  <si>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</si>
  <si>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</si>
  <si>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</si>
  <si>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</si>
  <si>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</si>
  <si>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</si>
  <si>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</si>
  <si>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</si>
  <si>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</si>
  <si>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</si>
  <si>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</si>
  <si>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</si>
  <si>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</si>
  <si>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</si>
  <si>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</si>
  <si>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</si>
  <si>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</si>
  <si>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</si>
  <si>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</si>
  <si>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</si>
  <si>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</si>
  <si>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</si>
  <si>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</si>
  <si>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</si>
  <si>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</si>
  <si>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</si>
  <si>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</si>
  <si>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</si>
  <si>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</si>
  <si>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</si>
  <si>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</si>
  <si>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</si>
  <si>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</si>
  <si>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</si>
  <si>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</si>
  <si>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</si>
  <si>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</si>
  <si>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</si>
  <si>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</si>
  <si>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</si>
  <si>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</si>
  <si>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</si>
  <si>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</si>
  <si>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</si>
  <si>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</si>
  <si>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</si>
  <si>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</si>
  <si>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</si>
  <si>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</si>
  <si>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</si>
  <si>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</si>
  <si>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</si>
  <si>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</si>
  <si>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</si>
  <si>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</si>
  <si>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</si>
  <si>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</si>
  <si>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</si>
  <si>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</si>
  <si>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</si>
  <si>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</si>
  <si>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</si>
  <si>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</si>
  <si>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</si>
  <si>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</si>
  <si>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</si>
  <si>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</si>
  <si>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</si>
  <si>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</si>
  <si>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</si>
  <si>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</si>
  <si>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</si>
  <si>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</si>
  <si>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</si>
  <si>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</si>
  <si>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</si>
  <si>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</si>
  <si>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</si>
  <si>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</si>
  <si>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</si>
  <si>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</si>
  <si>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</si>
  <si>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</si>
  <si>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</si>
  <si>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</si>
  <si>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</si>
  <si>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</si>
  <si>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</si>
  <si>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</si>
  <si>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</si>
  <si>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</si>
  <si>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</si>
  <si>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</si>
  <si>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</si>
  <si>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</si>
  <si>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</si>
  <si>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</si>
  <si>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</si>
  <si>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</si>
  <si>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</si>
  <si>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</si>
  <si>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</si>
  <si>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</si>
  <si>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</si>
  <si>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</si>
  <si>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</si>
  <si>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</si>
  <si>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</si>
  <si>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</si>
  <si>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</si>
  <si>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</si>
  <si>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</si>
  <si>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</si>
  <si>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</si>
  <si>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</si>
  <si>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</si>
  <si>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</si>
  <si>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</si>
  <si>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</si>
  <si>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</si>
  <si>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</si>
  <si>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</si>
  <si>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</si>
  <si>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</si>
  <si>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</si>
  <si>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</si>
  <si>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</si>
  <si>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</si>
  <si>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</si>
  <si>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</si>
  <si>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</si>
  <si>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</si>
  <si>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</si>
  <si>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</si>
  <si>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</si>
  <si>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</si>
  <si>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</si>
  <si>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</si>
  <si>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</si>
  <si>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</si>
  <si>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</si>
  <si>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</si>
  <si>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</si>
  <si>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</si>
  <si>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</si>
  <si>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</si>
  <si>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</si>
  <si>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</si>
  <si>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</si>
  <si>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</si>
  <si>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</si>
  <si>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</si>
  <si>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</si>
  <si>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</si>
  <si>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</si>
  <si>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</si>
  <si>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</si>
  <si>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</si>
  <si>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</si>
  <si>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</si>
  <si>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</si>
  <si>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</si>
  <si>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</si>
  <si>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</si>
  <si>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</si>
  <si>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</si>
  <si>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</si>
  <si>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</si>
  <si>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</si>
  <si>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</si>
  <si>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</si>
  <si>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</si>
  <si>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</si>
  <si>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</si>
  <si>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</si>
  <si>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</si>
  <si>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</si>
  <si>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</si>
  <si>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</si>
  <si>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</si>
  <si>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</si>
  <si>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</si>
  <si>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</si>
  <si>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</si>
  <si>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</si>
  <si>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</si>
  <si>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</si>
  <si>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</si>
  <si>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</si>
  <si>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</si>
  <si>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</si>
  <si>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</si>
  <si>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</si>
  <si>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</si>
  <si>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</si>
  <si>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</si>
  <si>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</si>
  <si>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</si>
  <si>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</si>
  <si>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</si>
  <si>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</si>
  <si>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</si>
  <si>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</si>
  <si>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</si>
  <si>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</si>
  <si>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</si>
  <si>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</si>
  <si>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</si>
  <si>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</si>
  <si>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</si>
  <si>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</si>
  <si>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</si>
  <si>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</si>
  <si>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</si>
  <si>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</si>
  <si>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</si>
  <si>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</si>
  <si>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</si>
  <si>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</si>
  <si>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</si>
  <si>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</si>
  <si>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</si>
  <si>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</si>
  <si>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</si>
  <si>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</si>
  <si>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</si>
  <si>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</si>
  <si>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</si>
  <si>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</si>
  <si>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</si>
  <si>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</si>
  <si>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</si>
  <si>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</si>
  <si>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</si>
  <si>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</si>
  <si>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</si>
  <si>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</si>
  <si>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</si>
  <si>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</si>
  <si>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</si>
  <si>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</si>
  <si>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</si>
  <si>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</si>
  <si>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</si>
  <si>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</si>
  <si>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</si>
  <si>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</si>
  <si>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</si>
  <si>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</si>
  <si>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</si>
  <si>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</si>
  <si>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</si>
  <si>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</si>
  <si>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</si>
  <si>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</si>
  <si>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</si>
  <si>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</si>
  <si>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</si>
  <si>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</si>
  <si>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</si>
  <si>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</si>
  <si>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</si>
  <si>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</si>
  <si>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</si>
  <si>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</si>
  <si>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</si>
  <si>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</si>
  <si>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</si>
  <si>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</si>
  <si>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</si>
  <si>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</si>
  <si>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</si>
  <si>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</si>
  <si>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</si>
  <si>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</si>
  <si>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</si>
  <si>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</si>
  <si>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</si>
  <si>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</si>
  <si>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</si>
  <si>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</si>
  <si>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</si>
  <si>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</si>
  <si>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</si>
  <si>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</si>
  <si>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</si>
  <si>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</si>
  <si>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</si>
  <si>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</si>
  <si>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</si>
  <si>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</si>
  <si>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</si>
  <si>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</si>
  <si>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</si>
  <si>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</si>
  <si>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</si>
  <si>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</si>
  <si>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</si>
  <si>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</si>
  <si>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</si>
  <si>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</si>
  <si>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</si>
  <si>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</si>
  <si>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</si>
  <si>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</si>
  <si>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</si>
  <si>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</si>
  <si>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</si>
  <si>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</si>
  <si>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</si>
  <si>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</si>
  <si>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</si>
  <si>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</si>
  <si>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</si>
  <si>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</si>
  <si>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</si>
  <si>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</si>
  <si>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</si>
  <si>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</si>
  <si>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</si>
  <si>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</si>
  <si>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</si>
  <si>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</si>
  <si>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</si>
  <si>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</si>
  <si>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</si>
  <si>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</si>
  <si>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</si>
  <si>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</si>
  <si>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</si>
  <si>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</si>
  <si>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</si>
  <si>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</si>
  <si>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</si>
  <si>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</si>
  <si>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</si>
  <si>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</si>
  <si>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</si>
  <si>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</si>
  <si>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</si>
  <si>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</si>
  <si>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</si>
  <si>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</si>
  <si>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</si>
  <si>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</si>
  <si>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</si>
  <si>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</si>
  <si>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</si>
  <si>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</si>
  <si>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</si>
  <si>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</si>
  <si>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</si>
  <si>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</si>
  <si>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</si>
  <si>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</si>
  <si>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</si>
  <si>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</si>
  <si>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</si>
  <si>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</si>
  <si>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</si>
  <si>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</si>
  <si>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</si>
  <si>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</si>
  <si>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</si>
  <si>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</si>
  <si>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</si>
  <si>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</si>
  <si>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</si>
  <si>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</si>
  <si>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</si>
  <si>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</si>
  <si>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</si>
  <si>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</si>
  <si>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</si>
  <si>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</si>
  <si>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</si>
  <si>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</si>
  <si>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</si>
  <si>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</si>
  <si>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</si>
  <si>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</si>
  <si>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</si>
  <si>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</si>
  <si>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</si>
  <si>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</si>
  <si>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</si>
  <si>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</si>
  <si>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</si>
  <si>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</si>
  <si>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</si>
  <si>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</si>
  <si>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</si>
  <si>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</si>
  <si>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</si>
  <si>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</si>
  <si>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</si>
  <si>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</si>
  <si>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</si>
  <si>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</si>
  <si>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</si>
  <si>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</si>
  <si>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</si>
  <si>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</si>
  <si>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</si>
  <si>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</si>
  <si>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</si>
  <si>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</si>
  <si>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</si>
  <si>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</si>
  <si>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</si>
  <si>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</si>
  <si>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</si>
  <si>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</si>
  <si>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</si>
  <si>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</si>
  <si>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</si>
  <si>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</si>
  <si>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</si>
  <si>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</si>
  <si>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</si>
  <si>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</si>
  <si>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</si>
  <si>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</si>
  <si>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</si>
  <si>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</si>
  <si>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</si>
  <si>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</si>
  <si>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</si>
  <si>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</si>
  <si>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</si>
  <si>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</si>
  <si>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</si>
  <si>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</si>
  <si>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</si>
  <si>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</si>
  <si>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</si>
  <si>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</si>
  <si>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</si>
  <si>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</si>
  <si>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</si>
  <si>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</si>
  <si>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</si>
  <si>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</si>
  <si>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</si>
  <si>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</si>
  <si>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</si>
  <si>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</si>
  <si>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</si>
  <si>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</si>
  <si>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</si>
  <si>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</si>
  <si>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</si>
  <si>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</si>
  <si>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</si>
  <si>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</si>
  <si>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</si>
  <si>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</si>
  <si>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</si>
  <si>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</si>
  <si>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</si>
  <si>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</si>
  <si>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</si>
  <si>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</si>
  <si>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</si>
  <si>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</si>
  <si>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</si>
  <si>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</si>
  <si>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</si>
  <si>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</si>
  <si>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</si>
  <si>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</si>
  <si>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</si>
  <si>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</si>
  <si>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</si>
  <si>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</si>
  <si>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</si>
  <si>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</si>
  <si>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</si>
  <si>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</si>
  <si>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</si>
  <si>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</si>
  <si>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</si>
  <si>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</si>
  <si>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</si>
  <si>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</si>
  <si>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</si>
  <si>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</si>
  <si>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</si>
  <si>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</si>
  <si>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</si>
  <si>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</si>
  <si>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</si>
  <si>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</si>
  <si>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</si>
  <si>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</si>
  <si>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</si>
  <si>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</si>
  <si>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</si>
  <si>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</si>
  <si>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</si>
  <si>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</si>
  <si>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</si>
  <si>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</si>
  <si>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</si>
  <si>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</si>
  <si>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</si>
  <si>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</si>
  <si>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</si>
  <si>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</si>
  <si>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</si>
  <si>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</si>
  <si>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</si>
  <si>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</si>
  <si>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</si>
  <si>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</si>
  <si>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</si>
  <si>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</si>
  <si>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</si>
  <si>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</si>
  <si>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</si>
  <si>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</si>
  <si>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</si>
  <si>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</si>
  <si>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</si>
  <si>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</si>
  <si>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</si>
  <si>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</si>
  <si>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</si>
  <si>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</si>
  <si>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</si>
  <si>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</si>
  <si>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</si>
  <si>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</si>
  <si>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</si>
  <si>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</si>
  <si>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</si>
  <si>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</si>
  <si>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</si>
  <si>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</si>
  <si>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</si>
  <si>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</si>
  <si>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</si>
  <si>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</si>
  <si>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</si>
  <si>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</si>
  <si>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</si>
  <si>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</si>
  <si>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</si>
  <si>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</si>
  <si>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</si>
  <si>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</si>
  <si>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</si>
  <si>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</si>
  <si>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</si>
  <si>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</si>
  <si>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</si>
  <si>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</si>
  <si>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</si>
  <si>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</si>
  <si>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</si>
  <si>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</si>
  <si>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</si>
  <si>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</si>
  <si>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</si>
  <si>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</si>
  <si>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</si>
  <si>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</si>
  <si>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</si>
  <si>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</si>
  <si>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</si>
  <si>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</si>
  <si>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</si>
  <si>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</si>
  <si>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</si>
  <si>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</si>
  <si>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</si>
  <si>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</si>
  <si>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</si>
  <si>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</si>
  <si>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</si>
  <si>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</si>
  <si>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</si>
  <si>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</si>
  <si>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</si>
  <si>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</si>
  <si>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</si>
  <si>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</si>
  <si>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</si>
  <si>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</si>
  <si>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</si>
  <si>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</si>
  <si>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</si>
  <si>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</si>
  <si>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</si>
  <si>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</si>
  <si>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</si>
  <si>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</si>
  <si>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</si>
  <si>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</si>
  <si>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</si>
  <si>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</si>
  <si>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</si>
  <si>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</si>
  <si>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</si>
  <si>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</si>
  <si>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</si>
  <si>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</si>
  <si>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</si>
  <si>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</si>
  <si>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</si>
  <si>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</si>
  <si>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</si>
  <si>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</si>
  <si>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</si>
  <si>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</si>
  <si>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</si>
  <si>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</si>
  <si>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</si>
  <si>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</si>
  <si>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</si>
  <si>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</si>
  <si>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</si>
  <si>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</si>
  <si>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</si>
  <si>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</si>
  <si>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</si>
  <si>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</si>
  <si>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</si>
  <si>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</si>
  <si>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</si>
  <si>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</si>
  <si>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</si>
  <si>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</si>
  <si>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</si>
  <si>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</si>
  <si>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</si>
  <si>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</si>
  <si>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</si>
  <si>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</si>
  <si>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</si>
  <si>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</si>
  <si>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</si>
  <si>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</si>
  <si>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</si>
  <si>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</si>
  <si>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</si>
  <si>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</si>
  <si>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</si>
  <si>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</si>
  <si>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</si>
  <si>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</si>
  <si>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</si>
  <si>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</si>
  <si>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</si>
  <si>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</si>
  <si>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</si>
  <si>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</si>
  <si>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</si>
  <si>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</si>
  <si>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</si>
  <si>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</si>
  <si>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</si>
  <si>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</si>
  <si>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</si>
  <si>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</si>
  <si>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</si>
  <si>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</si>
  <si>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</si>
  <si>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</si>
  <si>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</si>
  <si>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</si>
  <si>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</si>
  <si>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</si>
  <si>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</si>
  <si>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</si>
  <si>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</si>
  <si>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</si>
  <si>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</si>
  <si>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</si>
  <si>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</si>
  <si>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</si>
  <si>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</si>
  <si>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</si>
  <si>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</si>
  <si>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</si>
  <si>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</si>
  <si>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</si>
  <si>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</si>
  <si>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</si>
  <si>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</si>
  <si>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</si>
  <si>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</si>
  <si>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</si>
  <si>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</si>
  <si>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</si>
  <si>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</si>
  <si>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</si>
  <si>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</si>
  <si>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</si>
  <si>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</si>
  <si>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</si>
  <si>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</si>
  <si>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</si>
  <si>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</si>
  <si>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</si>
  <si>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</si>
  <si>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</si>
  <si>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</si>
  <si>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</si>
  <si>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</si>
  <si>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</si>
  <si>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</si>
  <si>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</si>
  <si>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</si>
  <si>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</si>
  <si>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</si>
  <si>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</si>
  <si>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</si>
  <si>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</si>
  <si>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</si>
  <si>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</si>
  <si>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</si>
  <si>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</si>
  <si>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</si>
  <si>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</si>
  <si>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</si>
  <si>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</si>
  <si>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</si>
  <si>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</si>
  <si>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</si>
  <si>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</si>
  <si>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</si>
  <si>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</si>
  <si>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</si>
  <si>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</si>
  <si>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</si>
  <si>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</si>
  <si>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</si>
  <si>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</si>
  <si>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</si>
  <si>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</si>
  <si>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</si>
  <si>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</si>
  <si>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</si>
  <si>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</si>
  <si>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</si>
  <si>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</si>
  <si>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</si>
  <si>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</si>
  <si>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</si>
  <si>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</si>
  <si>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</si>
  <si>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</si>
  <si>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</si>
  <si>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</si>
  <si>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</si>
  <si>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</si>
  <si>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</si>
  <si>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</si>
  <si>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</si>
  <si>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</si>
  <si>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</si>
  <si>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</si>
  <si>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</si>
  <si>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</si>
  <si>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</si>
  <si>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</si>
  <si>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</si>
  <si>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</si>
  <si>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</si>
  <si>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</si>
  <si>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</si>
  <si>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</si>
  <si>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</si>
  <si>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</si>
  <si>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</si>
  <si>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</si>
  <si>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</si>
  <si>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</si>
  <si>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</si>
  <si>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</si>
  <si>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</si>
  <si>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</si>
  <si>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</si>
  <si>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</si>
  <si>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</si>
  <si>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</si>
  <si>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</si>
  <si>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</si>
  <si>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</si>
  <si>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</si>
  <si>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</si>
  <si>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</si>
  <si>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</si>
  <si>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</si>
  <si>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</si>
  <si>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</si>
  <si>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</si>
  <si>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</si>
  <si>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</si>
  <si>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</si>
  <si>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</si>
  <si>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</si>
  <si>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</si>
  <si>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</si>
  <si>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</si>
  <si>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</si>
  <si>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</si>
  <si>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</si>
  <si>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</si>
  <si>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</si>
  <si>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</si>
  <si>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</si>
  <si>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</si>
  <si>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</si>
  <si>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</si>
  <si>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</si>
  <si>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</si>
  <si>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</si>
  <si>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</si>
  <si>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</si>
  <si>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</si>
  <si>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</si>
  <si>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</si>
  <si>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</si>
  <si>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</si>
  <si>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</si>
  <si>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</si>
  <si>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</si>
  <si>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</si>
  <si>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</si>
  <si>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</si>
  <si>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</si>
  <si>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</si>
  <si>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</si>
  <si>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</si>
  <si>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</si>
  <si>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</si>
  <si>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</si>
  <si>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</si>
  <si>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</si>
  <si>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</si>
  <si>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</si>
  <si>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</si>
  <si>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</si>
  <si>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</si>
  <si>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</si>
  <si>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</si>
  <si>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</si>
  <si>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</si>
  <si>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</si>
  <si>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</si>
  <si>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</si>
  <si>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</si>
  <si>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</si>
  <si>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</si>
  <si>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</si>
  <si>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</si>
  <si>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</si>
  <si>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</si>
  <si>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</si>
  <si>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</si>
  <si>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</si>
  <si>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</si>
  <si>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</si>
  <si>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</si>
  <si>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</si>
  <si>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</si>
  <si>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</si>
  <si>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</si>
  <si>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</si>
  <si>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</si>
  <si>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</si>
  <si>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</si>
  <si>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</si>
  <si>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</si>
  <si>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</si>
  <si>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</si>
  <si>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</si>
  <si>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</si>
  <si>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</si>
  <si>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</si>
  <si>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</si>
  <si>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</si>
  <si>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</si>
  <si>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</si>
  <si>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</si>
  <si>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</si>
  <si>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</si>
  <si>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</si>
  <si>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</si>
  <si>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</si>
  <si>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</si>
  <si>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</si>
  <si>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</si>
  <si>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</si>
  <si>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</si>
  <si>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</si>
  <si>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</si>
  <si>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</si>
  <si>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</si>
  <si>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</si>
  <si>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</si>
  <si>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</si>
  <si>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</si>
  <si>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</si>
  <si>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</si>
  <si>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</si>
  <si>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</si>
  <si>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</si>
  <si>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</si>
  <si>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</si>
  <si>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</si>
  <si>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</si>
  <si>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</si>
  <si>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</si>
  <si>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</si>
  <si>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</si>
  <si>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</si>
  <si>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</si>
  <si>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</si>
  <si>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</si>
  <si>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</si>
  <si>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</si>
  <si>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</si>
  <si>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</si>
  <si>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</si>
  <si>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</si>
  <si>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</si>
  <si>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</si>
  <si>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</si>
  <si>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</si>
  <si>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</si>
  <si>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</si>
  <si>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</si>
  <si>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</si>
  <si>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</si>
  <si>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</si>
  <si>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</si>
  <si>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</si>
  <si>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</si>
  <si>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</si>
  <si>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</si>
  <si>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</si>
  <si>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</si>
  <si>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</si>
  <si>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</si>
  <si>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</si>
  <si>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</si>
  <si>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</si>
  <si>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</si>
  <si>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</si>
  <si>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</si>
  <si>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</si>
  <si>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</si>
  <si>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</si>
  <si>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</si>
  <si>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</si>
  <si>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</si>
  <si>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</si>
  <si>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</si>
  <si>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</si>
  <si>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</si>
  <si>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</si>
  <si>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</si>
  <si>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</si>
  <si>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</si>
  <si>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</si>
  <si>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</si>
  <si>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</si>
  <si>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</si>
  <si>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</si>
  <si>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</si>
  <si>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</si>
  <si>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</si>
  <si>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</si>
  <si>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</si>
  <si>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</si>
  <si>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</si>
  <si>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</si>
  <si>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</si>
  <si>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</si>
  <si>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</si>
  <si>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</si>
  <si>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</si>
  <si>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</si>
  <si>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</si>
  <si>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</si>
  <si>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</si>
  <si>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</si>
  <si>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</si>
  <si>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</si>
  <si>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</si>
  <si>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</si>
  <si>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</si>
  <si>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</si>
  <si>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</si>
  <si>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</si>
  <si>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</si>
  <si>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</si>
  <si>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</si>
  <si>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</si>
  <si>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</si>
  <si>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</si>
  <si>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</si>
  <si>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</si>
  <si>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</si>
  <si>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</si>
  <si>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</si>
  <si>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</si>
  <si>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</si>
  <si>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</si>
  <si>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</si>
  <si>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</si>
  <si>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</si>
  <si>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</si>
  <si>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</si>
  <si>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</si>
  <si>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</si>
  <si>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</si>
  <si>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</si>
  <si>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</si>
  <si>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</si>
  <si>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</si>
  <si>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</si>
  <si>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</si>
  <si>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</si>
  <si>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</si>
  <si>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</si>
  <si>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</si>
  <si>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</si>
  <si>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</si>
  <si>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</si>
  <si>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</si>
  <si>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</si>
  <si>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</si>
  <si>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</si>
  <si>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</si>
  <si>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</si>
  <si>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</si>
  <si>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</si>
  <si>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</si>
  <si>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</si>
  <si>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</si>
  <si>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</si>
  <si>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</si>
  <si>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</si>
  <si>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</si>
  <si>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</si>
  <si>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</si>
  <si>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</si>
  <si>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</si>
  <si>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</si>
  <si>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</si>
  <si>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</si>
  <si>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</si>
  <si>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</si>
  <si>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</si>
  <si>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</si>
  <si>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</si>
  <si>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</si>
  <si>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</si>
  <si>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</si>
  <si>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</si>
  <si>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</si>
  <si>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</si>
  <si>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</si>
  <si>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</si>
  <si>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</si>
  <si>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</si>
  <si>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</si>
  <si>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</si>
  <si>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</si>
  <si>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</si>
  <si>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</si>
  <si>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</si>
  <si>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</si>
  <si>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</si>
  <si>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</si>
  <si>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</si>
  <si>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</si>
  <si>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</si>
  <si>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</si>
  <si>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</si>
  <si>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</si>
  <si>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</si>
  <si>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</si>
  <si>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</si>
  <si>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</si>
  <si>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</si>
  <si>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</si>
  <si>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</si>
  <si>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</si>
  <si>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Formula to convert Unix Timestamp to date is from https://www.extendoffice.com/documents/excel/2473-excel-timestamp-to-date.html#a3; This formula was recommended to be used by the Challenge 1 assignment document</t>
  </si>
  <si>
    <t>Date Created Conversion</t>
  </si>
  <si>
    <t>Date Ended Conversion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</si>
  <si>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</si>
  <si>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</si>
  <si>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</si>
  <si>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</si>
  <si>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</si>
  <si>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</si>
  <si>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</si>
  <si>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</si>
  <si>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</si>
  <si>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</si>
  <si>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</si>
  <si>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</si>
  <si>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</si>
  <si>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</si>
  <si>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</si>
  <si>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</si>
  <si>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</si>
  <si>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</si>
  <si>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</si>
  <si>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</si>
  <si>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</si>
  <si>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</si>
  <si>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</si>
  <si>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</si>
  <si>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</si>
  <si>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</si>
  <si>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</si>
  <si>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</si>
  <si>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</si>
  <si>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</si>
  <si>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</si>
  <si>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</si>
  <si>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Canceled</t>
  </si>
  <si>
    <t>Outcome</t>
  </si>
  <si>
    <t>Backers_Count</t>
  </si>
  <si>
    <t>Successful Mean</t>
  </si>
  <si>
    <t>Successful Median</t>
  </si>
  <si>
    <t>Min Successful Backers</t>
  </si>
  <si>
    <t>Max Successful Backers</t>
  </si>
  <si>
    <t>Variance Successful</t>
  </si>
  <si>
    <t>Failed Mean</t>
  </si>
  <si>
    <t>Failed Median</t>
  </si>
  <si>
    <t>Min Failed Backers</t>
  </si>
  <si>
    <t>Max Failed Backers</t>
  </si>
  <si>
    <t>Variance Failed</t>
  </si>
  <si>
    <t>Standard Deviation Failed</t>
  </si>
  <si>
    <t>Standard Deviation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</si>
</sst>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D5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16" fillId="0" borderId="0" xfId="43" applyNumberFormat="1" applyFont="1" applyAlignment="1">
      <alignment horizontal="center"/>
    </xf>
    <xf numFmtId="0" fontId="0" fillId="0" borderId="0" xfId="43" applyNumberFormat="1" applyFont="1"/>
    <xf numFmtId="1" fontId="0" fillId="0" borderId="0" xfId="43" applyNumberFormat="1" applyFont="1"/>
    <xf numFmtId="2" fontId="0" fillId="0" borderId="0" xfId="0" applyNumberForma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5D5D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  <dxf>
      <fill>
        <patternFill>
          <bgColor rgb="FFFF5D5D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 MD.xlsx]Pivot (Category)!PivotTable1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D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(Category)'!$B$3:$B$4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(Category)'!$B$5:$B$14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E-4FE2-A2E6-2187FAD17F18}"/>
            </c:ext>
          </c:extLst>
        </c:ser>
        <c:ser>
          <c:idx val="1"/>
          <c:order val="1"/>
          <c:tx>
            <c:strRef>
              <c:f>'Pivot (Category)'!$C$3:$C$4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D5D"/>
            </a:solidFill>
            <a:ln>
              <a:noFill/>
            </a:ln>
            <a:effectLst/>
          </c:spPr>
          <c:invertIfNegative val="0"/>
          <c:cat>
            <c:strRef>
              <c:f>'Pivot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(Category)'!$C$5:$C$14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E-4FE2-A2E6-2187FAD17F18}"/>
            </c:ext>
          </c:extLst>
        </c:ser>
        <c:ser>
          <c:idx val="2"/>
          <c:order val="2"/>
          <c:tx>
            <c:strRef>
              <c:f>'Pivot (Category)'!$D$3:$D$4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(Category)'!$D$5:$D$14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E-4FE2-A2E6-2187FAD17F18}"/>
            </c:ext>
          </c:extLst>
        </c:ser>
        <c:ser>
          <c:idx val="3"/>
          <c:order val="3"/>
          <c:tx>
            <c:strRef>
              <c:f>'Pivot (Category)'!$E$3:$E$4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(Category)'!$A$5:$A$14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(Category)'!$E$5:$E$14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0E-4FE2-A2E6-2187FAD17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4003520"/>
        <c:axId val="1771721840"/>
      </c:barChart>
      <c:catAx>
        <c:axId val="142400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721840"/>
        <c:crosses val="autoZero"/>
        <c:auto val="1"/>
        <c:lblAlgn val="ctr"/>
        <c:lblOffset val="100"/>
        <c:noMultiLvlLbl val="0"/>
      </c:catAx>
      <c:valAx>
        <c:axId val="177172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00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 MD.xlsx]Pivot(Sub-Category)!PivotTable2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5D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'Pivot(Sub-Category)'!$B$4:$B$5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'Pivot(Sub-Category)'!$B$6:$B$30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5-41E4-BA8D-0410E8A5D505}"/>
            </c:ext>
          </c:extLst>
        </c:ser>
        <c:ser>
          <c:idx val="1"/>
          <c:order val="1"/>
          <c:tx>
            <c:strRef>
              <c:f>'Pivot(Sub-Category)'!$C$4:$C$5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5D5D"/>
            </a:solidFill>
            <a:ln>
              <a:noFill/>
            </a:ln>
            <a:effectLst/>
          </c:spPr>
          <c:invertIfNegative val="0"/>
          <c:cat>
            <c:strRef>
              <c:f>'Pivot(Sub-Category)'!$A$6:$A$30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'Pivot(Sub-Category)'!$C$6:$C$30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A5-41E4-BA8D-0410E8A5D505}"/>
            </c:ext>
          </c:extLst>
        </c:ser>
        <c:ser>
          <c:idx val="2"/>
          <c:order val="2"/>
          <c:tx>
            <c:strRef>
              <c:f>'Pivot(Sub-Category)'!$D$4:$D$5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'Pivot(Sub-Category)'!$D$6:$D$30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9A5-41E4-BA8D-0410E8A5D505}"/>
            </c:ext>
          </c:extLst>
        </c:ser>
        <c:ser>
          <c:idx val="3"/>
          <c:order val="3"/>
          <c:tx>
            <c:strRef>
              <c:f>'Pivot(Sub-Category)'!$E$4:$E$5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'Pivot(Sub-Category)'!$A$6:$A$30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'Pivot(Sub-Category)'!$E$6:$E$30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9A5-41E4-BA8D-0410E8A5D5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4858880"/>
        <c:axId val="95281776"/>
      </c:barChart>
      <c:catAx>
        <c:axId val="134485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1776"/>
        <c:crosses val="autoZero"/>
        <c:auto val="1"/>
        <c:lblAlgn val="ctr"/>
        <c:lblOffset val="100"/>
        <c:noMultiLvlLbl val="0"/>
      </c:catAx>
      <c:valAx>
        <c:axId val="9528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85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[CrowdfundingBook_Completed MD.xlsx]Pivot(Date)!PivotTable10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5D5D"/>
            </a:solidFill>
            <a:round/>
          </a:ln>
          <a:effectLst/>
        </c:spPr>
        <c:marker>
          <c:symbol val="circle"/>
          <c:size val="5"/>
          <c:spPr>
            <a:solidFill>
              <a:srgbClr val="FF5D5D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'Pivot(Date)'!$B$4:$B$5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'Pivot(Date)'!$A$6:$A$18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'Pivot(Date)'!$B$6:$B$18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07-4087-BF64-F368C4E37CA8}"/>
            </c:ext>
          </c:extLst>
        </c:ser>
        <c:ser>
          <c:idx val="1"/>
          <c:order val="1"/>
          <c:tx>
            <c:strRef>
              <c:f>'Pivot(Date)'!$C$4:$C$5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5D5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5D5D"/>
              </a:solidFill>
              <a:ln w="9525">
                <a:noFill/>
              </a:ln>
              <a:effectLst/>
            </c:spPr>
          </c:marker>
          <c:cat>
            <c:strRef>
              <c:f>'Pivot(Date)'!$A$6:$A$18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'Pivot(Date)'!$C$6:$C$18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07-4087-BF64-F368C4E37CA8}"/>
            </c:ext>
          </c:extLst>
        </c:ser>
        <c:ser>
          <c:idx val="2"/>
          <c:order val="2"/>
          <c:tx>
            <c:strRef>
              <c:f>'Pivot(Date)'!$D$4:$D$5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'Pivot(Date)'!$A$6:$A$18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'Pivot(Date)'!$D$6:$D$18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07-4087-BF64-F368C4E37CA8}"/>
            </c:ext>
          </c:extLst>
        </c:ser>
        <c:ser>
          <c:idx val="3"/>
          <c:order val="3"/>
          <c:tx>
            <c:strRef>
              <c:f>'Pivot(Date)'!$E$4:$E$5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cat>
            <c:strRef>
              <c:f>'Pivot(Date)'!$A$6:$A$18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'Pivot(Date)'!$E$6:$E$18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D-4B99-BD2A-B861B686A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10032"/>
        <c:axId val="61211360"/>
      </c:lineChart>
      <c:catAx>
        <c:axId val="14061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11360"/>
        <c:crosses val="autoZero"/>
        <c:auto val="1"/>
        <c:lblAlgn val="ctr"/>
        <c:lblOffset val="100"/>
        <c:noMultiLvlLbl val="0"/>
      </c:catAx>
      <c:valAx>
        <c:axId val="612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1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0.00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7D-4CD2-9B20-A21912CD859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0.00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7D-4CD2-9B20-A21912CD859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0.00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7D-4CD2-9B20-A21912CD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97072"/>
        <c:axId val="61779280"/>
      </c:lineChart>
      <c:catAx>
        <c:axId val="14059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9280"/>
        <c:crosses val="autoZero"/>
        <c:auto val="1"/>
        <c:lblAlgn val="ctr"/>
        <c:lblOffset val="100"/>
        <c:noMultiLvlLbl val="0"/>
      </c:catAx>
      <c:valAx>
        <c:axId val="617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9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469906</xdr:colOff>
      <xdr:row>1</xdr:row>
      <xdr:rowOff>6350</xdr:rowOff>
    </xdr:from>
    <xdr:to>
      <xdr:col>15</xdr:col>
      <xdr:colOff>69850</xdr:colOff>
      <xdr:row>22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67E34A-AE87-3A92-4F26-87E1E6C6C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111125</xdr:colOff>
      <xdr:row>4</xdr:row>
      <xdr:rowOff>25400</xdr:rowOff>
    </xdr:from>
    <xdr:to>
      <xdr:col>17</xdr:col>
      <xdr:colOff>84667</xdr:colOff>
      <xdr:row>25</xdr:row>
      <xdr:rowOff>105834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18723-66BC-F8B0-E97C-995A432D0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281668</xdr:colOff>
      <xdr:row>1</xdr:row>
      <xdr:rowOff>29028</xdr:rowOff>
    </xdr:from>
    <xdr:to>
      <xdr:col>15</xdr:col>
      <xdr:colOff>362858</xdr:colOff>
      <xdr:row>18</xdr:row>
      <xdr:rowOff>36285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D6AAF-4544-2470-F1DA-114EBA121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2127250</xdr:colOff>
      <xdr:row>13</xdr:row>
      <xdr:rowOff>107950</xdr:rowOff>
    </xdr:from>
    <xdr:to>
      <xdr:col>11</xdr:col>
      <xdr:colOff>635000</xdr:colOff>
      <xdr:row>37</xdr:row>
      <xdr:rowOff>52917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76A6B4-46AF-F1CC-3F22-2D1FA44870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Dahl" refreshedDate="45279.833662152778" createdVersion="8" refreshedVersion="8" minRefreshableVersion="3" recordCount="1001" xr:uid="{8CCF19C4-08A8-4F90-ABE2-4BABDEB6B9C8}">
  <cacheSource type="worksheet">
    <worksheetSource ref="A1:U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0">
      <sharedItems containsString="0" containsBlank="1" containsNumber="1" minValue="0" maxValue="2338.833333333333"/>
    </cacheField>
    <cacheField name="Average Donation" numFmtId="44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Dahl" refreshedDate="45279.896204050929" createdVersion="8" refreshedVersion="8" minRefreshableVersion="3" recordCount="1001" xr:uid="{06520F4A-8769-4ACB-B585-9C25FB371FAC}">
  <cacheSource type="worksheet">
    <worksheetSource ref="B1:U1048576" sheet="Crowdfunding"/>
  </cacheSource>
  <cacheFields count="23"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44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Years" numFmtId="0">
      <sharedItems containsDate="1" containsBlank="1" containsMixedTypes="1" minDate="2010-01-09T06:00:00" maxDate="2020-02-10T06:00:00" count="890">
        <s v="2015"/>
        <s v="2014"/>
        <s v="2013"/>
        <s v="2019"/>
        <s v="2012"/>
        <s v="2017"/>
        <s v="2010"/>
        <s v="2016"/>
        <s v="2011"/>
        <s v="2018"/>
        <s v="2020"/>
        <m/>
        <d v="2015-12-15T06:00:00" u="1"/>
        <d v="2014-08-21T05:00:00" u="1"/>
        <d v="2013-11-19T06:00:00" u="1"/>
        <d v="2019-09-20T05:00:00" u="1"/>
        <d v="2019-01-24T06:00:00" u="1"/>
        <d v="2012-09-08T05:00:00" u="1"/>
        <d v="2017-09-14T05:00:00" u="1"/>
        <d v="2015-08-15T05:00:00" u="1"/>
        <d v="2010-08-11T05:00:00" u="1"/>
        <d v="2013-11-07T06:00:00" u="1"/>
        <d v="2010-10-01T05:00:00" u="1"/>
        <d v="2010-09-27T05:00:00" u="1"/>
        <d v="2019-10-30T05:00:00" u="1"/>
        <d v="2016-06-23T05:00:00" u="1"/>
        <d v="2012-04-02T05:00:00" u="1"/>
        <d v="2019-12-14T06:00:00" u="1"/>
        <d v="2014-02-13T06:00:00" u="1"/>
        <d v="2011-01-13T06:00:00" u="1"/>
        <d v="2018-09-16T05:00:00" u="1"/>
        <d v="2019-03-25T05:00:00" u="1"/>
        <d v="2014-07-28T05:00:00" u="1"/>
        <d v="2011-09-18T05:00:00" u="1"/>
        <d v="2018-04-18T05:00:00" u="1"/>
        <d v="2019-04-08T05:00:00" u="1"/>
        <d v="2014-06-23T05:00:00" u="1"/>
        <d v="2011-06-07T05:00:00" u="1"/>
        <d v="2018-08-27T05:00:00" u="1"/>
        <d v="2015-10-11T05:00:00" u="1"/>
        <d v="2010-03-04T06:00:00" u="1"/>
        <d v="2018-08-29T05:00:00" u="1"/>
        <d v="2019-05-29T05:00:00" u="1"/>
        <d v="2016-02-02T06:00:00" u="1"/>
        <d v="2018-02-06T06:00:00" u="1"/>
        <d v="2014-11-11T06:00:00" u="1"/>
        <d v="2017-03-28T05:00:00" u="1"/>
        <d v="2019-03-02T06:00:00" u="1"/>
        <d v="2011-03-23T05:00:00" u="1"/>
        <d v="2019-11-08T06:00:00" u="1"/>
        <d v="2010-10-23T05:00:00" u="1"/>
        <d v="2013-03-11T05:00:00" u="1"/>
        <d v="2010-06-24T05:00:00" u="1"/>
        <d v="2012-09-30T05:00:00" u="1"/>
        <d v="2011-07-13T05:00:00" u="1"/>
        <d v="2014-08-09T05:00:00" u="1"/>
        <d v="2019-03-18T05:00:00" u="1"/>
        <d v="2016-11-17T06:00:00" u="1"/>
        <d v="2010-07-31T05:00:00" u="1"/>
        <d v="2014-04-28T05:00:00" u="1"/>
        <d v="2015-07-07T05:00:00" u="1"/>
        <d v="2019-12-04T06:00:00" u="1"/>
        <d v="2013-08-29T05:00:00" u="1"/>
        <d v="2012-04-12T05:00:00" u="1"/>
        <d v="2010-09-19T05:00:00" u="1"/>
        <d v="2014-06-28T05:00:00" u="1"/>
        <d v="2018-03-17T05:00:00" u="1"/>
        <d v="2018-08-04T05:00:00" u="1"/>
        <d v="2015-01-17T06:00:00" u="1"/>
        <d v="2017-09-13T05:00:00" u="1"/>
        <d v="2015-10-04T05:00:00" u="1"/>
        <d v="2017-06-27T05:00:00" u="1"/>
        <d v="2012-07-20T05:00:00" u="1"/>
        <d v="2011-04-02T05:00:00" u="1"/>
        <d v="2015-06-06T05:00:00" u="1"/>
        <d v="2017-05-04T05:00:00" u="1"/>
        <d v="2018-07-17T05:00:00" u="1"/>
        <d v="2011-02-03T06:00:00" u="1"/>
        <d v="2015-04-13T05:00:00" u="1"/>
        <d v="2010-01-30T06:00:00" u="1"/>
        <d v="2017-09-12T05:00:00" u="1"/>
        <d v="2011-01-22T06:00:00" u="1"/>
        <d v="2010-12-21T06:00:00" u="1"/>
        <d v="2015-08-06T05:00:00" u="1"/>
        <d v="2016-11-30T06:00:00" u="1"/>
        <d v="2016-03-28T05:00:00" u="1"/>
        <d v="2018-07-23T05:00:00" u="1"/>
        <d v="2015-03-13T05:00:00" u="1"/>
        <d v="2010-10-11T05:00:00" u="1"/>
        <d v="2018-04-17T05:00:00" u="1"/>
        <d v="2018-06-21T05:00:00" u="1"/>
        <d v="2017-09-28T05:00:00" u="1"/>
        <d v="2017-12-18T06:00:00" u="1"/>
        <d v="2016-08-19T05:00:00" u="1"/>
        <d v="2012-08-07T05:00:00" u="1"/>
        <d v="2011-09-19T05:00:00" u="1"/>
        <d v="2015-05-17T05:00:00" u="1"/>
        <d v="2011-03-19T05:00:00" u="1"/>
        <d v="2015-05-08T05:00:00" u="1"/>
        <d v="2010-04-17T05:00:00" u="1"/>
        <d v="2016-02-25T06:00:00" u="1"/>
        <d v="2016-09-03T05:00:00" u="1"/>
        <d v="2012-10-24T05:00:00" u="1"/>
        <d v="2019-04-18T05:00:00" u="1"/>
        <d v="2019-10-21T05:00:00" u="1"/>
        <d v="2015-08-18T05:00:00" u="1"/>
        <d v="2015-07-31T05:00:00" u="1"/>
        <d v="2014-12-24T06:00:00" u="1"/>
        <d v="2011-11-06T05:00:00" u="1"/>
        <d v="2015-02-28T06:00:00" u="1"/>
        <d v="2018-05-21T05:00:00" u="1"/>
        <d v="2010-11-02T05:00:00" u="1"/>
        <d v="2017-05-24T05:00:00" u="1"/>
        <d v="2013-04-20T05:00:00" u="1"/>
        <d v="2019-09-13T05:00:00" u="1"/>
        <d v="2018-05-10T05:00:00" u="1"/>
        <d v="2012-05-13T05:00:00" u="1"/>
        <d v="2014-01-14T06:00:00" u="1"/>
        <d v="2018-09-30T05:00:00" u="1"/>
        <d v="2012-09-28T05:00:00" u="1"/>
        <d v="2014-09-08T05:00:00" u="1"/>
        <d v="2017-09-19T05:00:00" u="1"/>
        <d v="2019-04-10T05:00:00" u="1"/>
        <d v="2017-12-22T06:00:00" u="1"/>
        <d v="2015-09-19T05:00:00" u="1"/>
        <d v="2011-09-28T05:00:00" u="1"/>
        <d v="2014-02-01T06:00:00" u="1"/>
        <d v="2014-07-03T05:00:00" u="1"/>
        <d v="2015-04-21T05:00:00" u="1"/>
        <d v="2014-10-18T05:00:00" u="1"/>
        <d v="2015-11-27T06:00:00" u="1"/>
        <d v="2019-07-05T05:00:00" u="1"/>
        <d v="2018-09-23T05:00:00" u="1"/>
        <d v="2016-09-11T05:00:00" u="1"/>
        <d v="2010-05-15T05:00:00" u="1"/>
        <d v="2010-09-09T05:00:00" u="1"/>
        <d v="2011-11-11T06:00:00" u="1"/>
        <d v="2013-12-12T06:00:00" u="1"/>
        <d v="2018-01-28T06:00:00" u="1"/>
        <d v="2011-09-03T05:00:00" u="1"/>
        <d v="2011-08-07T05:00:00" u="1"/>
        <d v="2013-03-12T05:00:00" u="1"/>
        <d v="2014-06-19T05:00:00" u="1"/>
        <d v="2010-10-12T05:00:00" u="1"/>
        <d v="2012-10-04T05:00:00" u="1"/>
        <d v="2015-05-07T05:00:00" u="1"/>
        <d v="2018-03-02T06:00:00" u="1"/>
        <d v="2015-06-18T05:00:00" u="1"/>
        <d v="2012-05-17T05:00:00" u="1"/>
        <d v="2010-07-18T05:00:00" u="1"/>
        <d v="2019-06-25T05:00:00" u="1"/>
        <d v="2014-09-12T05:00:00" u="1"/>
        <d v="2011-11-28T06:00:00" u="1"/>
        <d v="2016-06-19T05:00:00" u="1"/>
        <d v="2017-08-03T05:00:00" u="1"/>
        <d v="2013-02-22T06:00:00" u="1"/>
        <d v="2018-12-17T06:00:00" u="1"/>
        <d v="2014-07-30T05:00:00" u="1"/>
        <d v="2017-02-24T06:00:00" u="1"/>
        <d v="2012-10-25T05:00:00" u="1"/>
        <d v="2016-06-04T05:00:00" u="1"/>
        <d v="2010-04-09T05:00:00" u="1"/>
        <d v="2019-10-29T05:00:00" u="1"/>
        <d v="2014-01-11T06:00:00" u="1"/>
        <d v="2015-12-09T06:00:00" u="1"/>
        <d v="2019-04-14T05:00:00" u="1"/>
        <d v="2019-05-13T05:00:00" u="1"/>
        <d v="2015-09-29T05:00:00" u="1"/>
        <d v="2019-01-07T06:00:00" u="1"/>
        <d v="2017-12-08T06:00:00" u="1"/>
        <d v="2017-10-09T05:00:00" u="1"/>
        <d v="2017-09-02T05:00:00" u="1"/>
        <d v="2010-12-26T06:00:00" u="1"/>
        <d v="2013-06-20T05:00:00" u="1"/>
        <d v="2019-03-17T05:00:00" u="1"/>
        <d v="2012-07-15T05:00:00" u="1"/>
        <d v="2017-08-10T05:00:00" u="1"/>
        <d v="2014-04-11T05:00:00" u="1"/>
        <d v="2014-08-03T05:00:00" u="1"/>
        <d v="2013-05-24T05:00:00" u="1"/>
        <d v="2015-10-06T05:00:00" u="1"/>
        <d v="2016-09-19T05:00:00" u="1"/>
        <d v="2016-09-12T05:00:00" u="1"/>
        <d v="2010-12-10T06:00:00" u="1"/>
        <d v="2017-09-30T05:00:00" u="1"/>
        <d v="2013-03-18T05:00:00" u="1"/>
        <d v="2010-03-27T05:00:00" u="1"/>
        <d v="2017-10-22T05:00:00" u="1"/>
        <d v="2019-07-01T05:00:00" u="1"/>
        <d v="2010-09-22T05:00:00" u="1"/>
        <d v="2019-05-04T05:00:00" u="1"/>
        <d v="2018-05-24T05:00:00" u="1"/>
        <d v="2014-06-07T05:00:00" u="1"/>
        <d v="2013-03-23T05:00:00" u="1"/>
        <d v="2014-12-03T06:00:00" u="1"/>
        <d v="2016-03-04T06:00:00" u="1"/>
        <d v="2013-06-05T05:00:00" u="1"/>
        <d v="2019-03-15T05:00:00" u="1"/>
        <d v="2014-07-01T05:00:00" u="1"/>
        <d v="2018-04-12T05:00:00" u="1"/>
        <d v="2015-09-30T05:00:00" u="1"/>
        <d v="2018-08-05T05:00:00" u="1"/>
        <d v="2016-09-22T05:00:00" u="1"/>
        <d v="2017-07-07T05:00:00" u="1"/>
        <d v="2010-09-04T05:00:00" u="1"/>
        <d v="2015-07-11T05:00:00" u="1"/>
        <d v="2010-04-05T05:00:00" u="1"/>
        <d v="2014-08-12T05:00:00" u="1"/>
        <d v="2011-10-06T05:00:00" u="1"/>
        <d v="2017-01-19T06:00:00" u="1"/>
        <d v="2011-04-13T05:00:00" u="1"/>
        <d v="2018-10-29T05:00:00" u="1"/>
        <d v="2010-03-08T06:00:00" u="1"/>
        <d v="2018-09-17T05:00:00" u="1"/>
        <d v="2017-12-03T06:00:00" u="1"/>
        <d v="2016-05-13T05:00:00" u="1"/>
        <d v="2017-03-30T05:00:00" u="1"/>
        <d v="2013-09-20T05:00:00" u="1"/>
        <d v="2020-01-30T06:00:00" u="1"/>
        <d v="2010-11-14T06:00:00" u="1"/>
        <d v="2010-08-25T05:00:00" u="1"/>
        <d v="2019-02-15T06:00:00" u="1"/>
        <d v="2011-11-24T06:00:00" u="1"/>
        <d v="2019-05-07T05:00:00" u="1"/>
        <d v="2011-12-15T06:00:00" u="1"/>
        <d v="2012-08-28T05:00:00" u="1"/>
        <d v="2011-07-19T05:00:00" u="1"/>
        <d v="2012-06-23T05:00:00" u="1"/>
        <d v="2014-10-03T05:00:00" u="1"/>
        <d v="2016-03-30T05:00:00" u="1"/>
        <d v="2014-11-08T06:00:00" u="1"/>
        <d v="2014-05-03T05:00:00" u="1"/>
        <d v="2015-05-21T05:00:00" u="1"/>
        <d v="2016-09-25T05:00:00" u="1"/>
        <d v="2017-07-19T05:00:00" u="1"/>
        <d v="2019-12-06T06:00:00" u="1"/>
        <d v="2013-07-18T05:00:00" u="1"/>
        <d v="2016-07-26T05:00:00" u="1"/>
        <d v="2011-06-28T05:00:00" u="1"/>
        <d v="2017-08-29T05:00:00" u="1"/>
        <d v="2017-02-18T06:00:00" u="1"/>
        <d v="2019-07-02T05:00:00" u="1"/>
        <d v="2014-04-27T05:00:00" u="1"/>
        <d v="2018-01-08T06:00:00" u="1"/>
        <d v="2015-09-02T05:00:00" u="1"/>
        <d v="2010-08-07T05:00:00" u="1"/>
        <d v="2014-04-23T05:00:00" u="1"/>
        <d v="2017-05-20T05:00:00" u="1"/>
        <d v="2018-03-07T06:00:00" u="1"/>
        <d v="2014-09-04T05:00:00" u="1"/>
        <d v="2014-04-08T05:00:00" u="1"/>
        <d v="2013-08-09T05:00:00" u="1"/>
        <d v="2017-01-06T06:00:00" u="1"/>
        <d v="2015-01-05T06:00:00" u="1"/>
        <d v="2015-01-09T06:00:00" u="1"/>
        <d v="2010-03-01T06:00:00" u="1"/>
        <d v="2012-12-11T06:00:00" u="1"/>
        <d v="2013-10-30T05:00:00" u="1"/>
        <d v="2011-04-20T05:00:00" u="1"/>
        <d v="2017-02-23T06:00:00" u="1"/>
        <d v="2011-02-21T06:00:00" u="1"/>
        <d v="2016-03-01T06:00:00" u="1"/>
        <d v="2013-03-19T05:00:00" u="1"/>
        <d v="2016-12-28T06:00:00" u="1"/>
        <d v="2012-12-27T06:00:00" u="1"/>
        <d v="2012-10-10T05:00:00" u="1"/>
        <d v="2010-08-29T05:00:00" u="1"/>
        <d v="2011-05-01T05:00:00" u="1"/>
        <d v="2010-01-09T06:00:00" u="1"/>
        <d v="2013-02-28T06:00:00" u="1"/>
        <d v="2016-02-16T06:00:00" u="1"/>
        <d v="2014-12-10T06:00:00" u="1"/>
        <d v="2012-11-09T06:00:00" u="1"/>
        <d v="2012-11-19T06:00:00" u="1"/>
        <d v="2019-02-21T06:00:00" u="1"/>
        <d v="2010-12-04T06:00:00" u="1"/>
        <d v="2016-01-07T06:00:00" u="1"/>
        <d v="2019-08-04T05:00:00" u="1"/>
        <d v="2017-09-20T05:00:00" u="1"/>
        <d v="2017-11-11T06:00:00" u="1"/>
        <d v="2012-04-24T05:00:00" u="1"/>
        <d v="2010-07-21T05:00:00" u="1"/>
        <d v="2012-12-21T06:00:00" u="1"/>
        <d v="2018-09-06T05:00:00" u="1"/>
        <d v="2017-11-27T06:00:00" u="1"/>
        <d v="2012-04-01T05:00:00" u="1"/>
        <d v="2016-12-03T06:00:00" u="1"/>
        <d v="2012-05-06T05:00:00" u="1"/>
        <d v="2016-10-18T05:00:00" u="1"/>
        <d v="2015-04-28T05:00:00" u="1"/>
        <d v="2012-03-15T05:00:00" u="1"/>
        <d v="2013-06-11T05:00:00" u="1"/>
        <d v="2011-10-19T05:00:00" u="1"/>
        <d v="2012-04-03T05:00:00" u="1"/>
        <d v="2010-10-14T05:00:00" u="1"/>
        <d v="2018-11-07T06:00:00" u="1"/>
        <d v="2013-11-09T06:00:00" u="1"/>
        <d v="2019-02-19T06:00:00" u="1"/>
        <d v="2014-01-23T06:00:00" u="1"/>
        <d v="2016-03-15T05:00:00" u="1"/>
        <d v="2016-04-28T05:00:00" u="1"/>
        <d v="2017-08-31T05:00:00" u="1"/>
        <d v="2015-03-15T05:00:00" u="1"/>
        <d v="2016-01-12T06:00:00" u="1"/>
        <d v="2016-09-17T05:00:00" u="1"/>
        <d v="2016-04-29T05:00:00" u="1"/>
        <d v="2017-07-17T05:00:00" u="1"/>
        <d v="2012-06-26T05:00:00" u="1"/>
        <d v="2011-04-19T05:00:00" u="1"/>
        <d v="2011-10-11T05:00:00" u="1"/>
        <d v="2010-04-25T05:00:00" u="1"/>
        <d v="2011-02-28T06:00:00" u="1"/>
        <d v="2013-11-01T05:00:00" u="1"/>
        <d v="2012-02-29T06:00:00" u="1"/>
        <d v="2014-06-22T05:00:00" u="1"/>
        <d v="2019-11-20T06:00:00" u="1"/>
        <d v="2017-05-27T05:00:00" u="1"/>
        <d v="2014-02-16T06:00:00" u="1"/>
        <d v="2010-09-05T05:00:00" u="1"/>
        <d v="2011-05-19T05:00:00" u="1"/>
        <d v="2011-04-09T05:00:00" u="1"/>
        <d v="2010-12-08T06:00:00" u="1"/>
        <d v="2014-03-29T05:00:00" u="1"/>
        <d v="2015-07-03T05:00:00" u="1"/>
        <d v="2018-07-09T05:00:00" u="1"/>
        <d v="2016-01-01T06:00:00" u="1"/>
        <d v="2019-09-01T05:00:00" u="1"/>
        <d v="2018-12-11T06:00:00" u="1"/>
        <d v="2016-12-23T06:00:00" u="1"/>
        <d v="2017-12-09T06:00:00" u="1"/>
        <d v="2011-12-20T06:00:00" u="1"/>
        <d v="2013-03-29T05:00:00" u="1"/>
        <d v="2018-12-18T06:00:00" u="1"/>
        <d v="2018-01-17T06:00:00" u="1"/>
        <d v="2019-11-28T06:00:00" u="1"/>
        <d v="2010-12-16T06:00:00" u="1"/>
        <d v="2019-11-12T06:00:00" u="1"/>
        <d v="2011-11-04T05:00:00" u="1"/>
        <d v="2017-08-16T05:00:00" u="1"/>
        <d v="2011-12-13T06:00:00" u="1"/>
        <d v="2015-09-04T05:00:00" u="1"/>
        <d v="2013-08-01T05:00:00" u="1"/>
        <d v="2018-03-03T06:00:00" u="1"/>
        <d v="2015-07-10T05:00:00" u="1"/>
        <d v="2017-10-18T05:00:00" u="1"/>
        <d v="2015-03-07T06:00:00" u="1"/>
        <d v="2017-03-01T06:00:00" u="1"/>
        <d v="2017-08-13T05:00:00" u="1"/>
        <d v="2015-06-07T05:00:00" u="1"/>
        <d v="2015-09-07T05:00:00" u="1"/>
        <d v="2015-11-15T06:00:00" u="1"/>
        <d v="2019-07-06T05:00:00" u="1"/>
        <d v="2013-09-10T05:00:00" u="1"/>
        <d v="2017-03-03T06:00:00" u="1"/>
        <d v="2012-01-23T06:00:00" u="1"/>
        <d v="2015-09-28T05:00:00" u="1"/>
        <d v="2018-08-13T05:00:00" u="1"/>
        <d v="2011-01-15T06:00:00" u="1"/>
        <d v="2017-10-31T05:00:00" u="1"/>
        <d v="2011-03-06T06:00:00" u="1"/>
        <d v="2011-12-28T06:00:00" u="1"/>
        <d v="2018-04-04T05:00:00" u="1"/>
        <d v="2017-01-25T06:00:00" u="1"/>
        <d v="2011-01-04T06:00:00" u="1"/>
        <d v="2010-11-05T05:00:00" u="1"/>
        <d v="2013-03-14T05:00:00" u="1"/>
        <d v="2019-04-21T05:00:00" u="1"/>
        <d v="2015-03-31T05:00:00" u="1"/>
        <d v="2015-01-28T06:00:00" u="1"/>
        <d v="2017-08-25T05:00:00" u="1"/>
        <d v="2019-01-16T06:00:00" u="1"/>
        <d v="2015-12-12T06:00:00" u="1"/>
        <d v="2014-07-12T05:00:00" u="1"/>
        <d v="2019-11-05T06:00:00" u="1"/>
        <d v="2018-06-28T05:00:00" u="1"/>
        <d v="2011-11-10T06:00:00" u="1"/>
        <d v="2013-06-28T05:00:00" u="1"/>
        <d v="2015-07-24T05:00:00" u="1"/>
        <d v="2017-11-04T05:00:00" u="1"/>
        <d v="2017-03-09T06:00:00" u="1"/>
        <d v="2019-04-30T05:00:00" u="1"/>
        <d v="2010-07-08T05:00:00" u="1"/>
        <d v="2012-06-17T05:00:00" u="1"/>
        <d v="2012-01-06T06:00:00" u="1"/>
        <d v="2010-11-24T06:00:00" u="1"/>
        <d v="2013-09-28T05:00:00" u="1"/>
        <d v="2014-01-16T06:00:00" u="1"/>
        <d v="2011-01-08T06:00:00" u="1"/>
        <d v="2017-07-18T05:00:00" u="1"/>
        <d v="2013-08-08T05:00:00" u="1"/>
        <d v="2011-12-09T06:00:00" u="1"/>
        <d v="2018-10-13T05:00:00" u="1"/>
        <d v="2013-05-29T05:00:00" u="1"/>
        <d v="2011-02-09T06:00:00" u="1"/>
        <d v="2013-09-07T05:00:00" u="1"/>
        <d v="2019-10-27T05:00:00" u="1"/>
        <d v="2012-02-22T06:00:00" u="1"/>
        <d v="2010-06-17T05:00:00" u="1"/>
        <d v="2017-11-17T06:00:00" u="1"/>
        <d v="2018-07-24T05:00:00" u="1"/>
        <d v="2013-02-11T06:00:00" u="1"/>
        <d v="2019-10-20T05:00:00" u="1"/>
        <d v="2016-07-10T05:00:00" u="1"/>
        <d v="2017-04-22T05:00:00" u="1"/>
        <d v="2017-05-31T05:00:00" u="1"/>
        <d v="2014-01-13T06:00:00" u="1"/>
        <d v="2018-12-24T06:00:00" u="1"/>
        <d v="2010-04-28T05:00:00" u="1"/>
        <d v="2012-01-30T06:00:00" u="1"/>
        <d v="2011-01-26T06:00:00" u="1"/>
        <d v="2018-11-27T06:00:00" u="1"/>
        <d v="2012-05-07T05:00:00" u="1"/>
        <d v="2017-07-09T05:00:00" u="1"/>
        <d v="2017-07-29T05:00:00" u="1"/>
        <d v="2010-05-07T05:00:00" u="1"/>
        <d v="2011-09-24T05:00:00" u="1"/>
        <d v="2018-04-24T05:00:00" u="1"/>
        <d v="2015-08-03T05:00:00" u="1"/>
        <d v="2013-03-06T06:00:00" u="1"/>
        <d v="2014-10-15T05:00:00" u="1"/>
        <d v="2011-02-18T06:00:00" u="1"/>
        <d v="2014-03-10T05:00:00" u="1"/>
        <d v="2019-11-02T05:00:00" u="1"/>
        <d v="2014-05-22T05:00:00" u="1"/>
        <d v="2013-12-11T06:00:00" u="1"/>
        <d v="2016-12-15T06:00:00" u="1"/>
        <d v="2014-12-27T06:00:00" u="1"/>
        <d v="2015-09-16T05:00:00" u="1"/>
        <d v="2013-04-03T05:00:00" u="1"/>
        <d v="2016-11-13T06:00:00" u="1"/>
        <d v="2017-07-10T05:00:00" u="1"/>
        <d v="2012-05-24T05:00:00" u="1"/>
        <d v="2017-09-18T05:00:00" u="1"/>
        <d v="2010-10-19T05:00:00" u="1"/>
        <d v="2011-07-26T05:00:00" u="1"/>
        <d v="2010-12-24T06:00:00" u="1"/>
        <d v="2012-12-20T06:00:00" u="1"/>
        <d v="2018-01-04T06:00:00" u="1"/>
        <d v="2013-04-16T05:00:00" u="1"/>
        <d v="2019-03-23T05:00:00" u="1"/>
        <d v="2018-11-13T06:00:00" u="1"/>
        <d v="2017-08-19T05:00:00" u="1"/>
        <d v="2010-07-07T05:00:00" u="1"/>
        <d v="2017-01-11T06:00:00" u="1"/>
        <d v="2013-11-26T06:00:00" u="1"/>
        <d v="2011-10-16T05:00:00" u="1"/>
        <d v="2018-02-10T06:00:00" u="1"/>
        <d v="2016-10-16T05:00:00" u="1"/>
        <d v="2010-05-11T05:00:00" u="1"/>
        <d v="2015-01-22T06:00:00" u="1"/>
        <d v="2010-08-12T05:00:00" u="1"/>
        <d v="2014-05-18T05:00:00" u="1"/>
        <d v="2013-03-09T06:00:00" u="1"/>
        <d v="2014-01-04T06:00:00" u="1"/>
        <d v="2018-02-25T06:00:00" u="1"/>
        <d v="2018-02-05T06:00:00" u="1"/>
        <d v="2013-06-07T05:00:00" u="1"/>
        <d v="2015-11-30T06:00:00" u="1"/>
        <d v="2015-05-20T05:00:00" u="1"/>
        <d v="2016-12-19T06:00:00" u="1"/>
        <d v="2012-05-02T05:00:00" u="1"/>
        <d v="2018-06-27T05:00:00" u="1"/>
        <d v="2014-12-17T06:00:00" u="1"/>
        <d v="2013-06-29T05:00:00" u="1"/>
        <d v="2018-08-16T05:00:00" u="1"/>
        <d v="2011-07-23T05:00:00" u="1"/>
        <d v="2015-03-21T05:00:00" u="1"/>
        <d v="2017-07-31T05:00:00" u="1"/>
        <d v="2010-03-20T05:00:00" u="1"/>
        <d v="2014-11-12T06:00:00" u="1"/>
        <d v="2012-03-06T06:00:00" u="1"/>
        <d v="2019-12-19T06:00:00" u="1"/>
        <d v="2014-09-22T05:00:00" u="1"/>
        <d v="2019-07-21T05:00:00" u="1"/>
        <d v="2018-03-24T05:00:00" u="1"/>
        <d v="2017-05-23T05:00:00" u="1"/>
        <d v="2016-02-20T06:00:00" u="1"/>
        <d v="2010-08-21T05:00:00" u="1"/>
        <d v="2019-11-24T06:00:00" u="1"/>
        <d v="2013-07-27T05:00:00" u="1"/>
        <d v="2010-07-12T05:00:00" u="1"/>
        <d v="2019-07-12T05:00:00" u="1"/>
        <d v="2012-03-23T05:00:00" u="1"/>
        <d v="2014-06-14T05:00:00" u="1"/>
        <d v="2017-06-07T05:00:00" u="1"/>
        <d v="2016-12-20T06:00:00" u="1"/>
        <d v="2015-01-03T06:00:00" u="1"/>
        <d v="2016-03-20T05:00:00" u="1"/>
        <d v="2012-08-25T05:00:00" u="1"/>
        <d v="2015-07-21T05:00:00" u="1"/>
        <d v="2015-05-19T05:00:00" u="1"/>
        <d v="2013-04-19T05:00:00" u="1"/>
        <d v="2017-12-10T06:00:00" u="1"/>
        <d v="2013-05-28T05:00:00" u="1"/>
        <d v="2018-08-19T05:00:00" u="1"/>
        <d v="2012-05-15T05:00:00" u="1"/>
        <d v="2018-06-24T05:00:00" u="1"/>
        <d v="2014-07-06T05:00:00" u="1"/>
        <d v="2010-09-11T05:00:00" u="1"/>
        <d v="2011-12-25T06:00:00" u="1"/>
        <d v="2010-09-13T05:00:00" u="1"/>
        <d v="2017-05-10T05:00:00" u="1"/>
        <d v="2019-04-22T05:00:00" u="1"/>
        <d v="2016-08-29T05:00:00" u="1"/>
        <d v="2010-03-09T06:00:00" u="1"/>
        <d v="2010-05-09T05:00:00" u="1"/>
        <d v="2010-11-27T06:00:00" u="1"/>
        <d v="2016-02-01T06:00:00" u="1"/>
        <d v="2016-03-12T06:00:00" u="1"/>
        <d v="2014-01-07T06:00:00" u="1"/>
        <d v="2010-09-14T05:00:00" u="1"/>
        <d v="2014-01-06T06:00:00" u="1"/>
        <d v="2018-01-26T06:00:00" u="1"/>
        <d v="2018-08-18T05:00:00" u="1"/>
        <d v="2018-06-10T05:00:00" u="1"/>
        <d v="2018-09-22T05:00:00" u="1"/>
        <d v="2013-10-08T05:00:00" u="1"/>
        <d v="2019-07-07T05:00:00" u="1"/>
        <d v="2018-05-27T05:00:00" u="1"/>
        <d v="2015-07-06T05:00:00" u="1"/>
        <d v="2016-02-21T06:00:00" u="1"/>
        <d v="2013-09-26T05:00:00" u="1"/>
        <d v="2016-01-21T06:00:00" u="1"/>
        <d v="2020-01-14T06:00:00" u="1"/>
        <d v="2018-09-20T05:00:00" u="1"/>
        <d v="2015-02-06T06:00:00" u="1"/>
        <d v="2016-04-14T05:00:00" u="1"/>
        <d v="2013-06-06T05:00:00" u="1"/>
        <d v="2012-03-21T05:00:00" u="1"/>
        <d v="2015-01-29T06:00:00" u="1"/>
        <d v="2016-11-28T06:00:00" u="1"/>
        <d v="2011-01-03T06:00:00" u="1"/>
        <d v="2016-12-25T06:00:00" u="1"/>
        <d v="2011-09-13T05:00:00" u="1"/>
        <d v="2015-10-05T05:00:00" u="1"/>
        <d v="2016-04-07T05:00:00" u="1"/>
        <d v="2016-08-09T05:00:00" u="1"/>
        <d v="2019-03-14T05:00:00" u="1"/>
        <d v="2018-12-03T06:00:00" u="1"/>
        <d v="2015-03-23T05:00:00" u="1"/>
        <d v="2011-12-05T06:00:00" u="1"/>
        <d v="2016-03-18T05:00:00" u="1"/>
        <d v="2011-01-23T06:00:00" u="1"/>
        <d v="2014-12-26T06:00:00" u="1"/>
        <d v="2015-08-05T05:00:00" u="1"/>
        <d v="2015-10-14T05:00:00" u="1"/>
        <d v="2014-05-04T05:00:00" u="1"/>
        <d v="2019-12-17T06:00:00" u="1"/>
        <d v="2014-05-23T05:00:00" u="1"/>
        <d v="2017-11-18T06:00:00" u="1"/>
        <d v="2011-04-06T05:00:00" u="1"/>
        <d v="2011-12-04T06:00:00" u="1"/>
        <d v="2011-08-19T05:00:00" u="1"/>
        <d v="2014-03-06T06:00:00" u="1"/>
        <d v="2011-05-14T05:00:00" u="1"/>
        <d v="2015-06-15T05:00:00" u="1"/>
        <d v="2012-03-08T06:00:00" u="1"/>
        <d v="2012-05-09T05:00:00" u="1"/>
        <d v="2010-03-28T05:00:00" u="1"/>
        <d v="2010-12-06T06:00:00" u="1"/>
        <d v="2019-03-12T05:00:00" u="1"/>
        <d v="2015-07-12T05:00:00" u="1"/>
        <d v="2015-01-01T06:00:00" u="1"/>
        <d v="2010-07-24T05:00:00" u="1"/>
        <d v="2014-06-08T05:00:00" u="1"/>
        <d v="2016-06-30T05:00:00" u="1"/>
        <d v="2010-04-06T05:00:00" u="1"/>
        <d v="2019-12-05T06:00:00" u="1"/>
        <d v="2010-07-14T05:00:00" u="1"/>
        <d v="2015-02-20T06:00:00" u="1"/>
        <d v="2013-08-11T05:00:00" u="1"/>
        <d v="2014-06-16T05:00:00" u="1"/>
        <d v="2015-06-16T05:00:00" u="1"/>
        <d v="2019-05-15T05:00:00" u="1"/>
        <d v="2011-02-12T06:00:00" u="1"/>
        <d v="2015-11-13T06:00:00" u="1"/>
        <d v="2014-03-25T05:00:00" u="1"/>
        <d v="2019-03-10T06:00:00" u="1"/>
        <d v="2019-02-02T06:00:00" u="1"/>
        <d v="2012-12-30T06:00:00" u="1"/>
        <d v="2013-08-06T05:00:00" u="1"/>
        <d v="2010-11-15T06:00:00" u="1"/>
        <d v="2017-09-04T05:00:00" u="1"/>
        <d v="2017-01-29T06:00:00" u="1"/>
        <d v="2016-05-09T05:00:00" u="1"/>
        <d v="2013-09-21T05:00:00" u="1"/>
        <d v="2013-05-23T05:00:00" u="1"/>
        <d v="2011-05-07T05:00:00" u="1"/>
        <d v="2016-07-12T05:00:00" u="1"/>
        <d v="2016-09-18T05:00:00" u="1"/>
        <d v="2018-05-11T05:00:00" u="1"/>
        <d v="2015-01-31T06:00:00" u="1"/>
        <d v="2020-02-10T06:00:00" u="1"/>
        <d v="2010-10-07T05:00:00" u="1"/>
        <d v="2010-07-10T05:00:00" u="1"/>
        <d v="2016-07-08T05:00:00" u="1"/>
        <d v="2019-05-12T05:00:00" u="1"/>
        <d v="2019-03-30T05:00:00" u="1"/>
        <d v="2014-11-20T06:00:00" u="1"/>
        <d v="2015-11-11T06:00:00" u="1"/>
        <d v="2017-04-08T05:00:00" u="1"/>
        <d v="2013-03-13T05:00:00" u="1"/>
        <d v="2012-03-03T06:00:00" u="1"/>
        <d v="2016-11-22T06:00:00" u="1"/>
        <d v="2010-08-08T05:00:00" u="1"/>
        <d v="2018-07-28T05:00:00" u="1"/>
        <d v="2017-03-20T05:00:00" u="1"/>
        <d v="2018-12-26T06:00:00" u="1"/>
        <d v="2017-03-19T05:00:00" u="1"/>
        <d v="2019-01-03T06:00:00" u="1"/>
        <d v="2018-10-17T05:00:00" u="1"/>
        <d v="2013-03-24T05:00:00" u="1"/>
        <d v="2018-05-03T05:00:00" u="1"/>
        <d v="2017-07-24T05:00:00" u="1"/>
        <d v="2010-10-31T05:00:00" u="1"/>
        <d v="2014-08-04T05:00:00" u="1"/>
        <d v="2014-03-09T06:00:00" u="1"/>
        <d v="2016-04-10T05:00:00" u="1"/>
        <d v="2015-08-29T05:00:00" u="1"/>
        <d v="2017-03-15T05:00:00" u="1"/>
        <d v="2018-01-02T06:00:00" u="1"/>
        <d v="2018-01-12T06:00:00" u="1"/>
        <d v="2015-09-22T05:00:00" u="1"/>
        <d v="2011-01-28T06:00:00" u="1"/>
        <d v="2015-08-30T05:00:00" u="1"/>
        <d v="2012-04-27T05:00:00" u="1"/>
        <d v="2018-12-13T06:00:00" u="1"/>
        <d v="2010-10-30T05:00:00" u="1"/>
        <d v="2012-03-01T06:00:00" u="1"/>
        <d v="2013-09-05T05:00:00" u="1"/>
        <d v="2014-09-19T05:00:00" u="1"/>
        <d v="2012-08-13T05:00:00" u="1"/>
        <d v="2017-07-05T05:00:00" u="1"/>
        <d v="2016-03-08T06:00:00" u="1"/>
        <d v="2010-08-04T05:00:00" u="1"/>
        <d v="2018-03-31T05:00:00" u="1"/>
        <d v="2016-05-06T05:00:00" u="1"/>
        <d v="2011-10-05T05:00:00" u="1"/>
        <d v="2019-09-18T05:00:00" u="1"/>
        <d v="2012-10-05T05:00:00" u="1"/>
        <d v="2019-01-21T06:00:00" u="1"/>
        <d v="2019-10-23T05:00:00" u="1"/>
        <d v="2019-12-16T06:00:00" u="1"/>
        <d v="2011-12-27T06:00:00" u="1"/>
        <d v="2013-12-20T06:00:00" u="1"/>
        <d v="2018-09-18T05:00:00" u="1"/>
        <d v="2010-07-19T05:00:00" u="1"/>
        <d v="2018-04-07T05:00:00" u="1"/>
        <d v="2019-01-26T06:00:00" u="1"/>
        <d v="2013-11-10T06:00:00" u="1"/>
        <d v="2011-12-03T06:00:00" u="1"/>
        <d v="2012-10-20T05:00:00" u="1"/>
        <d v="2019-07-27T05:00:00" u="1"/>
        <d v="2017-11-03T05:00:00" u="1"/>
        <d v="2018-01-03T06:00:00" u="1"/>
        <d v="2018-04-02T05:00:00" u="1"/>
        <d v="2011-12-08T06:00:00" u="1"/>
        <d v="2019-06-26T05:00:00" u="1"/>
        <d v="2010-02-09T06:00:00" u="1"/>
        <d v="2011-04-03T05:00:00" u="1"/>
        <d v="2012-05-08T05:00:00" u="1"/>
        <d v="2016-07-19T05:00:00" u="1"/>
        <d v="2013-12-15T06:00:00" u="1"/>
        <d v="2019-01-14T06:00:00" u="1"/>
        <d v="2019-01-13T06:00:00" u="1"/>
        <d v="2017-06-01T05:00:00" u="1"/>
        <d v="2012-04-26T05:00:00" u="1"/>
        <d v="2018-07-21T05:00:00" u="1"/>
        <d v="2016-01-26T06:00:00" u="1"/>
        <d v="2016-08-18T05:00:00" u="1"/>
        <d v="2014-08-20T05:00:00" u="1"/>
        <d v="2013-08-07T05:00:00" u="1"/>
        <d v="2011-09-12T05:00:00" u="1"/>
        <d v="2013-07-13T05:00:00" u="1"/>
        <d v="2012-06-09T05:00:00" u="1"/>
        <d v="2018-04-10T05:00:00" u="1"/>
        <d v="2016-03-23T05:00:00" u="1"/>
        <d v="2014-10-24T05:00:00" u="1"/>
        <d v="2014-11-17T06:00:00" u="1"/>
        <d v="2019-03-19T05:00:00" u="1"/>
        <d v="2016-06-05T05:00:00" u="1"/>
        <d v="2013-02-06T06:00:00" u="1"/>
        <d v="2015-05-29T05:00:00" u="1"/>
        <d v="2017-04-14T05:00:00" u="1"/>
        <d v="2014-08-06T05:00:00" u="1"/>
        <d v="2017-02-09T06:00:00" u="1"/>
        <d v="2016-04-06T05:00:00" u="1"/>
        <d v="2015-02-24T06:00:00" u="1"/>
        <d v="2016-11-23T06:00:00" u="1"/>
        <d v="2014-12-08T06:00:00" u="1"/>
        <d v="2012-06-30T05:00:00" u="1"/>
        <d v="2017-02-06T06:00:00" u="1"/>
        <d v="2010-05-24T05:00:00" u="1"/>
        <d v="2010-03-02T06:00:00" u="1"/>
        <d v="2015-10-27T05:00:00" u="1"/>
        <d v="2018-08-12T05:00:00" u="1"/>
        <d v="2010-06-26T05:00:00" u="1"/>
        <d v="2011-10-14T05:00:00" u="1"/>
        <d v="2010-03-26T05:00:00" u="1"/>
        <d v="2014-10-20T05:00:00" u="1"/>
        <d v="2010-07-26T05:00:00" u="1"/>
        <d v="2016-04-01T05:00:00" u="1"/>
        <d v="2010-08-23T05:00:00" u="1"/>
        <d v="2010-06-07T05:00:00" u="1"/>
        <d v="2015-01-26T06:00:00" u="1"/>
        <d v="2011-05-16T05:00:00" u="1"/>
        <d v="2014-11-02T05:00:00" u="1"/>
        <d v="2019-08-30T05:00:00" u="1"/>
        <d v="2017-07-27T05:00:00" u="1"/>
        <d v="2012-12-09T06:00:00" u="1"/>
        <d v="2012-06-12T05:00:00" u="1"/>
        <d v="2011-05-21T05:00:00" u="1"/>
        <d v="2015-11-20T06:00:00" u="1"/>
        <d v="2013-12-26T06:00:00" u="1"/>
        <d v="2014-04-21T05:00:00" u="1"/>
        <d v="2019-02-22T06:00:00" u="1"/>
        <d v="2019-02-13T06:00:00" u="1"/>
        <d v="2017-04-23T05:00:00" u="1"/>
        <d v="2016-07-03T05:00:00" u="1"/>
        <d v="2014-11-16T06:00:00" u="1"/>
        <d v="2019-07-22T05:00:00" u="1"/>
        <d v="2011-10-22T05:00:00" u="1"/>
        <d v="2011-08-18T05:00:00" u="1"/>
        <d v="2015-08-23T05:00:00" u="1"/>
        <d v="2016-08-10T05:00:00" u="1"/>
        <d v="2011-03-29T05:00:00" u="1"/>
        <d v="2013-12-24T06:00:00" u="1"/>
        <d v="2016-03-17T05:00:00" u="1"/>
        <d v="2019-05-31T05:00:00" u="1"/>
        <d v="2018-04-03T05:00:00" u="1"/>
        <d v="2011-05-30T05:00:00" u="1"/>
        <d v="2012-11-10T06:00:00" u="1"/>
        <d v="2010-02-20T06:00:00" u="1"/>
        <d v="2016-12-27T06:00:00" u="1"/>
        <d v="2013-07-24T05:00:00" u="1"/>
        <d v="2016-11-04T05:00:00" u="1"/>
        <d v="2014-08-15T05:00:00" u="1"/>
        <d v="2019-01-22T06:00:00" u="1"/>
        <d v="2012-06-28T05:00:00" u="1"/>
        <d v="2016-02-03T06:00:00" u="1"/>
        <d v="2020-01-22T06:00:00" u="1"/>
        <d v="2018-01-22T06:00:00" u="1"/>
        <d v="2012-03-29T05:00:00" u="1"/>
        <d v="2016-06-03T05:00:00" u="1"/>
        <d v="2012-08-15T05:00:00" u="1"/>
        <d v="2016-01-11T06:00:00" u="1"/>
        <d v="2018-04-21T05:00:00" u="1"/>
        <d v="2012-09-06T05:00:00" u="1"/>
        <d v="2016-05-29T05:00:00" u="1"/>
        <d v="2017-12-25T06:00:00" u="1"/>
        <d v="2014-02-12T06:00:00" u="1"/>
        <d v="2019-06-01T05:00:00" u="1"/>
        <d v="2019-02-03T06:00:00" u="1"/>
        <d v="2018-08-11T05:00:00" u="1"/>
        <d v="2017-03-13T05:00:00" u="1"/>
        <d v="2014-03-17T05:00:00" u="1"/>
        <d v="2014-10-05T05:00:00" u="1"/>
        <d v="2017-08-06T05:00:00" u="1"/>
        <d v="2011-01-10T06:00:00" u="1"/>
        <d v="2011-05-15T05:00:00" u="1"/>
        <d v="2015-06-24T05:00:00" u="1"/>
        <d v="2012-04-29T05:00:00" u="1"/>
        <d v="2015-11-25T06:00:00" u="1"/>
        <d v="2011-02-25T06:00:00" u="1"/>
        <d v="2015-03-06T06:00:00" u="1"/>
        <d v="2010-02-16T06:00:00" u="1"/>
        <d v="2011-05-20T05:00:00" u="1"/>
        <d v="2018-10-06T05:00:00" u="1"/>
        <d v="2014-05-01T05:00:00" u="1"/>
        <d v="2014-07-18T05:00:00" u="1"/>
        <d v="2016-03-06T06:00:00" u="1"/>
        <d v="2018-06-18T05:00:00" u="1"/>
        <d v="2018-09-01T05:00:00" u="1"/>
        <d v="2012-01-25T06:00:00" u="1"/>
        <d v="2018-08-26T05:00:00" u="1"/>
        <d v="2018-01-10T06:00:00" u="1"/>
        <d v="2010-06-21T05:00:00" u="1"/>
        <d v="2012-02-12T06:00:00" u="1"/>
        <d v="2012-06-04T05:00:00" u="1"/>
        <d v="2011-06-25T05:00:00" u="1"/>
        <d v="2019-12-15T06:00:00" u="1"/>
        <d v="2012-05-11T05:00:00" u="1"/>
        <d v="2012-02-28T06:00:00" u="1"/>
        <d v="2018-04-28T05:00:00" u="1"/>
        <d v="2019-03-01T06:00:00" u="1"/>
        <d v="2010-03-29T05:00:00" u="1"/>
        <d v="2011-08-05T05:00:00" u="1"/>
        <d v="2016-08-24T05:00:00" u="1"/>
        <d v="2014-09-24T05:00:00" u="1"/>
        <d v="2011-05-09T05:00:00" u="1"/>
        <d v="2018-10-15T05:00:00" u="1"/>
        <d v="2013-10-23T05:00:00" u="1"/>
        <d v="2010-07-05T05:00:00" u="1"/>
        <d v="2015-09-18T05:00:00" u="1"/>
        <d v="2017-11-19T06:00:00" u="1"/>
        <d v="2018-09-08T05:00:00" u="1"/>
        <d v="2010-05-31T05:00:00" u="1"/>
        <d v="2011-01-14T06:00:00" u="1"/>
        <d v="2016-07-27T05:00:00" u="1"/>
        <d v="2020-02-08T06:00:00" u="1"/>
        <d v="2019-07-23T05:00:00" u="1"/>
        <d v="2015-08-07T05:00:00" u="1"/>
        <d v="2015-01-25T06:00:00" u="1"/>
        <d v="2010-06-30T05:00:00" u="1"/>
        <d v="2014-05-06T05:00:00" u="1"/>
        <d v="2017-04-30T05:00:00" u="1"/>
        <d v="2014-03-19T05:00:00" u="1"/>
        <d v="2012-01-16T06:00:00" u="1"/>
        <d v="2010-07-01T05:00:00" u="1"/>
        <d v="2015-06-19T05:00:00" u="1"/>
        <d v="2013-08-10T05:00:00" u="1"/>
        <d v="2018-02-12T06:00:00" u="1"/>
        <d v="2011-07-17T05:00:00" u="1"/>
        <d v="2019-12-22T06:00:00" u="1"/>
        <d v="2013-10-25T05:00:00" u="1"/>
        <d v="2014-09-20T05:00:00" u="1"/>
        <d v="2012-05-20T05:00:00" u="1"/>
        <d v="2012-10-08T05:00:00" u="1"/>
        <d v="2013-09-22T05:00:00" u="1"/>
        <d v="2017-06-18T05:00:00" u="1"/>
        <d v="2011-05-04T05:00:00" u="1"/>
        <d v="2018-07-01T05:00:00" u="1"/>
        <d v="2015-01-23T06:00:00" u="1"/>
        <d v="2019-09-11T05:00:00" u="1"/>
        <d v="2012-09-18T05:00:00" u="1"/>
        <d v="2019-05-25T05:00:00" u="1"/>
        <d v="2013-08-16T05:00:00" u="1"/>
        <d v="2017-09-07T05:00:00" u="1"/>
        <d v="2011-07-22T05:00:00" u="1"/>
        <d v="2017-11-15T06:00:00" u="1"/>
        <d v="2019-02-27T06:00:00" u="1"/>
        <d v="2012-02-26T06:00:00" u="1"/>
        <d v="2010-07-15T05:00:00" u="1"/>
        <d v="2019-11-11T06:00:00" u="1"/>
        <d v="2017-10-04T05:00:00" u="1"/>
        <d v="2016-05-16T05:00:00" u="1"/>
        <d v="2012-08-10T05:00:00" u="1"/>
        <d v="2017-05-17T05:00:00" u="1"/>
        <d v="2015-03-04T06:00:00" u="1"/>
        <d v="2014-06-30T05:00:00" u="1"/>
        <d v="2014-03-14T05:00:00" u="1"/>
        <d v="2013-04-21T05:00:00" u="1"/>
        <d v="2016-02-28T06:00:00" u="1"/>
        <d v="2019-07-25T05:00:00" u="1"/>
        <d v="2015-12-05T06:00:00" u="1"/>
        <d v="2018-07-18T05:00:00" u="1"/>
        <d v="2011-05-24T05:00:00" u="1"/>
        <d v="2012-12-23T06:00:00" u="1"/>
        <d v="2011-02-13T06:00:00" u="1"/>
        <d v="2014-10-29T05:00:00" u="1"/>
        <d v="2012-04-20T05:00:00" u="1"/>
        <d v="2011-06-18T05:00:00" u="1"/>
        <d v="2014-12-22T06:00:00" u="1"/>
        <d v="2016-08-23T05:00:00" u="1"/>
        <d v="2016-01-25T06:00:00" u="1"/>
        <d v="2012-10-16T05:00:00" u="1"/>
        <d v="2012-11-27T06:00:00" u="1"/>
        <d v="2015-12-26T06:00:00" u="1"/>
        <d v="2012-02-19T06:00:00" u="1"/>
        <d v="2010-07-13T05:00:00" u="1"/>
        <d v="2016-03-16T05:00:00" u="1"/>
        <d v="2013-12-05T06:00:00" u="1"/>
        <d v="2011-03-11T06:00:00" u="1"/>
        <d v="2015-05-16T05:00:00" u="1"/>
        <d v="2010-03-06T06:00:00" u="1"/>
        <d v="2017-06-17T05:00:00" u="1"/>
        <d v="2011-01-16T06:00:00" u="1"/>
        <d v="2019-12-29T06:00:00" u="1"/>
        <d v="2011-05-10T05:00:00" u="1"/>
        <d v="2013-10-14T05:00:00" u="1"/>
        <d v="2014-06-11T05:00:00" u="1"/>
        <d v="2010-12-12T06:00:00" u="1"/>
        <d v="2013-05-19T05:00:00" u="1"/>
        <d v="2018-03-11T06:00:00" u="1"/>
        <d v="2016-12-04T06:00:00" u="1"/>
        <d v="2015-11-04T06:00:00" u="1"/>
        <d v="2018-01-27T06:00:00" u="1"/>
        <d v="2011-07-21T05:00:00" u="1"/>
        <d v="2019-08-19T05:00:00" u="1"/>
        <d v="2019-10-04T05:00:00" u="1"/>
        <d v="2014-01-01T06:00:00" u="1"/>
        <d v="2017-05-11T05:00:00" u="1"/>
        <d v="2016-03-25T05:00:00" u="1"/>
        <d v="2014-09-29T05:00:00" u="1"/>
        <d v="2016-01-10T06:00:00" u="1"/>
        <d v="2014-10-23T05:00:00" u="1"/>
        <d v="2013-02-01T06:00:00" u="1"/>
        <d v="2014-01-25T06:00:00" u="1"/>
        <d v="2010-02-25T06:00:00" u="1"/>
        <d v="2016-07-06T05:00:00" u="1"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x v="0"/>
    <b v="0"/>
    <b v="0"/>
    <s v="food/food trucks"/>
    <x v="0"/>
    <s v="food trucks"/>
  </r>
  <r>
    <s v="Odom Inc"/>
    <s v="Managed bottom-line architecture"/>
    <n v="1400"/>
    <n v="14560"/>
    <n v="1040"/>
    <x v="1"/>
    <n v="158"/>
    <n v="92.151898734177209"/>
    <s v="US"/>
    <s v="USD"/>
    <n v="1408424400"/>
    <n v="1408597200"/>
    <x v="1"/>
    <d v="2014-08-21T05:00:00"/>
    <x v="1"/>
    <b v="0"/>
    <b v="1"/>
    <s v="music/rock"/>
    <x v="1"/>
    <s v="rock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x v="2"/>
    <d v="2013-11-19T06:00:00"/>
    <x v="2"/>
    <b v="0"/>
    <b v="0"/>
    <s v="technology/web"/>
    <x v="2"/>
    <s v="web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x v="3"/>
    <d v="2019-09-20T05:00:00"/>
    <x v="3"/>
    <b v="0"/>
    <b v="0"/>
    <s v="music/rock"/>
    <x v="1"/>
    <s v="rock"/>
  </r>
  <r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x v="4"/>
    <d v="2019-01-24T06:00:00"/>
    <x v="3"/>
    <b v="0"/>
    <b v="0"/>
    <s v="theater/plays"/>
    <x v="3"/>
    <s v="plays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x v="5"/>
    <d v="2012-09-08T05:00:00"/>
    <x v="4"/>
    <b v="0"/>
    <b v="0"/>
    <s v="theater/plays"/>
    <x v="3"/>
    <s v="plays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x v="6"/>
    <d v="2017-09-14T05:00:00"/>
    <x v="5"/>
    <b v="0"/>
    <b v="0"/>
    <s v="film &amp; video/documentary"/>
    <x v="4"/>
    <s v="documentary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x v="7"/>
    <d v="2015-08-15T05:00:00"/>
    <x v="0"/>
    <b v="0"/>
    <b v="0"/>
    <s v="theater/plays"/>
    <x v="3"/>
    <s v="plays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x v="8"/>
    <d v="2010-08-11T05:00:00"/>
    <x v="6"/>
    <b v="0"/>
    <b v="0"/>
    <s v="theater/plays"/>
    <x v="3"/>
    <s v="plays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x v="9"/>
    <d v="2013-11-07T06:00:00"/>
    <x v="2"/>
    <b v="0"/>
    <b v="0"/>
    <s v="music/electric music"/>
    <x v="1"/>
    <s v="electric music"/>
  </r>
  <r>
    <s v="Green Ltd"/>
    <s v="Monitored empowering installation"/>
    <n v="5200"/>
    <n v="13838"/>
    <n v="266.11538461538464"/>
    <x v="1"/>
    <n v="220"/>
    <n v="62.9"/>
    <s v="US"/>
    <s v="USD"/>
    <n v="1281762000"/>
    <n v="1285909200"/>
    <x v="10"/>
    <d v="2010-10-01T05:00:00"/>
    <x v="6"/>
    <b v="0"/>
    <b v="0"/>
    <s v="film &amp; video/drama"/>
    <x v="4"/>
    <s v="drama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x v="11"/>
    <d v="2010-09-27T05:00:00"/>
    <x v="6"/>
    <b v="0"/>
    <b v="1"/>
    <s v="theater/plays"/>
    <x v="3"/>
    <s v="plays"/>
  </r>
  <r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x v="12"/>
    <d v="2019-10-30T05:00:00"/>
    <x v="3"/>
    <b v="0"/>
    <b v="0"/>
    <s v="film &amp; video/drama"/>
    <x v="4"/>
    <s v="drama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x v="13"/>
    <d v="2016-06-23T05:00:00"/>
    <x v="7"/>
    <b v="0"/>
    <b v="0"/>
    <s v="music/indie rock"/>
    <x v="1"/>
    <s v="indie rock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x v="14"/>
    <d v="2012-04-02T05:00:00"/>
    <x v="4"/>
    <b v="0"/>
    <b v="0"/>
    <s v="music/indie rock"/>
    <x v="1"/>
    <s v="indie rock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x v="15"/>
    <d v="2019-12-14T06:00:00"/>
    <x v="3"/>
    <b v="0"/>
    <b v="0"/>
    <s v="technology/wearables"/>
    <x v="2"/>
    <s v="wearables"/>
  </r>
  <r>
    <s v="Hines Inc"/>
    <s v="Cross-platform systemic adapter"/>
    <n v="1700"/>
    <n v="11041"/>
    <n v="649.47058823529414"/>
    <x v="1"/>
    <n v="100"/>
    <n v="110.41"/>
    <s v="US"/>
    <s v="USD"/>
    <n v="1390370400"/>
    <n v="1392271200"/>
    <x v="16"/>
    <d v="2014-02-13T06:00:00"/>
    <x v="1"/>
    <b v="0"/>
    <b v="0"/>
    <s v="publishing/nonfiction"/>
    <x v="5"/>
    <s v="nonfiction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x v="17"/>
    <d v="2011-01-13T06:00:00"/>
    <x v="8"/>
    <b v="0"/>
    <b v="0"/>
    <s v="film &amp; video/animation"/>
    <x v="4"/>
    <s v="animation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x v="18"/>
    <d v="2018-09-16T05:00:00"/>
    <x v="9"/>
    <b v="0"/>
    <b v="0"/>
    <s v="theater/plays"/>
    <x v="3"/>
    <s v="plays"/>
  </r>
  <r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x v="19"/>
    <d v="2019-03-25T05:00:00"/>
    <x v="3"/>
    <b v="0"/>
    <b v="1"/>
    <s v="theater/plays"/>
    <x v="3"/>
    <s v="plays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x v="20"/>
    <d v="2014-07-28T05:00:00"/>
    <x v="1"/>
    <b v="0"/>
    <b v="0"/>
    <s v="film &amp; video/drama"/>
    <x v="4"/>
    <s v="drama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x v="21"/>
    <d v="2011-09-18T05:00:00"/>
    <x v="8"/>
    <b v="0"/>
    <b v="0"/>
    <s v="theater/plays"/>
    <x v="3"/>
    <s v="plays"/>
  </r>
  <r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x v="22"/>
    <d v="2018-04-18T05:00:00"/>
    <x v="9"/>
    <b v="0"/>
    <b v="0"/>
    <s v="theater/plays"/>
    <x v="3"/>
    <s v="plays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x v="23"/>
    <d v="2019-04-08T05:00:00"/>
    <x v="3"/>
    <b v="0"/>
    <b v="0"/>
    <s v="film &amp; video/documentary"/>
    <x v="4"/>
    <s v="documentary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x v="24"/>
    <d v="2014-06-23T05:00:00"/>
    <x v="1"/>
    <b v="0"/>
    <b v="0"/>
    <s v="technology/wearables"/>
    <x v="2"/>
    <s v="wearables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x v="25"/>
    <d v="2011-06-07T05:00:00"/>
    <x v="8"/>
    <b v="0"/>
    <b v="1"/>
    <s v="games/video games"/>
    <x v="6"/>
    <s v="video games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x v="26"/>
    <d v="2018-08-27T05:00:00"/>
    <x v="9"/>
    <b v="0"/>
    <b v="0"/>
    <s v="theater/plays"/>
    <x v="3"/>
    <s v="plays"/>
  </r>
  <r>
    <s v="Best, Carr and Williams"/>
    <s v="Diverse transitional migration"/>
    <n v="2000"/>
    <n v="1599"/>
    <n v="79.95"/>
    <x v="0"/>
    <n v="15"/>
    <n v="106.6"/>
    <s v="US"/>
    <s v="USD"/>
    <n v="1443848400"/>
    <n v="1444539600"/>
    <x v="27"/>
    <d v="2015-10-11T05:00:00"/>
    <x v="0"/>
    <b v="0"/>
    <b v="0"/>
    <s v="music/rock"/>
    <x v="1"/>
    <s v="rock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x v="28"/>
    <d v="2010-03-04T06:00:00"/>
    <x v="6"/>
    <b v="0"/>
    <b v="1"/>
    <s v="theater/plays"/>
    <x v="3"/>
    <s v="plays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x v="29"/>
    <d v="2018-08-29T05:00:00"/>
    <x v="9"/>
    <b v="0"/>
    <b v="0"/>
    <s v="film &amp; video/shorts"/>
    <x v="4"/>
    <s v="shorts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x v="30"/>
    <d v="2019-05-29T05:00:00"/>
    <x v="3"/>
    <b v="0"/>
    <b v="0"/>
    <s v="film &amp; video/animation"/>
    <x v="4"/>
    <s v="animation"/>
  </r>
  <r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x v="31"/>
    <d v="2016-02-02T06:00:00"/>
    <x v="7"/>
    <b v="0"/>
    <b v="0"/>
    <s v="games/video games"/>
    <x v="6"/>
    <s v="video games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x v="32"/>
    <d v="2018-02-06T06:00:00"/>
    <x v="9"/>
    <b v="0"/>
    <b v="0"/>
    <s v="film &amp; video/documentary"/>
    <x v="4"/>
    <s v="documentary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x v="33"/>
    <d v="2014-11-11T06:00:00"/>
    <x v="1"/>
    <b v="0"/>
    <b v="0"/>
    <s v="theater/plays"/>
    <x v="3"/>
    <s v="plays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x v="34"/>
    <d v="2017-03-28T05:00:00"/>
    <x v="5"/>
    <b v="0"/>
    <b v="0"/>
    <s v="film &amp; video/documentary"/>
    <x v="4"/>
    <s v="documentary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x v="35"/>
    <d v="2019-03-02T06:00:00"/>
    <x v="3"/>
    <b v="0"/>
    <b v="1"/>
    <s v="film &amp; video/drama"/>
    <x v="4"/>
    <s v="drama"/>
  </r>
  <r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x v="36"/>
    <d v="2011-03-23T05:00:00"/>
    <x v="8"/>
    <b v="0"/>
    <b v="0"/>
    <s v="theater/plays"/>
    <x v="3"/>
    <s v="plays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x v="37"/>
    <d v="2019-11-08T06:00:00"/>
    <x v="3"/>
    <b v="0"/>
    <b v="1"/>
    <s v="publishing/fiction"/>
    <x v="5"/>
    <s v="fiction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x v="38"/>
    <d v="2010-10-23T05:00:00"/>
    <x v="6"/>
    <b v="0"/>
    <b v="0"/>
    <s v="photography/photography books"/>
    <x v="7"/>
    <s v="photography books"/>
  </r>
  <r>
    <s v="Kim-Rice"/>
    <s v="Organized bi-directional function"/>
    <n v="9900"/>
    <n v="5027"/>
    <n v="50.777777777777779"/>
    <x v="0"/>
    <n v="88"/>
    <n v="57.125"/>
    <s v="DK"/>
    <s v="DKK"/>
    <n v="1361772000"/>
    <n v="1362978000"/>
    <x v="39"/>
    <d v="2013-03-11T05:00:00"/>
    <x v="2"/>
    <b v="0"/>
    <b v="0"/>
    <s v="theater/plays"/>
    <x v="3"/>
    <s v="plays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x v="40"/>
    <d v="2010-06-24T05:00:00"/>
    <x v="6"/>
    <b v="0"/>
    <b v="1"/>
    <s v="technology/wearables"/>
    <x v="2"/>
    <s v="wearables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x v="41"/>
    <d v="2012-09-30T05:00:00"/>
    <x v="4"/>
    <b v="0"/>
    <b v="1"/>
    <s v="music/rock"/>
    <x v="1"/>
    <s v="rock"/>
  </r>
  <r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x v="42"/>
    <d v="2011-07-13T05:00:00"/>
    <x v="8"/>
    <b v="0"/>
    <b v="0"/>
    <s v="food/food trucks"/>
    <x v="0"/>
    <s v="food trucks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x v="43"/>
    <d v="2014-08-09T05:00:00"/>
    <x v="1"/>
    <b v="0"/>
    <b v="0"/>
    <s v="publishing/radio &amp; podcasts"/>
    <x v="5"/>
    <s v="radio &amp; podcasts"/>
  </r>
  <r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x v="44"/>
    <d v="2019-03-18T05:00:00"/>
    <x v="3"/>
    <b v="0"/>
    <b v="0"/>
    <s v="publishing/fiction"/>
    <x v="5"/>
    <s v="fiction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x v="45"/>
    <d v="2016-11-17T06:00:00"/>
    <x v="7"/>
    <b v="0"/>
    <b v="1"/>
    <s v="theater/plays"/>
    <x v="3"/>
    <s v="plays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x v="46"/>
    <d v="2010-07-31T05:00:00"/>
    <x v="6"/>
    <b v="0"/>
    <b v="0"/>
    <s v="music/rock"/>
    <x v="1"/>
    <s v="rock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x v="47"/>
    <d v="2014-04-28T05:00:00"/>
    <x v="1"/>
    <b v="0"/>
    <b v="0"/>
    <s v="theater/plays"/>
    <x v="3"/>
    <s v="plays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x v="48"/>
    <d v="2015-07-07T05:00:00"/>
    <x v="0"/>
    <b v="0"/>
    <b v="0"/>
    <s v="theater/plays"/>
    <x v="3"/>
    <s v="plays"/>
  </r>
  <r>
    <s v="Casey-Kelly"/>
    <s v="Sharable holistic interface"/>
    <n v="7200"/>
    <n v="13653"/>
    <n v="189.625"/>
    <x v="1"/>
    <n v="303"/>
    <n v="45.059405940594061"/>
    <s v="US"/>
    <s v="USD"/>
    <n v="1571547600"/>
    <n v="1575439200"/>
    <x v="49"/>
    <d v="2019-12-04T06:00:00"/>
    <x v="3"/>
    <b v="0"/>
    <b v="0"/>
    <s v="music/rock"/>
    <x v="1"/>
    <s v="rock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x v="2"/>
    <b v="0"/>
    <b v="0"/>
    <s v="music/metal"/>
    <x v="1"/>
    <s v="metal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x v="51"/>
    <d v="2012-04-12T05:00:00"/>
    <x v="4"/>
    <b v="0"/>
    <b v="1"/>
    <s v="technology/wearables"/>
    <x v="2"/>
    <s v="wearables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x v="52"/>
    <d v="2010-09-19T05:00:00"/>
    <x v="6"/>
    <b v="0"/>
    <b v="0"/>
    <s v="theater/plays"/>
    <x v="3"/>
    <s v="plays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x v="53"/>
    <d v="2014-06-28T05:00:00"/>
    <x v="1"/>
    <b v="0"/>
    <b v="0"/>
    <s v="film &amp; video/drama"/>
    <x v="4"/>
    <s v="drama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x v="54"/>
    <d v="2018-03-17T05:00:00"/>
    <x v="9"/>
    <b v="0"/>
    <b v="0"/>
    <s v="technology/wearables"/>
    <x v="2"/>
    <s v="wearables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x v="55"/>
    <d v="2018-08-04T05:00:00"/>
    <x v="9"/>
    <b v="0"/>
    <b v="0"/>
    <s v="music/jazz"/>
    <x v="1"/>
    <s v="jazz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x v="56"/>
    <d v="2015-01-17T06:00:00"/>
    <x v="0"/>
    <b v="0"/>
    <b v="0"/>
    <s v="technology/wearables"/>
    <x v="2"/>
    <s v="wearables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x v="57"/>
    <d v="2017-09-13T05:00:00"/>
    <x v="5"/>
    <b v="0"/>
    <b v="0"/>
    <s v="games/video games"/>
    <x v="6"/>
    <s v="video games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x v="58"/>
    <d v="2015-10-04T05:00:00"/>
    <x v="0"/>
    <b v="0"/>
    <b v="0"/>
    <s v="theater/plays"/>
    <x v="3"/>
    <s v="plays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x v="59"/>
    <d v="2017-06-27T05:00:00"/>
    <x v="5"/>
    <b v="0"/>
    <b v="1"/>
    <s v="theater/plays"/>
    <x v="3"/>
    <s v="plays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x v="60"/>
    <d v="2012-07-20T05:00:00"/>
    <x v="4"/>
    <b v="0"/>
    <b v="0"/>
    <s v="theater/plays"/>
    <x v="3"/>
    <s v="plays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x v="61"/>
    <d v="2011-04-02T05:00:00"/>
    <x v="8"/>
    <b v="0"/>
    <b v="0"/>
    <s v="theater/plays"/>
    <x v="3"/>
    <s v="plays"/>
  </r>
  <r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x v="62"/>
    <d v="2015-06-06T05:00:00"/>
    <x v="0"/>
    <b v="0"/>
    <b v="0"/>
    <s v="technology/web"/>
    <x v="2"/>
    <s v="web"/>
  </r>
  <r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x v="63"/>
    <d v="2017-05-04T05:00:00"/>
    <x v="5"/>
    <b v="0"/>
    <b v="0"/>
    <s v="theater/plays"/>
    <x v="3"/>
    <s v="plays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x v="64"/>
    <d v="2018-07-17T05:00:00"/>
    <x v="9"/>
    <b v="0"/>
    <b v="1"/>
    <s v="technology/web"/>
    <x v="2"/>
    <s v="web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x v="65"/>
    <d v="2011-02-03T06:00:00"/>
    <x v="8"/>
    <b v="0"/>
    <b v="0"/>
    <s v="theater/plays"/>
    <x v="3"/>
    <s v="plays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x v="66"/>
    <d v="2015-04-13T05:00:00"/>
    <x v="0"/>
    <b v="0"/>
    <b v="1"/>
    <s v="theater/plays"/>
    <x v="3"/>
    <s v="plays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x v="67"/>
    <d v="2010-01-30T06:00:00"/>
    <x v="6"/>
    <b v="0"/>
    <b v="1"/>
    <s v="technology/wearables"/>
    <x v="2"/>
    <s v="wearables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x v="68"/>
    <d v="2017-09-12T05:00:00"/>
    <x v="5"/>
    <b v="0"/>
    <b v="1"/>
    <s v="theater/plays"/>
    <x v="3"/>
    <s v="plays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x v="69"/>
    <d v="2011-01-22T06:00:00"/>
    <x v="8"/>
    <b v="0"/>
    <b v="0"/>
    <s v="theater/plays"/>
    <x v="3"/>
    <s v="plays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x v="70"/>
    <d v="2010-12-21T06:00:00"/>
    <x v="6"/>
    <b v="0"/>
    <b v="1"/>
    <s v="theater/plays"/>
    <x v="3"/>
    <s v="plays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x v="71"/>
    <d v="2019-12-04T06:00:00"/>
    <x v="3"/>
    <b v="0"/>
    <b v="0"/>
    <s v="theater/plays"/>
    <x v="3"/>
    <s v="plays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x v="72"/>
    <d v="2015-08-06T05:00:00"/>
    <x v="0"/>
    <b v="0"/>
    <b v="0"/>
    <s v="film &amp; video/animation"/>
    <x v="4"/>
    <s v="animation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x v="73"/>
    <d v="2016-11-30T06:00:00"/>
    <x v="7"/>
    <b v="0"/>
    <b v="0"/>
    <s v="music/jazz"/>
    <x v="1"/>
    <s v="jazz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x v="74"/>
    <d v="2016-03-28T05:00:00"/>
    <x v="7"/>
    <b v="0"/>
    <b v="0"/>
    <s v="music/metal"/>
    <x v="1"/>
    <s v="metal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x v="75"/>
    <d v="2018-07-23T05:00:00"/>
    <x v="9"/>
    <b v="0"/>
    <b v="0"/>
    <s v="photography/photography books"/>
    <x v="7"/>
    <s v="photography books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x v="76"/>
    <d v="2015-03-13T05:00:00"/>
    <x v="0"/>
    <b v="1"/>
    <b v="1"/>
    <s v="theater/plays"/>
    <x v="3"/>
    <s v="plays"/>
  </r>
  <r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x v="77"/>
    <d v="2010-10-11T05:00:00"/>
    <x v="6"/>
    <b v="0"/>
    <b v="1"/>
    <s v="film &amp; video/animation"/>
    <x v="4"/>
    <s v="animation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x v="78"/>
    <d v="2018-04-17T05:00:00"/>
    <x v="9"/>
    <b v="0"/>
    <b v="0"/>
    <s v="publishing/translations"/>
    <x v="5"/>
    <s v="translations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x v="79"/>
    <d v="2018-06-21T05:00:00"/>
    <x v="9"/>
    <b v="0"/>
    <b v="0"/>
    <s v="theater/plays"/>
    <x v="3"/>
    <s v="plays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x v="80"/>
    <d v="2017-09-28T05:00:00"/>
    <x v="5"/>
    <b v="0"/>
    <b v="0"/>
    <s v="games/video games"/>
    <x v="6"/>
    <s v="video games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x v="81"/>
    <d v="2017-12-18T06:00:00"/>
    <x v="5"/>
    <b v="0"/>
    <b v="0"/>
    <s v="music/rock"/>
    <x v="1"/>
    <s v="rock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x v="82"/>
    <d v="2019-01-24T06:00:00"/>
    <x v="3"/>
    <b v="0"/>
    <b v="1"/>
    <s v="games/video games"/>
    <x v="6"/>
    <s v="video games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x v="83"/>
    <d v="2016-08-19T05:00:00"/>
    <x v="7"/>
    <b v="0"/>
    <b v="0"/>
    <s v="music/electric music"/>
    <x v="1"/>
    <s v="electric music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x v="84"/>
    <d v="2012-08-07T05:00:00"/>
    <x v="4"/>
    <b v="0"/>
    <b v="0"/>
    <s v="technology/wearables"/>
    <x v="2"/>
    <s v="wearables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x v="85"/>
    <d v="2011-09-19T05:00:00"/>
    <x v="8"/>
    <b v="0"/>
    <b v="0"/>
    <s v="music/indie rock"/>
    <x v="1"/>
    <s v="indie rock"/>
  </r>
  <r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x v="86"/>
    <d v="2015-05-17T05:00:00"/>
    <x v="0"/>
    <b v="1"/>
    <b v="0"/>
    <s v="theater/plays"/>
    <x v="3"/>
    <s v="plays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x v="87"/>
    <d v="2011-03-19T05:00:00"/>
    <x v="8"/>
    <b v="0"/>
    <b v="1"/>
    <s v="music/rock"/>
    <x v="1"/>
    <s v="rock"/>
  </r>
  <r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x v="88"/>
    <d v="2015-05-08T05:00:00"/>
    <x v="0"/>
    <b v="0"/>
    <b v="0"/>
    <s v="publishing/translations"/>
    <x v="5"/>
    <s v="translations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x v="89"/>
    <d v="2010-04-17T05:00:00"/>
    <x v="6"/>
    <b v="0"/>
    <b v="0"/>
    <s v="theater/plays"/>
    <x v="3"/>
    <s v="plays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x v="90"/>
    <d v="2016-02-25T06:00:00"/>
    <x v="7"/>
    <b v="0"/>
    <b v="1"/>
    <s v="theater/plays"/>
    <x v="3"/>
    <s v="plays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x v="91"/>
    <d v="2016-09-03T05:00:00"/>
    <x v="7"/>
    <b v="0"/>
    <b v="0"/>
    <s v="publishing/translations"/>
    <x v="5"/>
    <s v="translations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x v="92"/>
    <d v="2010-06-24T05:00:00"/>
    <x v="6"/>
    <b v="0"/>
    <b v="1"/>
    <s v="games/video games"/>
    <x v="6"/>
    <s v="video games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x v="93"/>
    <d v="2012-10-24T05:00:00"/>
    <x v="4"/>
    <b v="0"/>
    <b v="1"/>
    <s v="theater/plays"/>
    <x v="3"/>
    <s v="plays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x v="94"/>
    <d v="2019-04-18T05:00:00"/>
    <x v="3"/>
    <b v="0"/>
    <b v="0"/>
    <s v="technology/web"/>
    <x v="2"/>
    <s v="web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x v="95"/>
    <d v="2019-10-21T05:00:00"/>
    <x v="3"/>
    <b v="0"/>
    <b v="0"/>
    <s v="film &amp; video/documentary"/>
    <x v="4"/>
    <s v="documentary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x v="96"/>
    <d v="2011-03-23T05:00:00"/>
    <x v="8"/>
    <b v="0"/>
    <b v="0"/>
    <s v="theater/plays"/>
    <x v="3"/>
    <s v="plays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x v="48"/>
    <d v="2015-08-18T05:00:00"/>
    <x v="0"/>
    <b v="0"/>
    <b v="0"/>
    <s v="food/food trucks"/>
    <x v="0"/>
    <s v="food trucks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x v="97"/>
    <d v="2015-07-31T05:00:00"/>
    <x v="0"/>
    <b v="0"/>
    <b v="0"/>
    <s v="games/video games"/>
    <x v="6"/>
    <s v="video games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x v="98"/>
    <d v="2014-12-24T06:00:00"/>
    <x v="1"/>
    <b v="0"/>
    <b v="0"/>
    <s v="theater/plays"/>
    <x v="3"/>
    <s v="plays"/>
  </r>
  <r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x v="8"/>
    <b v="0"/>
    <b v="0"/>
    <s v="theater/plays"/>
    <x v="3"/>
    <s v="plays"/>
  </r>
  <r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x v="100"/>
    <d v="2015-02-28T06:00:00"/>
    <x v="0"/>
    <b v="0"/>
    <b v="1"/>
    <s v="music/electric music"/>
    <x v="1"/>
    <s v="electric music"/>
  </r>
  <r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x v="101"/>
    <d v="2018-05-21T05:00:00"/>
    <x v="9"/>
    <b v="0"/>
    <b v="1"/>
    <s v="technology/wearables"/>
    <x v="2"/>
    <s v="wearables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x v="102"/>
    <d v="2010-11-02T05:00:00"/>
    <x v="6"/>
    <b v="0"/>
    <b v="0"/>
    <s v="music/electric music"/>
    <x v="1"/>
    <s v="electric music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x v="103"/>
    <d v="2017-05-24T05:00:00"/>
    <x v="5"/>
    <b v="0"/>
    <b v="0"/>
    <s v="music/indie rock"/>
    <x v="1"/>
    <s v="indie rock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x v="104"/>
    <d v="2013-04-20T05:00:00"/>
    <x v="2"/>
    <b v="0"/>
    <b v="0"/>
    <s v="technology/web"/>
    <x v="2"/>
    <s v="web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x v="105"/>
    <d v="2019-09-13T05:00:00"/>
    <x v="3"/>
    <b v="0"/>
    <b v="0"/>
    <s v="theater/plays"/>
    <x v="3"/>
    <s v="plays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x v="106"/>
    <d v="2018-05-10T05:00:00"/>
    <x v="9"/>
    <b v="0"/>
    <b v="1"/>
    <s v="theater/plays"/>
    <x v="3"/>
    <s v="plays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x v="107"/>
    <d v="2012-05-13T05:00:00"/>
    <x v="4"/>
    <b v="0"/>
    <b v="0"/>
    <s v="film &amp; video/documentary"/>
    <x v="4"/>
    <s v="documentary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x v="108"/>
    <d v="2014-01-14T06:00:00"/>
    <x v="1"/>
    <b v="0"/>
    <b v="0"/>
    <s v="film &amp; video/television"/>
    <x v="4"/>
    <s v="television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x v="109"/>
    <d v="2018-09-30T05:00:00"/>
    <x v="9"/>
    <b v="0"/>
    <b v="0"/>
    <s v="food/food trucks"/>
    <x v="0"/>
    <s v="food trucks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x v="110"/>
    <d v="2012-09-28T05:00:00"/>
    <x v="4"/>
    <b v="0"/>
    <b v="0"/>
    <s v="publishing/radio &amp; podcasts"/>
    <x v="5"/>
    <s v="radio &amp; podcasts"/>
  </r>
  <r>
    <s v="Jones-Meyer"/>
    <s v="Re-engineered client-driven hub"/>
    <n v="4700"/>
    <n v="12635"/>
    <n v="268.82978723404256"/>
    <x v="1"/>
    <n v="361"/>
    <n v="35"/>
    <s v="AU"/>
    <s v="AUD"/>
    <n v="1408856400"/>
    <n v="1410152400"/>
    <x v="111"/>
    <d v="2014-09-08T05:00:00"/>
    <x v="1"/>
    <b v="0"/>
    <b v="0"/>
    <s v="technology/web"/>
    <x v="2"/>
    <s v="web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x v="112"/>
    <d v="2017-09-19T05:00:00"/>
    <x v="5"/>
    <b v="0"/>
    <b v="0"/>
    <s v="food/food trucks"/>
    <x v="0"/>
    <s v="food trucks"/>
  </r>
  <r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x v="113"/>
    <d v="2019-04-10T05:00:00"/>
    <x v="3"/>
    <b v="0"/>
    <b v="1"/>
    <s v="technology/wearables"/>
    <x v="2"/>
    <s v="wearables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x v="114"/>
    <d v="2017-12-22T06:00:00"/>
    <x v="5"/>
    <b v="0"/>
    <b v="0"/>
    <s v="publishing/fiction"/>
    <x v="5"/>
    <s v="fiction"/>
  </r>
  <r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x v="115"/>
    <d v="2015-09-19T05:00:00"/>
    <x v="0"/>
    <b v="0"/>
    <b v="0"/>
    <s v="theater/plays"/>
    <x v="3"/>
    <s v="plays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x v="116"/>
    <d v="2011-09-28T05:00:00"/>
    <x v="8"/>
    <b v="0"/>
    <b v="0"/>
    <s v="film &amp; video/television"/>
    <x v="4"/>
    <s v="television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x v="117"/>
    <d v="2014-02-01T06:00:00"/>
    <x v="1"/>
    <b v="0"/>
    <b v="0"/>
    <s v="photography/photography books"/>
    <x v="7"/>
    <s v="photography books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x v="118"/>
    <d v="2014-07-03T05:00:00"/>
    <x v="1"/>
    <b v="0"/>
    <b v="1"/>
    <s v="film &amp; video/documentary"/>
    <x v="4"/>
    <s v="documentary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x v="119"/>
    <d v="2015-04-21T05:00:00"/>
    <x v="0"/>
    <b v="0"/>
    <b v="1"/>
    <s v="games/mobile games"/>
    <x v="6"/>
    <s v="mobile games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x v="33"/>
    <d v="2014-10-18T05:00:00"/>
    <x v="1"/>
    <b v="0"/>
    <b v="0"/>
    <s v="games/video games"/>
    <x v="6"/>
    <s v="video games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x v="120"/>
    <d v="2014-12-24T06:00:00"/>
    <x v="1"/>
    <b v="0"/>
    <b v="0"/>
    <s v="publishing/fiction"/>
    <x v="5"/>
    <s v="fiction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x v="121"/>
    <d v="2015-11-27T06:00:00"/>
    <x v="0"/>
    <b v="1"/>
    <b v="0"/>
    <s v="theater/plays"/>
    <x v="3"/>
    <s v="plays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x v="122"/>
    <d v="2019-07-05T05:00:00"/>
    <x v="3"/>
    <b v="0"/>
    <b v="0"/>
    <s v="photography/photography books"/>
    <x v="7"/>
    <s v="photography books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x v="123"/>
    <d v="2018-09-23T05:00:00"/>
    <x v="9"/>
    <b v="0"/>
    <b v="0"/>
    <s v="theater/plays"/>
    <x v="3"/>
    <s v="plays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x v="124"/>
    <d v="2016-09-11T05:00:00"/>
    <x v="7"/>
    <b v="0"/>
    <b v="1"/>
    <s v="theater/plays"/>
    <x v="3"/>
    <s v="plays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x v="125"/>
    <d v="2010-05-15T05:00:00"/>
    <x v="6"/>
    <b v="0"/>
    <b v="0"/>
    <s v="theater/plays"/>
    <x v="3"/>
    <s v="plays"/>
  </r>
  <r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x v="126"/>
    <d v="2010-09-09T05:00:00"/>
    <x v="6"/>
    <b v="0"/>
    <b v="0"/>
    <s v="music/rock"/>
    <x v="1"/>
    <s v="rock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x v="127"/>
    <d v="2015-02-28T06:00:00"/>
    <x v="0"/>
    <b v="0"/>
    <b v="0"/>
    <s v="food/food trucks"/>
    <x v="0"/>
    <s v="food trucks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x v="128"/>
    <d v="2011-11-11T06:00:00"/>
    <x v="8"/>
    <b v="0"/>
    <b v="0"/>
    <s v="film &amp; video/drama"/>
    <x v="4"/>
    <s v="drama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x v="129"/>
    <d v="2013-12-12T06:00:00"/>
    <x v="2"/>
    <b v="0"/>
    <b v="0"/>
    <s v="technology/web"/>
    <x v="2"/>
    <s v="web"/>
  </r>
  <r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x v="130"/>
    <d v="2018-01-28T06:00:00"/>
    <x v="9"/>
    <b v="0"/>
    <b v="1"/>
    <s v="theater/plays"/>
    <x v="3"/>
    <s v="plays"/>
  </r>
  <r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x v="131"/>
    <d v="2011-09-03T05:00:00"/>
    <x v="8"/>
    <b v="0"/>
    <b v="0"/>
    <s v="music/world music"/>
    <x v="1"/>
    <s v="world music"/>
  </r>
  <r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x v="132"/>
    <d v="2011-08-07T05:00:00"/>
    <x v="8"/>
    <b v="0"/>
    <b v="1"/>
    <s v="film &amp; video/documentary"/>
    <x v="4"/>
    <s v="documentary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x v="133"/>
    <d v="2013-03-12T05:00:00"/>
    <x v="2"/>
    <b v="0"/>
    <b v="1"/>
    <s v="theater/plays"/>
    <x v="3"/>
    <s v="plays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x v="134"/>
    <d v="2014-06-19T05:00:00"/>
    <x v="1"/>
    <b v="0"/>
    <b v="1"/>
    <s v="film &amp; video/drama"/>
    <x v="4"/>
    <s v="drama"/>
  </r>
  <r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x v="135"/>
    <d v="2010-10-12T05:00:00"/>
    <x v="6"/>
    <b v="0"/>
    <b v="0"/>
    <s v="publishing/nonfiction"/>
    <x v="5"/>
    <s v="nonfiction"/>
  </r>
  <r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x v="136"/>
    <d v="2012-10-04T05:00:00"/>
    <x v="4"/>
    <b v="0"/>
    <b v="0"/>
    <s v="games/mobile games"/>
    <x v="6"/>
    <s v="mobile games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x v="137"/>
    <d v="2015-05-07T05:00:00"/>
    <x v="0"/>
    <b v="0"/>
    <b v="1"/>
    <s v="technology/wearables"/>
    <x v="2"/>
    <s v="wearables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x v="138"/>
    <d v="2018-03-02T06:00:00"/>
    <x v="9"/>
    <b v="0"/>
    <b v="0"/>
    <s v="film &amp; video/documentary"/>
    <x v="4"/>
    <s v="documentary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x v="139"/>
    <d v="2015-06-18T05:00:00"/>
    <x v="0"/>
    <b v="0"/>
    <b v="0"/>
    <s v="technology/web"/>
    <x v="2"/>
    <s v="web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x v="107"/>
    <d v="2012-05-17T05:00:00"/>
    <x v="4"/>
    <b v="0"/>
    <b v="0"/>
    <s v="technology/web"/>
    <x v="2"/>
    <s v="web"/>
  </r>
  <r>
    <s v="Avila-Jones"/>
    <s v="Implemented discrete secured line"/>
    <n v="5400"/>
    <n v="7322"/>
    <n v="135.59259259259261"/>
    <x v="1"/>
    <n v="70"/>
    <n v="104.6"/>
    <s v="US"/>
    <s v="USD"/>
    <n v="1277701200"/>
    <n v="1279429200"/>
    <x v="140"/>
    <d v="2010-07-18T05:00:00"/>
    <x v="6"/>
    <b v="0"/>
    <b v="0"/>
    <s v="music/indie rock"/>
    <x v="1"/>
    <s v="indie rock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x v="141"/>
    <d v="2019-06-25T05:00:00"/>
    <x v="3"/>
    <b v="0"/>
    <b v="0"/>
    <s v="theater/plays"/>
    <x v="3"/>
    <s v="plays"/>
  </r>
  <r>
    <s v="Fields-Moore"/>
    <s v="Secured reciprocal array"/>
    <n v="25000"/>
    <n v="59128"/>
    <n v="236.512"/>
    <x v="1"/>
    <n v="768"/>
    <n v="76.989583333333329"/>
    <s v="CH"/>
    <s v="CHF"/>
    <n v="1410066000"/>
    <n v="1410498000"/>
    <x v="142"/>
    <d v="2014-09-12T05:00:00"/>
    <x v="1"/>
    <b v="0"/>
    <b v="0"/>
    <s v="technology/wearables"/>
    <x v="2"/>
    <s v="wearables"/>
  </r>
  <r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x v="143"/>
    <d v="2011-11-28T06:00:00"/>
    <x v="8"/>
    <b v="0"/>
    <b v="0"/>
    <s v="theater/plays"/>
    <x v="3"/>
    <s v="plays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x v="144"/>
    <d v="2016-06-19T05:00:00"/>
    <x v="7"/>
    <b v="0"/>
    <b v="1"/>
    <s v="theater/plays"/>
    <x v="3"/>
    <s v="plays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x v="145"/>
    <d v="2017-08-03T05:00:00"/>
    <x v="5"/>
    <b v="0"/>
    <b v="0"/>
    <s v="technology/wearables"/>
    <x v="2"/>
    <s v="wearables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x v="146"/>
    <d v="2013-02-22T06:00:00"/>
    <x v="2"/>
    <b v="0"/>
    <b v="0"/>
    <s v="music/indie rock"/>
    <x v="1"/>
    <s v="indie rock"/>
  </r>
  <r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x v="9"/>
    <b v="0"/>
    <b v="0"/>
    <s v="music/rock"/>
    <x v="1"/>
    <s v="rock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x v="148"/>
    <d v="2014-07-30T05:00:00"/>
    <x v="1"/>
    <b v="0"/>
    <b v="0"/>
    <s v="music/electric music"/>
    <x v="1"/>
    <s v="electric music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x v="149"/>
    <d v="2017-02-24T06:00:00"/>
    <x v="5"/>
    <b v="0"/>
    <b v="0"/>
    <s v="music/indie rock"/>
    <x v="1"/>
    <s v="indie rock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x v="150"/>
    <d v="2012-10-25T05:00:00"/>
    <x v="4"/>
    <b v="0"/>
    <b v="0"/>
    <s v="theater/plays"/>
    <x v="3"/>
    <s v="plays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x v="151"/>
    <d v="2016-06-04T05:00:00"/>
    <x v="7"/>
    <b v="0"/>
    <b v="1"/>
    <s v="music/indie rock"/>
    <x v="1"/>
    <s v="indie rock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x v="152"/>
    <d v="2010-04-09T05:00:00"/>
    <x v="6"/>
    <b v="0"/>
    <b v="0"/>
    <s v="theater/plays"/>
    <x v="3"/>
    <s v="plays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x v="153"/>
    <d v="2019-10-29T05:00:00"/>
    <x v="3"/>
    <b v="0"/>
    <b v="0"/>
    <s v="music/rock"/>
    <x v="1"/>
    <s v="rock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x v="154"/>
    <d v="2014-01-11T06:00:00"/>
    <x v="1"/>
    <b v="0"/>
    <b v="0"/>
    <s v="photography/photography books"/>
    <x v="7"/>
    <s v="photography books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x v="155"/>
    <d v="2015-12-09T06:00:00"/>
    <x v="0"/>
    <b v="0"/>
    <b v="0"/>
    <s v="music/rock"/>
    <x v="1"/>
    <s v="rock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x v="156"/>
    <d v="2019-04-14T05:00:00"/>
    <x v="3"/>
    <b v="0"/>
    <b v="1"/>
    <s v="theater/plays"/>
    <x v="3"/>
    <s v="plays"/>
  </r>
  <r>
    <s v="Evans Group"/>
    <s v="Stand-alone actuating support"/>
    <n v="8000"/>
    <n v="12985"/>
    <n v="162.3125"/>
    <x v="1"/>
    <n v="164"/>
    <n v="79.176829268292678"/>
    <s v="US"/>
    <s v="USD"/>
    <n v="1556341200"/>
    <n v="1557723600"/>
    <x v="157"/>
    <d v="2019-05-13T05:00:00"/>
    <x v="3"/>
    <b v="0"/>
    <b v="0"/>
    <s v="technology/wearables"/>
    <x v="2"/>
    <s v="wearables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x v="158"/>
    <d v="2015-09-29T05:00:00"/>
    <x v="0"/>
    <b v="0"/>
    <b v="1"/>
    <s v="technology/web"/>
    <x v="2"/>
    <s v="web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x v="159"/>
    <d v="2019-01-07T06:00:00"/>
    <x v="3"/>
    <b v="0"/>
    <b v="0"/>
    <s v="music/rock"/>
    <x v="1"/>
    <s v="rock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x v="160"/>
    <d v="2017-12-08T06:00:00"/>
    <x v="5"/>
    <b v="0"/>
    <b v="1"/>
    <s v="photography/photography books"/>
    <x v="7"/>
    <s v="photography books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x v="161"/>
    <d v="2017-10-09T05:00:00"/>
    <x v="5"/>
    <b v="0"/>
    <b v="0"/>
    <s v="theater/plays"/>
    <x v="3"/>
    <s v="plays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x v="162"/>
    <d v="2017-09-02T05:00:00"/>
    <x v="5"/>
    <b v="0"/>
    <b v="0"/>
    <s v="technology/web"/>
    <x v="2"/>
    <s v="web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x v="163"/>
    <d v="2010-12-26T06:00:00"/>
    <x v="6"/>
    <b v="0"/>
    <b v="0"/>
    <s v="photography/photography books"/>
    <x v="7"/>
    <s v="photography books"/>
  </r>
  <r>
    <s v="Cruz-Ward"/>
    <s v="Robust content-based emulation"/>
    <n v="2600"/>
    <n v="10804"/>
    <n v="415.53846153846149"/>
    <x v="1"/>
    <n v="146"/>
    <n v="74"/>
    <s v="AU"/>
    <s v="AUD"/>
    <n v="1370840400"/>
    <n v="1371704400"/>
    <x v="164"/>
    <d v="2013-06-20T05:00:00"/>
    <x v="2"/>
    <b v="0"/>
    <b v="0"/>
    <s v="theater/plays"/>
    <x v="3"/>
    <s v="plays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x v="165"/>
    <d v="2019-03-17T05:00:00"/>
    <x v="3"/>
    <b v="0"/>
    <b v="1"/>
    <s v="music/indie rock"/>
    <x v="1"/>
    <s v="indie rock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x v="166"/>
    <d v="2012-07-15T05:00:00"/>
    <x v="4"/>
    <b v="0"/>
    <b v="1"/>
    <s v="film &amp; video/shorts"/>
    <x v="4"/>
    <s v="shorts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x v="167"/>
    <d v="2017-08-10T05:00:00"/>
    <x v="5"/>
    <b v="0"/>
    <b v="0"/>
    <s v="music/indie rock"/>
    <x v="1"/>
    <s v="indie rock"/>
  </r>
  <r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x v="168"/>
    <d v="2014-04-11T05:00:00"/>
    <x v="1"/>
    <b v="0"/>
    <b v="0"/>
    <s v="publishing/translations"/>
    <x v="5"/>
    <s v="translations"/>
  </r>
  <r>
    <s v="Nixon Inc"/>
    <s v="Centralized national firmware"/>
    <n v="800"/>
    <n v="663"/>
    <n v="82.875"/>
    <x v="0"/>
    <n v="26"/>
    <n v="25.5"/>
    <s v="US"/>
    <s v="USD"/>
    <n v="1405746000"/>
    <n v="1407042000"/>
    <x v="169"/>
    <d v="2014-08-03T05:00:00"/>
    <x v="1"/>
    <b v="0"/>
    <b v="1"/>
    <s v="film &amp; video/documentary"/>
    <x v="4"/>
    <s v="documentary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x v="170"/>
    <d v="2013-05-24T05:00:00"/>
    <x v="2"/>
    <b v="0"/>
    <b v="0"/>
    <s v="theater/plays"/>
    <x v="3"/>
    <s v="plays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x v="171"/>
    <d v="2015-10-06T05:00:00"/>
    <x v="0"/>
    <b v="0"/>
    <b v="1"/>
    <s v="technology/wearables"/>
    <x v="2"/>
    <s v="wearables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x v="172"/>
    <d v="2016-09-19T05:00:00"/>
    <x v="7"/>
    <b v="0"/>
    <b v="0"/>
    <s v="theater/plays"/>
    <x v="3"/>
    <s v="plays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x v="173"/>
    <d v="2016-09-12T05:00:00"/>
    <x v="7"/>
    <b v="0"/>
    <b v="0"/>
    <s v="theater/plays"/>
    <x v="3"/>
    <s v="plays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x v="174"/>
    <d v="2010-12-10T06:00:00"/>
    <x v="6"/>
    <b v="0"/>
    <b v="0"/>
    <s v="theater/plays"/>
    <x v="3"/>
    <s v="plays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x v="175"/>
    <d v="2017-09-30T05:00:00"/>
    <x v="5"/>
    <b v="0"/>
    <b v="0"/>
    <s v="food/food trucks"/>
    <x v="0"/>
    <s v="food trucks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x v="176"/>
    <d v="2013-03-18T05:00:00"/>
    <x v="2"/>
    <b v="0"/>
    <b v="1"/>
    <s v="theater/plays"/>
    <x v="3"/>
    <s v="plays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x v="177"/>
    <d v="2010-03-27T05:00:00"/>
    <x v="6"/>
    <b v="0"/>
    <b v="0"/>
    <s v="technology/wearables"/>
    <x v="2"/>
    <s v="wearables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x v="178"/>
    <d v="2017-10-22T05:00:00"/>
    <x v="5"/>
    <b v="0"/>
    <b v="0"/>
    <s v="technology/web"/>
    <x v="2"/>
    <s v="web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x v="179"/>
    <d v="2019-07-01T05:00:00"/>
    <x v="3"/>
    <b v="0"/>
    <b v="0"/>
    <s v="theater/plays"/>
    <x v="3"/>
    <s v="plays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x v="180"/>
    <d v="2010-09-22T05:00:00"/>
    <x v="6"/>
    <b v="0"/>
    <b v="0"/>
    <s v="music/rock"/>
    <x v="1"/>
    <s v="rock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x v="181"/>
    <d v="2019-05-04T05:00:00"/>
    <x v="3"/>
    <b v="0"/>
    <b v="0"/>
    <s v="theater/plays"/>
    <x v="3"/>
    <s v="plays"/>
  </r>
  <r>
    <s v="Bailey PLC"/>
    <s v="Innovative actuating conglomeration"/>
    <n v="1000"/>
    <n v="718"/>
    <n v="71.8"/>
    <x v="0"/>
    <n v="19"/>
    <n v="37.789473684210527"/>
    <s v="US"/>
    <s v="USD"/>
    <n v="1526187600"/>
    <n v="1527138000"/>
    <x v="182"/>
    <d v="2018-05-24T05:00:00"/>
    <x v="9"/>
    <b v="0"/>
    <b v="0"/>
    <s v="film &amp; video/television"/>
    <x v="4"/>
    <s v="television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x v="183"/>
    <d v="2014-06-07T05:00:00"/>
    <x v="1"/>
    <b v="0"/>
    <b v="0"/>
    <s v="theater/plays"/>
    <x v="3"/>
    <s v="plays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x v="184"/>
    <d v="2013-03-23T05:00:00"/>
    <x v="2"/>
    <b v="0"/>
    <b v="1"/>
    <s v="film &amp; video/shorts"/>
    <x v="4"/>
    <s v="shorts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x v="185"/>
    <d v="2014-12-03T06:00:00"/>
    <x v="1"/>
    <b v="0"/>
    <b v="0"/>
    <s v="theater/plays"/>
    <x v="3"/>
    <s v="plays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x v="186"/>
    <d v="2016-03-04T06:00:00"/>
    <x v="7"/>
    <b v="0"/>
    <b v="0"/>
    <s v="theater/plays"/>
    <x v="3"/>
    <s v="plays"/>
  </r>
  <r>
    <s v="Cook LLC"/>
    <s v="Up-sized dynamic throughput"/>
    <n v="3700"/>
    <n v="2538"/>
    <n v="68.594594594594597"/>
    <x v="0"/>
    <n v="24"/>
    <n v="105.75"/>
    <s v="US"/>
    <s v="USD"/>
    <n v="1370322000"/>
    <n v="1370408400"/>
    <x v="187"/>
    <d v="2013-06-05T05:00:00"/>
    <x v="2"/>
    <b v="0"/>
    <b v="1"/>
    <s v="theater/plays"/>
    <x v="3"/>
    <s v="plays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x v="188"/>
    <d v="2019-03-15T05:00:00"/>
    <x v="3"/>
    <b v="0"/>
    <b v="0"/>
    <s v="theater/plays"/>
    <x v="3"/>
    <s v="plays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x v="189"/>
    <d v="2014-07-01T05:00:00"/>
    <x v="1"/>
    <b v="0"/>
    <b v="0"/>
    <s v="music/rock"/>
    <x v="1"/>
    <s v="rock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x v="190"/>
    <d v="2018-04-12T05:00:00"/>
    <x v="9"/>
    <b v="1"/>
    <b v="0"/>
    <s v="music/indie rock"/>
    <x v="1"/>
    <s v="indie rock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x v="191"/>
    <d v="2015-09-30T05:00:00"/>
    <x v="0"/>
    <b v="0"/>
    <b v="0"/>
    <s v="music/metal"/>
    <x v="1"/>
    <s v="metal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x v="192"/>
    <d v="2018-08-05T05:00:00"/>
    <x v="9"/>
    <b v="0"/>
    <b v="0"/>
    <s v="music/electric music"/>
    <x v="1"/>
    <s v="electric music"/>
  </r>
  <r>
    <s v="King Inc"/>
    <s v="Organic bandwidth-monitored frame"/>
    <n v="8200"/>
    <n v="5178"/>
    <n v="63.146341463414636"/>
    <x v="0"/>
    <n v="100"/>
    <n v="51.78"/>
    <s v="DK"/>
    <s v="DKK"/>
    <n v="1472878800"/>
    <n v="1474520400"/>
    <x v="173"/>
    <d v="2016-09-22T05:00:00"/>
    <x v="7"/>
    <b v="0"/>
    <b v="0"/>
    <s v="technology/wearables"/>
    <x v="2"/>
    <s v="wearables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x v="193"/>
    <d v="2017-07-07T05:00:00"/>
    <x v="5"/>
    <b v="0"/>
    <b v="0"/>
    <s v="film &amp; video/drama"/>
    <x v="4"/>
    <s v="drama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x v="194"/>
    <d v="2010-09-04T05:00:00"/>
    <x v="6"/>
    <b v="0"/>
    <b v="0"/>
    <s v="music/electric music"/>
    <x v="1"/>
    <s v="electric music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x v="195"/>
    <d v="2015-07-11T05:00:00"/>
    <x v="0"/>
    <b v="0"/>
    <b v="0"/>
    <s v="music/rock"/>
    <x v="1"/>
    <s v="rock"/>
  </r>
  <r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x v="6"/>
    <b v="0"/>
    <b v="0"/>
    <s v="theater/plays"/>
    <x v="3"/>
    <s v="plays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x v="196"/>
    <d v="2014-08-12T05:00:00"/>
    <x v="1"/>
    <b v="0"/>
    <b v="0"/>
    <s v="technology/web"/>
    <x v="2"/>
    <s v="web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x v="197"/>
    <d v="2011-10-06T05:00:00"/>
    <x v="8"/>
    <b v="0"/>
    <b v="0"/>
    <s v="food/food trucks"/>
    <x v="0"/>
    <s v="food trucks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x v="198"/>
    <d v="2017-01-19T06:00:00"/>
    <x v="5"/>
    <b v="0"/>
    <b v="0"/>
    <s v="theater/plays"/>
    <x v="3"/>
    <s v="plays"/>
  </r>
  <r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x v="199"/>
    <d v="2011-04-13T05:00:00"/>
    <x v="8"/>
    <b v="0"/>
    <b v="0"/>
    <s v="music/jazz"/>
    <x v="1"/>
    <s v="jazz"/>
  </r>
  <r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x v="200"/>
    <d v="2018-10-29T05:00:00"/>
    <x v="9"/>
    <b v="1"/>
    <b v="0"/>
    <s v="theater/plays"/>
    <x v="3"/>
    <s v="plays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x v="201"/>
    <d v="2010-03-08T06:00:00"/>
    <x v="6"/>
    <b v="0"/>
    <b v="0"/>
    <s v="publishing/fiction"/>
    <x v="5"/>
    <s v="fiction"/>
  </r>
  <r>
    <s v="Carney-Anderson"/>
    <s v="Digitized 5thgeneration knowledgebase"/>
    <n v="1000"/>
    <n v="4257"/>
    <n v="425.7"/>
    <x v="1"/>
    <n v="43"/>
    <n v="99"/>
    <s v="US"/>
    <s v="USD"/>
    <n v="1535432400"/>
    <n v="1537160400"/>
    <x v="202"/>
    <d v="2018-09-17T05:00:00"/>
    <x v="9"/>
    <b v="0"/>
    <b v="1"/>
    <s v="music/rock"/>
    <x v="1"/>
    <s v="rock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x v="203"/>
    <d v="2017-12-03T06:00:00"/>
    <x v="5"/>
    <b v="0"/>
    <b v="0"/>
    <s v="film &amp; video/documentary"/>
    <x v="4"/>
    <s v="documentary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x v="204"/>
    <d v="2016-05-13T05:00:00"/>
    <x v="7"/>
    <b v="0"/>
    <b v="0"/>
    <s v="film &amp; video/documentary"/>
    <x v="4"/>
    <s v="documentary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x v="205"/>
    <d v="2017-03-30T05:00:00"/>
    <x v="5"/>
    <b v="0"/>
    <b v="0"/>
    <s v="film &amp; video/science fiction"/>
    <x v="4"/>
    <s v="science fiction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x v="206"/>
    <d v="2013-09-20T05:00:00"/>
    <x v="2"/>
    <b v="0"/>
    <b v="0"/>
    <s v="theater/plays"/>
    <x v="3"/>
    <s v="plays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x v="207"/>
    <d v="2020-01-30T06:00:00"/>
    <x v="10"/>
    <b v="0"/>
    <b v="0"/>
    <s v="theater/plays"/>
    <x v="3"/>
    <s v="plays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x v="208"/>
    <d v="2010-11-14T06:00:00"/>
    <x v="6"/>
    <b v="0"/>
    <b v="1"/>
    <s v="music/indie rock"/>
    <x v="1"/>
    <s v="indie rock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x v="209"/>
    <d v="2010-08-25T05:00:00"/>
    <x v="6"/>
    <b v="0"/>
    <b v="0"/>
    <s v="music/rock"/>
    <x v="1"/>
    <s v="rock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x v="210"/>
    <d v="2019-02-15T06:00:00"/>
    <x v="3"/>
    <b v="0"/>
    <b v="0"/>
    <s v="theater/plays"/>
    <x v="3"/>
    <s v="plays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x v="211"/>
    <d v="2011-11-24T06:00:00"/>
    <x v="8"/>
    <b v="0"/>
    <b v="0"/>
    <s v="theater/plays"/>
    <x v="3"/>
    <s v="plays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x v="212"/>
    <d v="2019-05-07T05:00:00"/>
    <x v="3"/>
    <b v="0"/>
    <b v="0"/>
    <s v="film &amp; video/science fiction"/>
    <x v="4"/>
    <s v="science fiction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x v="213"/>
    <d v="2011-12-15T06:00:00"/>
    <x v="8"/>
    <b v="0"/>
    <b v="1"/>
    <s v="film &amp; video/shorts"/>
    <x v="4"/>
    <s v="shorts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x v="214"/>
    <d v="2012-08-28T05:00:00"/>
    <x v="4"/>
    <b v="0"/>
    <b v="0"/>
    <s v="film &amp; video/animation"/>
    <x v="4"/>
    <s v="animation"/>
  </r>
  <r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x v="215"/>
    <d v="2011-07-19T05:00:00"/>
    <x v="8"/>
    <b v="1"/>
    <b v="0"/>
    <s v="theater/plays"/>
    <x v="3"/>
    <s v="plays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x v="216"/>
    <d v="2012-06-23T05:00:00"/>
    <x v="4"/>
    <b v="1"/>
    <b v="0"/>
    <s v="food/food trucks"/>
    <x v="0"/>
    <s v="food trucks"/>
  </r>
  <r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x v="217"/>
    <d v="2014-10-03T05:00:00"/>
    <x v="1"/>
    <b v="0"/>
    <b v="0"/>
    <s v="photography/photography books"/>
    <x v="7"/>
    <s v="photography books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x v="218"/>
    <d v="2016-03-30T05:00:00"/>
    <x v="7"/>
    <b v="0"/>
    <b v="0"/>
    <s v="theater/plays"/>
    <x v="3"/>
    <s v="plays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x v="219"/>
    <d v="2014-11-08T06:00:00"/>
    <x v="1"/>
    <b v="0"/>
    <b v="0"/>
    <s v="film &amp; video/science fiction"/>
    <x v="4"/>
    <s v="science fiction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x v="220"/>
    <d v="2014-05-03T05:00:00"/>
    <x v="1"/>
    <b v="1"/>
    <b v="0"/>
    <s v="music/rock"/>
    <x v="1"/>
    <s v="rock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x v="221"/>
    <d v="2010-05-15T05:00:00"/>
    <x v="6"/>
    <b v="0"/>
    <b v="0"/>
    <s v="photography/photography books"/>
    <x v="7"/>
    <s v="photography books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x v="222"/>
    <d v="2015-05-21T05:00:00"/>
    <x v="0"/>
    <b v="0"/>
    <b v="0"/>
    <s v="games/mobile games"/>
    <x v="6"/>
    <s v="mobile games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x v="172"/>
    <d v="2016-09-25T05:00:00"/>
    <x v="7"/>
    <b v="0"/>
    <b v="0"/>
    <s v="film &amp; video/animation"/>
    <x v="4"/>
    <s v="animation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x v="223"/>
    <d v="2017-07-19T05:00:00"/>
    <x v="5"/>
    <b v="0"/>
    <b v="1"/>
    <s v="games/mobile games"/>
    <x v="6"/>
    <s v="mobile games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x v="224"/>
    <d v="2019-12-06T06:00:00"/>
    <x v="3"/>
    <b v="0"/>
    <b v="0"/>
    <s v="games/video games"/>
    <x v="6"/>
    <s v="video games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x v="225"/>
    <d v="2013-07-18T05:00:00"/>
    <x v="2"/>
    <b v="0"/>
    <b v="0"/>
    <s v="theater/plays"/>
    <x v="3"/>
    <s v="plays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x v="226"/>
    <d v="2016-07-26T05:00:00"/>
    <x v="7"/>
    <b v="0"/>
    <b v="0"/>
    <s v="theater/plays"/>
    <x v="3"/>
    <s v="plays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x v="227"/>
    <d v="2011-06-28T05:00:00"/>
    <x v="8"/>
    <b v="0"/>
    <b v="0"/>
    <s v="film &amp; video/animation"/>
    <x v="4"/>
    <s v="animation"/>
  </r>
  <r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x v="228"/>
    <d v="2017-08-29T05:00:00"/>
    <x v="5"/>
    <b v="0"/>
    <b v="1"/>
    <s v="games/video games"/>
    <x v="6"/>
    <s v="video games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x v="229"/>
    <d v="2017-02-18T06:00:00"/>
    <x v="5"/>
    <b v="0"/>
    <b v="0"/>
    <s v="film &amp; video/animation"/>
    <x v="4"/>
    <s v="animation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x v="230"/>
    <d v="2019-07-02T05:00:00"/>
    <x v="3"/>
    <b v="0"/>
    <b v="1"/>
    <s v="music/rock"/>
    <x v="1"/>
    <s v="rock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x v="231"/>
    <d v="2014-04-27T05:00:00"/>
    <x v="1"/>
    <b v="0"/>
    <b v="0"/>
    <s v="film &amp; video/animation"/>
    <x v="4"/>
    <s v="animation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x v="232"/>
    <d v="2018-01-08T06:00:00"/>
    <x v="9"/>
    <b v="0"/>
    <b v="1"/>
    <s v="theater/plays"/>
    <x v="3"/>
    <s v="plays"/>
  </r>
  <r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x v="233"/>
    <d v="2015-09-02T05:00:00"/>
    <x v="0"/>
    <b v="0"/>
    <b v="0"/>
    <s v="technology/wearables"/>
    <x v="2"/>
    <s v="wearables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x v="194"/>
    <d v="2010-08-07T05:00:00"/>
    <x v="6"/>
    <b v="0"/>
    <b v="0"/>
    <s v="theater/plays"/>
    <x v="3"/>
    <s v="plays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x v="234"/>
    <d v="2014-04-23T05:00:00"/>
    <x v="1"/>
    <b v="0"/>
    <b v="1"/>
    <s v="publishing/nonfiction"/>
    <x v="5"/>
    <s v="nonfiction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x v="235"/>
    <d v="2017-05-20T05:00:00"/>
    <x v="5"/>
    <b v="0"/>
    <b v="1"/>
    <s v="music/rock"/>
    <x v="1"/>
    <s v="rock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x v="236"/>
    <d v="2018-03-07T06:00:00"/>
    <x v="9"/>
    <b v="0"/>
    <b v="0"/>
    <s v="theater/plays"/>
    <x v="3"/>
    <s v="plays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x v="237"/>
    <d v="2014-09-04T05:00:00"/>
    <x v="1"/>
    <b v="0"/>
    <b v="0"/>
    <s v="theater/plays"/>
    <x v="3"/>
    <s v="plays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x v="238"/>
    <d v="2014-04-08T05:00:00"/>
    <x v="1"/>
    <b v="0"/>
    <b v="0"/>
    <s v="theater/plays"/>
    <x v="3"/>
    <s v="plays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x v="239"/>
    <d v="2013-08-09T05:00:00"/>
    <x v="2"/>
    <b v="0"/>
    <b v="0"/>
    <s v="technology/web"/>
    <x v="2"/>
    <s v="web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x v="240"/>
    <d v="2017-01-06T06:00:00"/>
    <x v="5"/>
    <b v="0"/>
    <b v="1"/>
    <s v="publishing/fiction"/>
    <x v="5"/>
    <s v="fiction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x v="241"/>
    <d v="2015-01-05T06:00:00"/>
    <x v="0"/>
    <b v="0"/>
    <b v="0"/>
    <s v="games/mobile games"/>
    <x v="6"/>
    <s v="mobile games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x v="242"/>
    <d v="2015-01-09T06:00:00"/>
    <x v="0"/>
    <b v="0"/>
    <b v="0"/>
    <s v="publishing/translations"/>
    <x v="5"/>
    <s v="translations"/>
  </r>
  <r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x v="6"/>
    <b v="0"/>
    <b v="0"/>
    <s v="music/rock"/>
    <x v="1"/>
    <s v="rock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x v="243"/>
    <d v="2012-12-11T06:00:00"/>
    <x v="4"/>
    <b v="0"/>
    <b v="0"/>
    <s v="theater/plays"/>
    <x v="3"/>
    <s v="plays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x v="244"/>
    <d v="2013-10-30T05:00:00"/>
    <x v="2"/>
    <b v="0"/>
    <b v="0"/>
    <s v="theater/plays"/>
    <x v="3"/>
    <s v="plays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x v="245"/>
    <d v="2011-04-20T05:00:00"/>
    <x v="8"/>
    <b v="0"/>
    <b v="0"/>
    <s v="film &amp; video/drama"/>
    <x v="4"/>
    <s v="drama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x v="246"/>
    <d v="2017-02-23T06:00:00"/>
    <x v="5"/>
    <b v="0"/>
    <b v="0"/>
    <s v="publishing/nonfiction"/>
    <x v="5"/>
    <s v="nonfiction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x v="247"/>
    <d v="2011-02-21T06:00:00"/>
    <x v="8"/>
    <b v="0"/>
    <b v="1"/>
    <s v="music/rock"/>
    <x v="1"/>
    <s v="rock"/>
  </r>
  <r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x v="248"/>
    <d v="2016-03-01T06:00:00"/>
    <x v="7"/>
    <b v="0"/>
    <b v="0"/>
    <s v="music/rock"/>
    <x v="1"/>
    <s v="rock"/>
  </r>
  <r>
    <s v="Williams Inc"/>
    <s v="Decentralized exuding strategy"/>
    <n v="5700"/>
    <n v="8322"/>
    <n v="146"/>
    <x v="1"/>
    <n v="92"/>
    <n v="90.456521739130437"/>
    <s v="US"/>
    <s v="USD"/>
    <n v="1362463200"/>
    <n v="1363669200"/>
    <x v="249"/>
    <d v="2013-03-19T05:00:00"/>
    <x v="2"/>
    <b v="0"/>
    <b v="0"/>
    <s v="theater/plays"/>
    <x v="3"/>
    <s v="plays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x v="250"/>
    <d v="2016-12-28T06:00:00"/>
    <x v="7"/>
    <b v="0"/>
    <b v="1"/>
    <s v="theater/plays"/>
    <x v="3"/>
    <s v="plays"/>
  </r>
  <r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x v="251"/>
    <d v="2012-12-27T06:00:00"/>
    <x v="4"/>
    <b v="1"/>
    <b v="0"/>
    <s v="photography/photography books"/>
    <x v="7"/>
    <s v="photography books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x v="136"/>
    <d v="2012-10-10T05:00:00"/>
    <x v="4"/>
    <b v="0"/>
    <b v="0"/>
    <s v="music/rock"/>
    <x v="1"/>
    <s v="rock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x v="252"/>
    <d v="2010-08-29T05:00:00"/>
    <x v="6"/>
    <b v="0"/>
    <b v="1"/>
    <s v="music/rock"/>
    <x v="1"/>
    <s v="rock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x v="253"/>
    <d v="2011-05-01T05:00:00"/>
    <x v="8"/>
    <b v="0"/>
    <b v="1"/>
    <s v="music/indie rock"/>
    <x v="1"/>
    <s v="indie rock"/>
  </r>
  <r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x v="254"/>
    <d v="2010-01-09T06:00:00"/>
    <x v="6"/>
    <b v="0"/>
    <b v="0"/>
    <s v="photography/photography books"/>
    <x v="7"/>
    <s v="photography books"/>
  </r>
  <r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x v="255"/>
    <d v="2013-02-28T06:00:00"/>
    <x v="2"/>
    <b v="0"/>
    <b v="0"/>
    <s v="theater/plays"/>
    <x v="3"/>
    <s v="plays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x v="256"/>
    <d v="2016-02-16T06:00:00"/>
    <x v="7"/>
    <b v="0"/>
    <b v="0"/>
    <s v="theater/plays"/>
    <x v="3"/>
    <s v="plays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x v="257"/>
    <d v="2014-12-10T06:00:00"/>
    <x v="1"/>
    <b v="0"/>
    <b v="1"/>
    <s v="music/jazz"/>
    <x v="1"/>
    <s v="jazz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x v="258"/>
    <d v="2012-11-09T06:00:00"/>
    <x v="4"/>
    <b v="0"/>
    <b v="0"/>
    <s v="theater/plays"/>
    <x v="3"/>
    <s v="plays"/>
  </r>
  <r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x v="259"/>
    <d v="2012-11-19T06:00:00"/>
    <x v="4"/>
    <b v="0"/>
    <b v="0"/>
    <s v="film &amp; video/documentary"/>
    <x v="4"/>
    <s v="documentary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x v="260"/>
    <d v="2019-02-21T06:00:00"/>
    <x v="3"/>
    <b v="0"/>
    <b v="0"/>
    <s v="film &amp; video/television"/>
    <x v="4"/>
    <s v="television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x v="261"/>
    <d v="2010-12-04T06:00:00"/>
    <x v="6"/>
    <b v="0"/>
    <b v="0"/>
    <s v="games/video games"/>
    <x v="6"/>
    <s v="video games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x v="262"/>
    <d v="2016-01-07T06:00:00"/>
    <x v="7"/>
    <b v="0"/>
    <b v="0"/>
    <s v="photography/photography books"/>
    <x v="7"/>
    <s v="photography books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x v="263"/>
    <d v="2019-08-04T05:00:00"/>
    <x v="3"/>
    <b v="0"/>
    <b v="1"/>
    <s v="theater/plays"/>
    <x v="3"/>
    <s v="plays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x v="264"/>
    <d v="2017-09-20T05:00:00"/>
    <x v="5"/>
    <b v="0"/>
    <b v="0"/>
    <s v="theater/plays"/>
    <x v="3"/>
    <s v="plays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x v="265"/>
    <d v="2017-11-11T06:00:00"/>
    <x v="5"/>
    <b v="0"/>
    <b v="0"/>
    <s v="theater/plays"/>
    <x v="3"/>
    <s v="plays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x v="266"/>
    <d v="2019-04-14T05:00:00"/>
    <x v="3"/>
    <b v="0"/>
    <b v="0"/>
    <s v="publishing/translations"/>
    <x v="5"/>
    <s v="translations"/>
  </r>
  <r>
    <s v="Fields Ltd"/>
    <s v="Front-line foreground project"/>
    <n v="5500"/>
    <n v="5324"/>
    <n v="96.8"/>
    <x v="0"/>
    <n v="133"/>
    <n v="40.030075187969928"/>
    <s v="US"/>
    <s v="USD"/>
    <n v="1334811600"/>
    <n v="1335243600"/>
    <x v="267"/>
    <d v="2012-04-24T05:00:00"/>
    <x v="4"/>
    <b v="0"/>
    <b v="1"/>
    <s v="games/video games"/>
    <x v="6"/>
    <s v="video games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x v="268"/>
    <d v="2010-07-21T05:00:00"/>
    <x v="6"/>
    <b v="0"/>
    <b v="0"/>
    <s v="theater/plays"/>
    <x v="3"/>
    <s v="plays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x v="269"/>
    <d v="2012-12-21T06:00:00"/>
    <x v="4"/>
    <b v="0"/>
    <b v="0"/>
    <s v="technology/web"/>
    <x v="2"/>
    <s v="web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x v="270"/>
    <d v="2018-09-06T05:00:00"/>
    <x v="9"/>
    <b v="0"/>
    <b v="0"/>
    <s v="theater/plays"/>
    <x v="3"/>
    <s v="plays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x v="271"/>
    <d v="2017-11-27T06:00:00"/>
    <x v="5"/>
    <b v="0"/>
    <b v="0"/>
    <s v="film &amp; video/animation"/>
    <x v="4"/>
    <s v="animation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x v="272"/>
    <d v="2012-04-01T05:00:00"/>
    <x v="4"/>
    <b v="0"/>
    <b v="1"/>
    <s v="theater/plays"/>
    <x v="3"/>
    <s v="plays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x v="73"/>
    <d v="2016-12-03T06:00:00"/>
    <x v="7"/>
    <b v="0"/>
    <b v="1"/>
    <s v="film &amp; video/television"/>
    <x v="4"/>
    <s v="television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x v="273"/>
    <d v="2016-06-04T05:00:00"/>
    <x v="7"/>
    <b v="0"/>
    <b v="0"/>
    <s v="music/rock"/>
    <x v="1"/>
    <s v="rock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x v="274"/>
    <d v="2012-05-06T05:00:00"/>
    <x v="4"/>
    <b v="0"/>
    <b v="0"/>
    <s v="technology/web"/>
    <x v="2"/>
    <s v="web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x v="275"/>
    <d v="2016-10-18T05:00:00"/>
    <x v="7"/>
    <b v="0"/>
    <b v="0"/>
    <s v="theater/plays"/>
    <x v="3"/>
    <s v="plays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x v="276"/>
    <d v="2016-11-30T06:00:00"/>
    <x v="7"/>
    <b v="0"/>
    <b v="0"/>
    <s v="theater/plays"/>
    <x v="3"/>
    <s v="plays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x v="277"/>
    <d v="2015-04-28T05:00:00"/>
    <x v="0"/>
    <b v="0"/>
    <b v="0"/>
    <s v="music/electric music"/>
    <x v="1"/>
    <s v="electric music"/>
  </r>
  <r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x v="278"/>
    <d v="2012-03-15T05:00:00"/>
    <x v="4"/>
    <b v="0"/>
    <b v="1"/>
    <s v="music/metal"/>
    <x v="1"/>
    <s v="metal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x v="279"/>
    <d v="2015-08-06T05:00:00"/>
    <x v="0"/>
    <b v="0"/>
    <b v="0"/>
    <s v="theater/plays"/>
    <x v="3"/>
    <s v="plays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x v="280"/>
    <d v="2013-06-11T05:00:00"/>
    <x v="2"/>
    <b v="0"/>
    <b v="1"/>
    <s v="film &amp; video/documentary"/>
    <x v="4"/>
    <s v="documentary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x v="281"/>
    <d v="2011-10-19T05:00:00"/>
    <x v="8"/>
    <b v="1"/>
    <b v="0"/>
    <s v="technology/web"/>
    <x v="2"/>
    <s v="web"/>
  </r>
  <r>
    <s v="Ho-Harris"/>
    <s v="Versatile cohesive encoding"/>
    <n v="7300"/>
    <n v="717"/>
    <n v="9.8219178082191778"/>
    <x v="0"/>
    <n v="10"/>
    <n v="71.7"/>
    <s v="US"/>
    <s v="USD"/>
    <n v="1331874000"/>
    <n v="1333429200"/>
    <x v="282"/>
    <d v="2012-04-03T05:00:00"/>
    <x v="4"/>
    <b v="0"/>
    <b v="0"/>
    <s v="food/food trucks"/>
    <x v="0"/>
    <s v="food trucks"/>
  </r>
  <r>
    <s v="Ross Group"/>
    <s v="Organized executive solution"/>
    <n v="6500"/>
    <n v="1065"/>
    <n v="16.384615384615383"/>
    <x v="3"/>
    <n v="32"/>
    <n v="33.28125"/>
    <s v="IT"/>
    <s v="EUR"/>
    <n v="1286254800"/>
    <n v="1287032400"/>
    <x v="283"/>
    <d v="2010-10-14T05:00:00"/>
    <x v="6"/>
    <b v="0"/>
    <b v="0"/>
    <s v="theater/plays"/>
    <x v="3"/>
    <s v="plays"/>
  </r>
  <r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x v="284"/>
    <d v="2018-11-07T06:00:00"/>
    <x v="9"/>
    <b v="0"/>
    <b v="0"/>
    <s v="theater/plays"/>
    <x v="3"/>
    <s v="plays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x v="285"/>
    <d v="2013-11-09T06:00:00"/>
    <x v="2"/>
    <b v="0"/>
    <b v="0"/>
    <s v="theater/plays"/>
    <x v="3"/>
    <s v="plays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x v="286"/>
    <d v="2019-02-19T06:00:00"/>
    <x v="3"/>
    <b v="0"/>
    <b v="0"/>
    <s v="theater/plays"/>
    <x v="3"/>
    <s v="plays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x v="287"/>
    <d v="2014-01-23T06:00:00"/>
    <x v="1"/>
    <b v="0"/>
    <b v="1"/>
    <s v="theater/plays"/>
    <x v="3"/>
    <s v="plays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x v="288"/>
    <d v="2016-03-15T05:00:00"/>
    <x v="7"/>
    <b v="0"/>
    <b v="1"/>
    <s v="music/rock"/>
    <x v="1"/>
    <s v="rock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x v="289"/>
    <d v="2016-04-28T05:00:00"/>
    <x v="7"/>
    <b v="0"/>
    <b v="0"/>
    <s v="food/food trucks"/>
    <x v="0"/>
    <s v="food trucks"/>
  </r>
  <r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x v="5"/>
    <b v="0"/>
    <b v="1"/>
    <s v="publishing/nonfiction"/>
    <x v="5"/>
    <s v="nonfiction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x v="291"/>
    <d v="2015-03-15T05:00:00"/>
    <x v="0"/>
    <b v="0"/>
    <b v="0"/>
    <s v="film &amp; video/documentary"/>
    <x v="4"/>
    <s v="documentary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x v="292"/>
    <d v="2018-09-16T05:00:00"/>
    <x v="9"/>
    <b v="0"/>
    <b v="0"/>
    <s v="theater/plays"/>
    <x v="3"/>
    <s v="plays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x v="293"/>
    <d v="2016-01-12T06:00:00"/>
    <x v="7"/>
    <b v="0"/>
    <b v="0"/>
    <s v="music/indie rock"/>
    <x v="1"/>
    <s v="indie rock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x v="294"/>
    <d v="2016-09-17T05:00:00"/>
    <x v="7"/>
    <b v="0"/>
    <b v="0"/>
    <s v="film &amp; video/documentary"/>
    <x v="4"/>
    <s v="documentary"/>
  </r>
  <r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x v="295"/>
    <d v="2016-04-29T05:00:00"/>
    <x v="7"/>
    <b v="0"/>
    <b v="0"/>
    <s v="theater/plays"/>
    <x v="3"/>
    <s v="plays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x v="296"/>
    <d v="2017-07-17T05:00:00"/>
    <x v="5"/>
    <b v="0"/>
    <b v="1"/>
    <s v="theater/plays"/>
    <x v="3"/>
    <s v="plays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x v="297"/>
    <d v="2012-06-26T05:00:00"/>
    <x v="4"/>
    <b v="0"/>
    <b v="1"/>
    <s v="publishing/fiction"/>
    <x v="5"/>
    <s v="fiction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x v="298"/>
    <d v="2011-04-19T05:00:00"/>
    <x v="8"/>
    <b v="0"/>
    <b v="0"/>
    <s v="theater/plays"/>
    <x v="3"/>
    <s v="plays"/>
  </r>
  <r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x v="299"/>
    <d v="2011-10-11T05:00:00"/>
    <x v="8"/>
    <b v="0"/>
    <b v="1"/>
    <s v="music/indie rock"/>
    <x v="1"/>
    <s v="indie rock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x v="300"/>
    <d v="2010-04-25T05:00:00"/>
    <x v="6"/>
    <b v="0"/>
    <b v="0"/>
    <s v="games/video games"/>
    <x v="6"/>
    <s v="video games"/>
  </r>
  <r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x v="247"/>
    <d v="2011-02-28T06:00:00"/>
    <x v="8"/>
    <b v="0"/>
    <b v="0"/>
    <s v="theater/plays"/>
    <x v="3"/>
    <s v="plays"/>
  </r>
  <r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x v="244"/>
    <d v="2013-11-01T05:00:00"/>
    <x v="2"/>
    <b v="0"/>
    <b v="0"/>
    <s v="theater/plays"/>
    <x v="3"/>
    <s v="plays"/>
  </r>
  <r>
    <s v="Miller-Irwin"/>
    <s v="Secured maximized policy"/>
    <n v="2200"/>
    <n v="8697"/>
    <n v="395.31818181818181"/>
    <x v="1"/>
    <n v="223"/>
    <n v="39"/>
    <s v="US"/>
    <s v="USD"/>
    <n v="1330322400"/>
    <n v="1330495200"/>
    <x v="301"/>
    <d v="2012-02-29T06:00:00"/>
    <x v="4"/>
    <b v="0"/>
    <b v="0"/>
    <s v="music/rock"/>
    <x v="1"/>
    <s v="rock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x v="188"/>
    <d v="2019-03-17T05:00:00"/>
    <x v="3"/>
    <b v="0"/>
    <b v="1"/>
    <s v="film &amp; video/documentary"/>
    <x v="4"/>
    <s v="documentary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x v="302"/>
    <d v="2014-06-22T05:00:00"/>
    <x v="1"/>
    <b v="0"/>
    <b v="0"/>
    <s v="theater/plays"/>
    <x v="3"/>
    <s v="plays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x v="303"/>
    <d v="2019-11-20T06:00:00"/>
    <x v="3"/>
    <b v="0"/>
    <b v="1"/>
    <s v="food/food trucks"/>
    <x v="0"/>
    <s v="food trucks"/>
  </r>
  <r>
    <s v="Summers PLC"/>
    <s v="Cross-group coherent hierarchy"/>
    <n v="6600"/>
    <n v="1269"/>
    <n v="19.227272727272727"/>
    <x v="0"/>
    <n v="30"/>
    <n v="42.3"/>
    <s v="US"/>
    <s v="USD"/>
    <n v="1494738000"/>
    <n v="1495861200"/>
    <x v="304"/>
    <d v="2017-05-27T05:00:00"/>
    <x v="5"/>
    <b v="0"/>
    <b v="0"/>
    <s v="theater/plays"/>
    <x v="3"/>
    <s v="plays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x v="305"/>
    <d v="2014-02-16T06:00:00"/>
    <x v="1"/>
    <b v="0"/>
    <b v="0"/>
    <s v="music/rock"/>
    <x v="1"/>
    <s v="rock"/>
  </r>
  <r>
    <s v="Mills Group"/>
    <s v="Advanced empowering matrix"/>
    <n v="8400"/>
    <n v="3251"/>
    <n v="38.702380952380956"/>
    <x v="3"/>
    <n v="64"/>
    <n v="50.796875"/>
    <s v="US"/>
    <s v="USD"/>
    <n v="1281589200"/>
    <n v="1283662800"/>
    <x v="306"/>
    <d v="2010-09-05T05:00:00"/>
    <x v="6"/>
    <b v="0"/>
    <b v="0"/>
    <s v="technology/web"/>
    <x v="2"/>
    <s v="web"/>
  </r>
  <r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x v="307"/>
    <d v="2011-05-19T05:00:00"/>
    <x v="8"/>
    <b v="0"/>
    <b v="0"/>
    <s v="publishing/fiction"/>
    <x v="5"/>
    <s v="fiction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x v="308"/>
    <d v="2011-04-09T05:00:00"/>
    <x v="8"/>
    <b v="0"/>
    <b v="0"/>
    <s v="film &amp; video/shorts"/>
    <x v="4"/>
    <s v="shorts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x v="309"/>
    <d v="2010-12-08T06:00:00"/>
    <x v="6"/>
    <b v="0"/>
    <b v="0"/>
    <s v="theater/plays"/>
    <x v="3"/>
    <s v="plays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x v="310"/>
    <d v="2014-03-29T05:00:00"/>
    <x v="1"/>
    <b v="0"/>
    <b v="0"/>
    <s v="film &amp; video/documentary"/>
    <x v="4"/>
    <s v="documentary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x v="311"/>
    <d v="2015-07-03T05:00:00"/>
    <x v="0"/>
    <b v="0"/>
    <b v="1"/>
    <s v="theater/plays"/>
    <x v="3"/>
    <s v="plays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x v="79"/>
    <d v="2018-07-09T05:00:00"/>
    <x v="9"/>
    <b v="0"/>
    <b v="1"/>
    <s v="theater/plays"/>
    <x v="3"/>
    <s v="plays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x v="312"/>
    <d v="2016-01-01T06:00:00"/>
    <x v="7"/>
    <b v="0"/>
    <b v="0"/>
    <s v="film &amp; video/animation"/>
    <x v="4"/>
    <s v="animation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x v="313"/>
    <d v="2019-09-01T05:00:00"/>
    <x v="3"/>
    <b v="0"/>
    <b v="1"/>
    <s v="theater/plays"/>
    <x v="3"/>
    <s v="plays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x v="314"/>
    <d v="2018-12-11T06:00:00"/>
    <x v="9"/>
    <b v="0"/>
    <b v="0"/>
    <s v="music/rock"/>
    <x v="1"/>
    <s v="rock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x v="315"/>
    <d v="2016-12-23T06:00:00"/>
    <x v="7"/>
    <b v="0"/>
    <b v="0"/>
    <s v="games/video games"/>
    <x v="6"/>
    <s v="video games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x v="316"/>
    <d v="2017-12-09T06:00:00"/>
    <x v="5"/>
    <b v="0"/>
    <b v="0"/>
    <s v="film &amp; video/documentary"/>
    <x v="4"/>
    <s v="documentary"/>
  </r>
  <r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x v="317"/>
    <d v="2011-12-20T06:00:00"/>
    <x v="8"/>
    <b v="0"/>
    <b v="0"/>
    <s v="food/food trucks"/>
    <x v="0"/>
    <s v="food trucks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x v="318"/>
    <d v="2013-03-29T05:00:00"/>
    <x v="2"/>
    <b v="0"/>
    <b v="0"/>
    <s v="technology/wearables"/>
    <x v="2"/>
    <s v="wearables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x v="319"/>
    <d v="2018-12-18T06:00:00"/>
    <x v="9"/>
    <b v="0"/>
    <b v="0"/>
    <s v="theater/plays"/>
    <x v="3"/>
    <s v="plays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x v="32"/>
    <d v="2018-01-17T06:00:00"/>
    <x v="9"/>
    <b v="0"/>
    <b v="0"/>
    <s v="music/rock"/>
    <x v="1"/>
    <s v="rock"/>
  </r>
  <r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x v="320"/>
    <d v="2019-11-28T06:00:00"/>
    <x v="3"/>
    <b v="0"/>
    <b v="0"/>
    <s v="music/rock"/>
    <x v="1"/>
    <s v="rock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x v="321"/>
    <d v="2010-12-16T06:00:00"/>
    <x v="6"/>
    <b v="0"/>
    <b v="1"/>
    <s v="music/rock"/>
    <x v="1"/>
    <s v="rock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x v="322"/>
    <d v="2019-11-12T06:00:00"/>
    <x v="3"/>
    <b v="0"/>
    <b v="0"/>
    <s v="theater/plays"/>
    <x v="3"/>
    <s v="plays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x v="323"/>
    <d v="2011-11-04T05:00:00"/>
    <x v="8"/>
    <b v="0"/>
    <b v="0"/>
    <s v="theater/plays"/>
    <x v="3"/>
    <s v="plays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x v="324"/>
    <d v="2017-08-16T05:00:00"/>
    <x v="5"/>
    <b v="0"/>
    <b v="0"/>
    <s v="theater/plays"/>
    <x v="3"/>
    <s v="plays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x v="325"/>
    <d v="2011-12-13T06:00:00"/>
    <x v="8"/>
    <b v="0"/>
    <b v="0"/>
    <s v="photography/photography books"/>
    <x v="7"/>
    <s v="photography books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x v="326"/>
    <d v="2015-09-04T05:00:00"/>
    <x v="0"/>
    <b v="0"/>
    <b v="0"/>
    <s v="music/indie rock"/>
    <x v="1"/>
    <s v="indie rock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x v="327"/>
    <d v="2013-08-01T05:00:00"/>
    <x v="2"/>
    <b v="0"/>
    <b v="0"/>
    <s v="theater/plays"/>
    <x v="3"/>
    <s v="plays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x v="328"/>
    <d v="2014-01-11T06:00:00"/>
    <x v="1"/>
    <b v="0"/>
    <b v="0"/>
    <s v="theater/plays"/>
    <x v="3"/>
    <s v="plays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x v="329"/>
    <d v="2018-03-03T06:00:00"/>
    <x v="9"/>
    <b v="0"/>
    <b v="0"/>
    <s v="games/video games"/>
    <x v="6"/>
    <s v="video games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x v="330"/>
    <d v="2015-07-10T05:00:00"/>
    <x v="0"/>
    <b v="0"/>
    <b v="0"/>
    <s v="film &amp; video/drama"/>
    <x v="4"/>
    <s v="drama"/>
  </r>
  <r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x v="331"/>
    <d v="2017-10-18T05:00:00"/>
    <x v="5"/>
    <b v="0"/>
    <b v="1"/>
    <s v="music/indie rock"/>
    <x v="1"/>
    <s v="indie rock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x v="332"/>
    <d v="2015-03-07T06:00:00"/>
    <x v="0"/>
    <b v="0"/>
    <b v="0"/>
    <s v="technology/web"/>
    <x v="2"/>
    <s v="web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x v="333"/>
    <d v="2017-03-01T06:00:00"/>
    <x v="5"/>
    <b v="0"/>
    <b v="0"/>
    <s v="food/food trucks"/>
    <x v="0"/>
    <s v="food trucks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x v="296"/>
    <d v="2017-08-13T05:00:00"/>
    <x v="5"/>
    <b v="0"/>
    <b v="0"/>
    <s v="theater/plays"/>
    <x v="3"/>
    <s v="plays"/>
  </r>
  <r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x v="0"/>
    <b v="0"/>
    <b v="1"/>
    <s v="music/jazz"/>
    <x v="1"/>
    <s v="jazz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x v="335"/>
    <d v="2015-09-07T05:00:00"/>
    <x v="0"/>
    <b v="0"/>
    <b v="0"/>
    <s v="music/rock"/>
    <x v="1"/>
    <s v="rock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x v="336"/>
    <d v="2015-11-15T06:00:00"/>
    <x v="0"/>
    <b v="0"/>
    <b v="0"/>
    <s v="theater/plays"/>
    <x v="3"/>
    <s v="plays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x v="337"/>
    <d v="2019-07-06T05:00:00"/>
    <x v="3"/>
    <b v="0"/>
    <b v="0"/>
    <s v="theater/plays"/>
    <x v="3"/>
    <s v="plays"/>
  </r>
  <r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x v="338"/>
    <d v="2013-09-10T05:00:00"/>
    <x v="2"/>
    <b v="0"/>
    <b v="0"/>
    <s v="film &amp; video/documentary"/>
    <x v="4"/>
    <s v="documentary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x v="339"/>
    <d v="2017-03-03T06:00:00"/>
    <x v="5"/>
    <b v="0"/>
    <b v="0"/>
    <s v="technology/wearables"/>
    <x v="2"/>
    <s v="wearables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x v="340"/>
    <d v="2012-01-23T06:00:00"/>
    <x v="4"/>
    <b v="0"/>
    <b v="0"/>
    <s v="theater/plays"/>
    <x v="3"/>
    <s v="plays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x v="341"/>
    <d v="2015-09-28T05:00:00"/>
    <x v="0"/>
    <b v="0"/>
    <b v="0"/>
    <s v="games/video games"/>
    <x v="6"/>
    <s v="video games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x v="342"/>
    <d v="2018-08-13T05:00:00"/>
    <x v="9"/>
    <b v="1"/>
    <b v="0"/>
    <s v="photography/photography books"/>
    <x v="7"/>
    <s v="photography books"/>
  </r>
  <r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x v="343"/>
    <d v="2011-09-03T05:00:00"/>
    <x v="8"/>
    <b v="0"/>
    <b v="0"/>
    <s v="film &amp; video/animation"/>
    <x v="4"/>
    <s v="animation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x v="344"/>
    <d v="2011-01-15T06:00:00"/>
    <x v="8"/>
    <b v="0"/>
    <b v="1"/>
    <s v="theater/plays"/>
    <x v="3"/>
    <s v="plays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x v="345"/>
    <d v="2017-10-31T05:00:00"/>
    <x v="5"/>
    <b v="0"/>
    <b v="0"/>
    <s v="theater/plays"/>
    <x v="3"/>
    <s v="plays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x v="65"/>
    <d v="2011-03-06T06:00:00"/>
    <x v="8"/>
    <b v="0"/>
    <b v="0"/>
    <s v="music/rock"/>
    <x v="1"/>
    <s v="rock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x v="346"/>
    <d v="2011-12-28T06:00:00"/>
    <x v="8"/>
    <b v="0"/>
    <b v="0"/>
    <s v="music/rock"/>
    <x v="1"/>
    <s v="rock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x v="347"/>
    <d v="2018-04-04T05:00:00"/>
    <x v="9"/>
    <b v="0"/>
    <b v="0"/>
    <s v="music/indie rock"/>
    <x v="1"/>
    <s v="indie rock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x v="348"/>
    <d v="2017-01-25T06:00:00"/>
    <x v="5"/>
    <b v="0"/>
    <b v="0"/>
    <s v="theater/plays"/>
    <x v="3"/>
    <s v="plays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x v="349"/>
    <d v="2011-01-04T06:00:00"/>
    <x v="8"/>
    <b v="0"/>
    <b v="1"/>
    <s v="theater/plays"/>
    <x v="3"/>
    <s v="plays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x v="350"/>
    <d v="2014-11-11T06:00:00"/>
    <x v="1"/>
    <b v="0"/>
    <b v="1"/>
    <s v="theater/plays"/>
    <x v="3"/>
    <s v="plays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x v="351"/>
    <d v="2010-11-05T05:00:00"/>
    <x v="6"/>
    <b v="0"/>
    <b v="1"/>
    <s v="film &amp; video/documentary"/>
    <x v="4"/>
    <s v="documentary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x v="352"/>
    <d v="2013-03-14T05:00:00"/>
    <x v="2"/>
    <b v="0"/>
    <b v="1"/>
    <s v="film &amp; video/television"/>
    <x v="4"/>
    <s v="television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x v="353"/>
    <d v="2019-04-21T05:00:00"/>
    <x v="3"/>
    <b v="0"/>
    <b v="0"/>
    <s v="theater/plays"/>
    <x v="3"/>
    <s v="plays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x v="354"/>
    <d v="2015-03-31T05:00:00"/>
    <x v="0"/>
    <b v="0"/>
    <b v="0"/>
    <s v="theater/plays"/>
    <x v="3"/>
    <s v="plays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x v="355"/>
    <d v="2015-01-28T06:00:00"/>
    <x v="0"/>
    <b v="0"/>
    <b v="1"/>
    <s v="film &amp; video/documentary"/>
    <x v="4"/>
    <s v="documentary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x v="356"/>
    <d v="2017-08-25T05:00:00"/>
    <x v="5"/>
    <b v="0"/>
    <b v="0"/>
    <s v="theater/plays"/>
    <x v="3"/>
    <s v="plays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x v="357"/>
    <d v="2019-01-16T06:00:00"/>
    <x v="3"/>
    <b v="0"/>
    <b v="1"/>
    <s v="film &amp; video/documentary"/>
    <x v="4"/>
    <s v="documentary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x v="358"/>
    <d v="2015-12-12T06:00:00"/>
    <x v="0"/>
    <b v="0"/>
    <b v="0"/>
    <s v="music/indie rock"/>
    <x v="1"/>
    <s v="indie rock"/>
  </r>
  <r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x v="359"/>
    <d v="2014-07-12T05:00:00"/>
    <x v="1"/>
    <b v="0"/>
    <b v="0"/>
    <s v="music/rock"/>
    <x v="1"/>
    <s v="rock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x v="12"/>
    <d v="2019-11-05T06:00:00"/>
    <x v="3"/>
    <b v="0"/>
    <b v="0"/>
    <s v="theater/plays"/>
    <x v="3"/>
    <s v="plays"/>
  </r>
  <r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x v="360"/>
    <d v="2018-06-28T05:00:00"/>
    <x v="9"/>
    <b v="0"/>
    <b v="0"/>
    <s v="film &amp; video/documentary"/>
    <x v="4"/>
    <s v="documentary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x v="361"/>
    <d v="2011-11-10T06:00:00"/>
    <x v="8"/>
    <b v="0"/>
    <b v="0"/>
    <s v="theater/plays"/>
    <x v="3"/>
    <s v="plays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x v="362"/>
    <d v="2013-06-28T05:00:00"/>
    <x v="2"/>
    <b v="0"/>
    <b v="0"/>
    <s v="theater/plays"/>
    <x v="3"/>
    <s v="plays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x v="363"/>
    <d v="2015-07-24T05:00:00"/>
    <x v="0"/>
    <b v="0"/>
    <b v="0"/>
    <s v="theater/plays"/>
    <x v="3"/>
    <s v="plays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x v="364"/>
    <d v="2017-11-04T05:00:00"/>
    <x v="5"/>
    <b v="0"/>
    <b v="0"/>
    <s v="photography/photography books"/>
    <x v="7"/>
    <s v="photography books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x v="210"/>
    <d v="2019-02-19T06:00:00"/>
    <x v="3"/>
    <b v="0"/>
    <b v="1"/>
    <s v="food/food trucks"/>
    <x v="0"/>
    <s v="food trucks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x v="365"/>
    <d v="2017-03-09T06:00:00"/>
    <x v="5"/>
    <b v="1"/>
    <b v="1"/>
    <s v="film &amp; video/documentary"/>
    <x v="4"/>
    <s v="documentary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x v="366"/>
    <d v="2019-04-30T05:00:00"/>
    <x v="3"/>
    <b v="0"/>
    <b v="0"/>
    <s v="publishing/nonfiction"/>
    <x v="5"/>
    <s v="nonfiction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x v="367"/>
    <d v="2010-07-08T05:00:00"/>
    <x v="6"/>
    <b v="0"/>
    <b v="0"/>
    <s v="theater/plays"/>
    <x v="3"/>
    <s v="plays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x v="368"/>
    <d v="2012-06-17T05:00:00"/>
    <x v="4"/>
    <b v="0"/>
    <b v="0"/>
    <s v="technology/wearables"/>
    <x v="2"/>
    <s v="wearables"/>
  </r>
  <r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x v="369"/>
    <d v="2012-01-06T06:00:00"/>
    <x v="4"/>
    <b v="0"/>
    <b v="0"/>
    <s v="music/indie rock"/>
    <x v="1"/>
    <s v="indie rock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x v="370"/>
    <d v="2010-11-24T06:00:00"/>
    <x v="6"/>
    <b v="0"/>
    <b v="0"/>
    <s v="theater/plays"/>
    <x v="3"/>
    <s v="plays"/>
  </r>
  <r>
    <s v="Davis-Allen"/>
    <s v="Digitized eco-centric core"/>
    <n v="2400"/>
    <n v="4477"/>
    <n v="186.54166666666669"/>
    <x v="1"/>
    <n v="50"/>
    <n v="89.54"/>
    <s v="US"/>
    <s v="USD"/>
    <n v="1379048400"/>
    <n v="1380344400"/>
    <x v="371"/>
    <d v="2013-09-28T05:00:00"/>
    <x v="2"/>
    <b v="0"/>
    <b v="0"/>
    <s v="photography/photography books"/>
    <x v="7"/>
    <s v="photography books"/>
  </r>
  <r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x v="287"/>
    <d v="2014-01-16T06:00:00"/>
    <x v="1"/>
    <b v="0"/>
    <b v="0"/>
    <s v="publishing/nonfiction"/>
    <x v="5"/>
    <s v="nonfiction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x v="372"/>
    <d v="2011-01-08T06:00:00"/>
    <x v="8"/>
    <b v="0"/>
    <b v="0"/>
    <s v="technology/wearables"/>
    <x v="2"/>
    <s v="wearables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x v="373"/>
    <d v="2017-07-18T05:00:00"/>
    <x v="5"/>
    <b v="0"/>
    <b v="0"/>
    <s v="music/jazz"/>
    <x v="1"/>
    <s v="jazz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x v="374"/>
    <d v="2013-08-08T05:00:00"/>
    <x v="2"/>
    <b v="0"/>
    <b v="1"/>
    <s v="film &amp; video/documentary"/>
    <x v="4"/>
    <s v="documentary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x v="375"/>
    <d v="2011-12-09T06:00:00"/>
    <x v="8"/>
    <b v="1"/>
    <b v="0"/>
    <s v="theater/plays"/>
    <x v="3"/>
    <s v="plays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x v="376"/>
    <d v="2018-10-13T05:00:00"/>
    <x v="9"/>
    <b v="0"/>
    <b v="0"/>
    <s v="film &amp; video/drama"/>
    <x v="4"/>
    <s v="drama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x v="377"/>
    <d v="2013-05-29T05:00:00"/>
    <x v="2"/>
    <b v="0"/>
    <b v="0"/>
    <s v="music/rock"/>
    <x v="1"/>
    <s v="rock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x v="378"/>
    <d v="2018-05-10T05:00:00"/>
    <x v="9"/>
    <b v="0"/>
    <b v="1"/>
    <s v="film &amp; video/animation"/>
    <x v="4"/>
    <s v="animation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x v="379"/>
    <d v="2011-02-09T06:00:00"/>
    <x v="8"/>
    <b v="0"/>
    <b v="0"/>
    <s v="music/indie rock"/>
    <x v="1"/>
    <s v="indie rock"/>
  </r>
  <r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x v="2"/>
    <b v="0"/>
    <b v="1"/>
    <s v="photography/photography books"/>
    <x v="7"/>
    <s v="photography books"/>
  </r>
  <r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x v="381"/>
    <d v="2019-10-27T05:00:00"/>
    <x v="3"/>
    <b v="0"/>
    <b v="0"/>
    <s v="theater/plays"/>
    <x v="3"/>
    <s v="plays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x v="382"/>
    <d v="2012-02-22T06:00:00"/>
    <x v="4"/>
    <b v="0"/>
    <b v="1"/>
    <s v="film &amp; video/shorts"/>
    <x v="4"/>
    <s v="shorts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x v="125"/>
    <d v="2010-06-17T05:00:00"/>
    <x v="6"/>
    <b v="0"/>
    <b v="1"/>
    <s v="theater/plays"/>
    <x v="3"/>
    <s v="plays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x v="383"/>
    <d v="2017-11-17T06:00:00"/>
    <x v="5"/>
    <b v="0"/>
    <b v="0"/>
    <s v="theater/plays"/>
    <x v="3"/>
    <s v="plays"/>
  </r>
  <r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x v="384"/>
    <d v="2018-07-24T05:00:00"/>
    <x v="9"/>
    <b v="0"/>
    <b v="0"/>
    <s v="theater/plays"/>
    <x v="3"/>
    <s v="plays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x v="385"/>
    <d v="2013-02-11T06:00:00"/>
    <x v="2"/>
    <b v="1"/>
    <b v="0"/>
    <s v="film &amp; video/documentary"/>
    <x v="4"/>
    <s v="documentary"/>
  </r>
  <r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x v="386"/>
    <d v="2019-10-20T05:00:00"/>
    <x v="3"/>
    <b v="0"/>
    <b v="0"/>
    <s v="theater/plays"/>
    <x v="3"/>
    <s v="plays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x v="387"/>
    <d v="2016-07-10T05:00:00"/>
    <x v="7"/>
    <b v="0"/>
    <b v="0"/>
    <s v="film &amp; video/documentary"/>
    <x v="4"/>
    <s v="documentary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x v="388"/>
    <d v="2017-04-22T05:00:00"/>
    <x v="5"/>
    <b v="0"/>
    <b v="0"/>
    <s v="music/rock"/>
    <x v="1"/>
    <s v="rock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x v="277"/>
    <d v="2015-04-28T05:00:00"/>
    <x v="0"/>
    <b v="0"/>
    <b v="0"/>
    <s v="games/mobile games"/>
    <x v="6"/>
    <s v="mobile games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x v="389"/>
    <d v="2017-05-31T05:00:00"/>
    <x v="5"/>
    <b v="0"/>
    <b v="0"/>
    <s v="theater/plays"/>
    <x v="3"/>
    <s v="plays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x v="390"/>
    <d v="2014-01-13T06:00:00"/>
    <x v="1"/>
    <b v="0"/>
    <b v="0"/>
    <s v="publishing/fiction"/>
    <x v="5"/>
    <s v="fiction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x v="391"/>
    <d v="2018-12-24T06:00:00"/>
    <x v="9"/>
    <b v="0"/>
    <b v="0"/>
    <s v="film &amp; video/animation"/>
    <x v="4"/>
    <s v="animation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x v="392"/>
    <d v="2010-04-28T05:00:00"/>
    <x v="6"/>
    <b v="0"/>
    <b v="1"/>
    <s v="food/food trucks"/>
    <x v="0"/>
    <s v="food trucks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x v="393"/>
    <d v="2012-01-30T06:00:00"/>
    <x v="4"/>
    <b v="0"/>
    <b v="0"/>
    <s v="theater/plays"/>
    <x v="3"/>
    <s v="plays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x v="394"/>
    <d v="2011-01-26T06:00:00"/>
    <x v="8"/>
    <b v="0"/>
    <b v="1"/>
    <s v="film &amp; video/documentary"/>
    <x v="4"/>
    <s v="documentary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x v="395"/>
    <d v="2018-11-27T06:00:00"/>
    <x v="9"/>
    <b v="0"/>
    <b v="0"/>
    <s v="theater/plays"/>
    <x v="3"/>
    <s v="plays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x v="396"/>
    <d v="2012-05-07T05:00:00"/>
    <x v="4"/>
    <b v="0"/>
    <b v="0"/>
    <s v="film &amp; video/documentary"/>
    <x v="4"/>
    <s v="documentary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x v="397"/>
    <d v="2011-12-28T06:00:00"/>
    <x v="8"/>
    <b v="0"/>
    <b v="0"/>
    <s v="technology/web"/>
    <x v="2"/>
    <s v="web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x v="398"/>
    <d v="2017-07-09T05:00:00"/>
    <x v="5"/>
    <b v="0"/>
    <b v="0"/>
    <s v="theater/plays"/>
    <x v="3"/>
    <s v="plays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x v="399"/>
    <d v="2017-07-29T05:00:00"/>
    <x v="5"/>
    <b v="0"/>
    <b v="1"/>
    <s v="technology/wearables"/>
    <x v="2"/>
    <s v="wearables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x v="400"/>
    <d v="2010-05-07T05:00:00"/>
    <x v="6"/>
    <b v="0"/>
    <b v="1"/>
    <s v="theater/plays"/>
    <x v="3"/>
    <s v="plays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x v="116"/>
    <d v="2011-09-24T05:00:00"/>
    <x v="8"/>
    <b v="0"/>
    <b v="1"/>
    <s v="food/food trucks"/>
    <x v="0"/>
    <s v="food trucks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x v="401"/>
    <d v="2018-04-24T05:00:00"/>
    <x v="9"/>
    <b v="0"/>
    <b v="0"/>
    <s v="music/indie rock"/>
    <x v="1"/>
    <s v="indie rock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x v="402"/>
    <d v="2015-08-03T05:00:00"/>
    <x v="0"/>
    <b v="0"/>
    <b v="0"/>
    <s v="photography/photography books"/>
    <x v="7"/>
    <s v="photography books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x v="403"/>
    <d v="2013-03-06T06:00:00"/>
    <x v="2"/>
    <b v="0"/>
    <b v="0"/>
    <s v="theater/plays"/>
    <x v="3"/>
    <s v="plays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x v="404"/>
    <d v="2014-10-15T05:00:00"/>
    <x v="1"/>
    <b v="0"/>
    <b v="1"/>
    <s v="theater/plays"/>
    <x v="3"/>
    <s v="plays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x v="405"/>
    <d v="2011-02-18T06:00:00"/>
    <x v="8"/>
    <b v="0"/>
    <b v="0"/>
    <s v="film &amp; video/animation"/>
    <x v="4"/>
    <s v="animation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x v="406"/>
    <d v="2014-03-10T05:00:00"/>
    <x v="1"/>
    <b v="0"/>
    <b v="1"/>
    <s v="photography/photography books"/>
    <x v="7"/>
    <s v="photography books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x v="407"/>
    <d v="2019-11-02T05:00:00"/>
    <x v="3"/>
    <b v="0"/>
    <b v="0"/>
    <s v="theater/plays"/>
    <x v="3"/>
    <s v="plays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x v="408"/>
    <d v="2018-07-09T05:00:00"/>
    <x v="9"/>
    <b v="1"/>
    <b v="0"/>
    <s v="theater/plays"/>
    <x v="3"/>
    <s v="plays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x v="409"/>
    <d v="2014-05-22T05:00:00"/>
    <x v="1"/>
    <b v="0"/>
    <b v="0"/>
    <s v="theater/plays"/>
    <x v="3"/>
    <s v="plays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x v="410"/>
    <d v="2013-12-11T06:00:00"/>
    <x v="2"/>
    <b v="0"/>
    <b v="1"/>
    <s v="film &amp; video/documentary"/>
    <x v="4"/>
    <s v="documentary"/>
  </r>
  <r>
    <s v="Floyd-Sims"/>
    <s v="Cloned transitional hierarchy"/>
    <n v="5400"/>
    <n v="903"/>
    <n v="16.722222222222221"/>
    <x v="3"/>
    <n v="10"/>
    <n v="90.3"/>
    <s v="CA"/>
    <s v="CAD"/>
    <n v="1480572000"/>
    <n v="1481781600"/>
    <x v="411"/>
    <d v="2016-12-15T06:00:00"/>
    <x v="7"/>
    <b v="1"/>
    <b v="0"/>
    <s v="theater/plays"/>
    <x v="3"/>
    <s v="plays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x v="412"/>
    <d v="2014-12-27T06:00:00"/>
    <x v="1"/>
    <b v="0"/>
    <b v="1"/>
    <s v="theater/plays"/>
    <x v="3"/>
    <s v="plays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x v="413"/>
    <d v="2019-04-21T05:00:00"/>
    <x v="3"/>
    <b v="0"/>
    <b v="0"/>
    <s v="music/jazz"/>
    <x v="1"/>
    <s v="jazz"/>
  </r>
  <r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x v="414"/>
    <d v="2015-09-16T05:00:00"/>
    <x v="0"/>
    <b v="0"/>
    <b v="1"/>
    <s v="film &amp; video/animation"/>
    <x v="4"/>
    <s v="animation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x v="415"/>
    <d v="2013-04-03T05:00:00"/>
    <x v="2"/>
    <b v="0"/>
    <b v="0"/>
    <s v="theater/plays"/>
    <x v="3"/>
    <s v="plays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x v="416"/>
    <d v="2016-11-13T06:00:00"/>
    <x v="7"/>
    <b v="0"/>
    <b v="0"/>
    <s v="film &amp; video/science fiction"/>
    <x v="4"/>
    <s v="science fiction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x v="417"/>
    <d v="2017-07-10T05:00:00"/>
    <x v="5"/>
    <b v="0"/>
    <b v="0"/>
    <s v="film &amp; video/television"/>
    <x v="4"/>
    <s v="television"/>
  </r>
  <r>
    <s v="Rodriguez-West"/>
    <s v="Automated optimal function"/>
    <n v="7000"/>
    <n v="1744"/>
    <n v="24.914285714285715"/>
    <x v="0"/>
    <n v="32"/>
    <n v="54.5"/>
    <s v="US"/>
    <s v="USD"/>
    <n v="1335416400"/>
    <n v="1337835600"/>
    <x v="418"/>
    <d v="2012-05-24T05:00:00"/>
    <x v="4"/>
    <b v="0"/>
    <b v="0"/>
    <s v="technology/wearables"/>
    <x v="2"/>
    <s v="wearables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x v="419"/>
    <d v="2017-09-18T05:00:00"/>
    <x v="5"/>
    <b v="0"/>
    <b v="0"/>
    <s v="theater/plays"/>
    <x v="3"/>
    <s v="plays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x v="420"/>
    <d v="2010-10-19T05:00:00"/>
    <x v="6"/>
    <b v="0"/>
    <b v="0"/>
    <s v="theater/plays"/>
    <x v="3"/>
    <s v="plays"/>
  </r>
  <r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x v="421"/>
    <d v="2011-07-26T05:00:00"/>
    <x v="8"/>
    <b v="0"/>
    <b v="1"/>
    <s v="music/indie rock"/>
    <x v="1"/>
    <s v="indie rock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x v="422"/>
    <d v="2010-12-24T06:00:00"/>
    <x v="6"/>
    <b v="0"/>
    <b v="1"/>
    <s v="theater/plays"/>
    <x v="3"/>
    <s v="plays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x v="423"/>
    <d v="2012-12-20T06:00:00"/>
    <x v="4"/>
    <b v="0"/>
    <b v="0"/>
    <s v="technology/wearables"/>
    <x v="2"/>
    <s v="wearables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x v="424"/>
    <d v="2018-01-04T06:00:00"/>
    <x v="9"/>
    <b v="0"/>
    <b v="0"/>
    <s v="film &amp; video/television"/>
    <x v="4"/>
    <s v="television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x v="425"/>
    <d v="2013-04-16T05:00:00"/>
    <x v="2"/>
    <b v="0"/>
    <b v="1"/>
    <s v="games/video games"/>
    <x v="6"/>
    <s v="video games"/>
  </r>
  <r>
    <s v="Cuevas-Morales"/>
    <s v="Public-key coherent ability"/>
    <n v="900"/>
    <n v="8703"/>
    <n v="967"/>
    <x v="1"/>
    <n v="86"/>
    <n v="101.19767441860465"/>
    <s v="DK"/>
    <s v="DKK"/>
    <n v="1551852000"/>
    <n v="1553317200"/>
    <x v="426"/>
    <d v="2019-03-23T05:00:00"/>
    <x v="3"/>
    <b v="0"/>
    <b v="0"/>
    <s v="games/video games"/>
    <x v="6"/>
    <s v="video games"/>
  </r>
  <r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x v="9"/>
    <b v="0"/>
    <b v="0"/>
    <s v="film &amp; video/animation"/>
    <x v="4"/>
    <s v="animation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x v="428"/>
    <d v="2017-08-19T05:00:00"/>
    <x v="5"/>
    <b v="0"/>
    <b v="0"/>
    <s v="music/rock"/>
    <x v="1"/>
    <s v="rock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x v="429"/>
    <d v="2010-07-07T05:00:00"/>
    <x v="6"/>
    <b v="0"/>
    <b v="0"/>
    <s v="film &amp; video/drama"/>
    <x v="4"/>
    <s v="drama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x v="411"/>
    <d v="2017-01-11T06:00:00"/>
    <x v="5"/>
    <b v="0"/>
    <b v="0"/>
    <s v="film &amp; video/science fiction"/>
    <x v="4"/>
    <s v="science fiction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x v="430"/>
    <d v="2013-11-26T06:00:00"/>
    <x v="2"/>
    <b v="0"/>
    <b v="1"/>
    <s v="film &amp; video/drama"/>
    <x v="4"/>
    <s v="drama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x v="431"/>
    <d v="2011-10-16T05:00:00"/>
    <x v="8"/>
    <b v="0"/>
    <b v="0"/>
    <s v="theater/plays"/>
    <x v="3"/>
    <s v="plays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x v="432"/>
    <d v="2018-02-10T06:00:00"/>
    <x v="9"/>
    <b v="0"/>
    <b v="1"/>
    <s v="music/indie rock"/>
    <x v="1"/>
    <s v="indie rock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x v="433"/>
    <d v="2016-10-16T05:00:00"/>
    <x v="7"/>
    <b v="0"/>
    <b v="0"/>
    <s v="theater/plays"/>
    <x v="3"/>
    <s v="plays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x v="434"/>
    <d v="2010-05-11T05:00:00"/>
    <x v="6"/>
    <b v="0"/>
    <b v="0"/>
    <s v="theater/plays"/>
    <x v="3"/>
    <s v="plays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x v="435"/>
    <d v="2015-01-22T06:00:00"/>
    <x v="0"/>
    <b v="0"/>
    <b v="0"/>
    <s v="film &amp; video/documentary"/>
    <x v="4"/>
    <s v="documentary"/>
  </r>
  <r>
    <s v="Rich, Alvarez and King"/>
    <s v="Business-focused static ability"/>
    <n v="2400"/>
    <n v="4119"/>
    <n v="171.625"/>
    <x v="1"/>
    <n v="50"/>
    <n v="82.38"/>
    <s v="US"/>
    <s v="USD"/>
    <n v="1281330000"/>
    <n v="1281589200"/>
    <x v="8"/>
    <d v="2010-08-12T05:00:00"/>
    <x v="6"/>
    <b v="0"/>
    <b v="0"/>
    <s v="theater/plays"/>
    <x v="3"/>
    <s v="plays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x v="436"/>
    <d v="2014-05-18T05:00:00"/>
    <x v="1"/>
    <b v="0"/>
    <b v="0"/>
    <s v="film &amp; video/drama"/>
    <x v="4"/>
    <s v="drama"/>
  </r>
  <r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x v="385"/>
    <d v="2013-03-09T06:00:00"/>
    <x v="2"/>
    <b v="0"/>
    <b v="0"/>
    <s v="games/mobile games"/>
    <x v="6"/>
    <s v="mobile games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x v="437"/>
    <d v="2014-01-04T06:00:00"/>
    <x v="1"/>
    <b v="0"/>
    <b v="0"/>
    <s v="film &amp; video/animation"/>
    <x v="4"/>
    <s v="animation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x v="438"/>
    <d v="2018-02-25T06:00:00"/>
    <x v="9"/>
    <b v="0"/>
    <b v="0"/>
    <s v="theater/plays"/>
    <x v="3"/>
    <s v="plays"/>
  </r>
  <r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x v="439"/>
    <d v="2018-02-05T06:00:00"/>
    <x v="9"/>
    <b v="0"/>
    <b v="0"/>
    <s v="publishing/translations"/>
    <x v="5"/>
    <s v="translations"/>
  </r>
  <r>
    <s v="Obrien and Sons"/>
    <s v="Pre-emptive transitional frame"/>
    <n v="1200"/>
    <n v="3984"/>
    <n v="332"/>
    <x v="1"/>
    <n v="42"/>
    <n v="94.857142857142861"/>
    <s v="US"/>
    <s v="USD"/>
    <n v="1368594000"/>
    <n v="1370581200"/>
    <x v="440"/>
    <d v="2013-06-07T05:00:00"/>
    <x v="2"/>
    <b v="0"/>
    <b v="1"/>
    <s v="technology/wearables"/>
    <x v="2"/>
    <s v="wearables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x v="441"/>
    <d v="2015-11-30T06:00:00"/>
    <x v="0"/>
    <b v="0"/>
    <b v="1"/>
    <s v="technology/web"/>
    <x v="2"/>
    <s v="web"/>
  </r>
  <r>
    <s v="Hughes Inc"/>
    <s v="Streamlined neutral analyzer"/>
    <n v="4000"/>
    <n v="1620"/>
    <n v="40.5"/>
    <x v="0"/>
    <n v="16"/>
    <n v="101.25"/>
    <s v="US"/>
    <s v="USD"/>
    <n v="1555218000"/>
    <n v="1556600400"/>
    <x v="442"/>
    <d v="2019-04-30T05:00:00"/>
    <x v="3"/>
    <b v="0"/>
    <b v="0"/>
    <s v="theater/plays"/>
    <x v="3"/>
    <s v="plays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x v="443"/>
    <d v="2015-05-20T05:00:00"/>
    <x v="0"/>
    <b v="0"/>
    <b v="0"/>
    <s v="film &amp; video/drama"/>
    <x v="4"/>
    <s v="drama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x v="315"/>
    <d v="2016-12-19T06:00:00"/>
    <x v="7"/>
    <b v="0"/>
    <b v="0"/>
    <s v="technology/wearables"/>
    <x v="2"/>
    <s v="wearables"/>
  </r>
  <r>
    <s v="Perry and Sons"/>
    <s v="Configurable static help-desk"/>
    <n v="3100"/>
    <n v="9889"/>
    <n v="319"/>
    <x v="1"/>
    <n v="194"/>
    <n v="50.97422680412371"/>
    <s v="GB"/>
    <s v="GBP"/>
    <n v="1335934800"/>
    <n v="1335934800"/>
    <x v="444"/>
    <d v="2012-05-02T05:00:00"/>
    <x v="4"/>
    <b v="0"/>
    <b v="1"/>
    <s v="food/food trucks"/>
    <x v="0"/>
    <s v="food trucks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x v="445"/>
    <d v="2019-05-04T05:00:00"/>
    <x v="3"/>
    <b v="0"/>
    <b v="0"/>
    <s v="music/rock"/>
    <x v="1"/>
    <s v="rock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x v="446"/>
    <d v="2018-06-27T05:00:00"/>
    <x v="9"/>
    <b v="0"/>
    <b v="0"/>
    <s v="music/electric music"/>
    <x v="1"/>
    <s v="electric music"/>
  </r>
  <r>
    <s v="Santos-Young"/>
    <s v="Enhanced neutral ability"/>
    <n v="4000"/>
    <n v="14606"/>
    <n v="365.15"/>
    <x v="1"/>
    <n v="142"/>
    <n v="102.85915492957747"/>
    <s v="US"/>
    <s v="USD"/>
    <n v="1418709600"/>
    <n v="1418796000"/>
    <x v="447"/>
    <d v="2014-12-17T06:00:00"/>
    <x v="1"/>
    <b v="0"/>
    <b v="0"/>
    <s v="film &amp; video/television"/>
    <x v="4"/>
    <s v="television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x v="448"/>
    <d v="2013-06-29T05:00:00"/>
    <x v="2"/>
    <b v="0"/>
    <b v="1"/>
    <s v="publishing/translations"/>
    <x v="5"/>
    <s v="translations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x v="342"/>
    <d v="2018-08-16T05:00:00"/>
    <x v="9"/>
    <b v="0"/>
    <b v="0"/>
    <s v="publishing/fiction"/>
    <x v="5"/>
    <s v="fiction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x v="449"/>
    <d v="2011-07-23T05:00:00"/>
    <x v="8"/>
    <b v="0"/>
    <b v="0"/>
    <s v="film &amp; video/science fiction"/>
    <x v="4"/>
    <s v="science fiction"/>
  </r>
  <r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x v="450"/>
    <d v="2015-03-21T05:00:00"/>
    <x v="0"/>
    <b v="0"/>
    <b v="0"/>
    <s v="technology/wearables"/>
    <x v="2"/>
    <s v="wearables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x v="451"/>
    <d v="2017-07-31T05:00:00"/>
    <x v="5"/>
    <b v="0"/>
    <b v="0"/>
    <s v="food/food trucks"/>
    <x v="0"/>
    <s v="food trucks"/>
  </r>
  <r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x v="452"/>
    <d v="2010-03-20T05:00:00"/>
    <x v="6"/>
    <b v="0"/>
    <b v="1"/>
    <s v="photography/photography books"/>
    <x v="7"/>
    <s v="photography books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x v="453"/>
    <d v="2014-11-12T06:00:00"/>
    <x v="1"/>
    <b v="0"/>
    <b v="1"/>
    <s v="theater/plays"/>
    <x v="3"/>
    <s v="plays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x v="454"/>
    <d v="2012-03-06T06:00:00"/>
    <x v="4"/>
    <b v="0"/>
    <b v="1"/>
    <s v="publishing/fiction"/>
    <x v="5"/>
    <s v="fiction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x v="455"/>
    <d v="2019-12-19T06:00:00"/>
    <x v="3"/>
    <b v="0"/>
    <b v="0"/>
    <s v="theater/plays"/>
    <x v="3"/>
    <s v="plays"/>
  </r>
  <r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x v="456"/>
    <d v="2014-09-22T05:00:00"/>
    <x v="1"/>
    <b v="0"/>
    <b v="1"/>
    <s v="food/food trucks"/>
    <x v="0"/>
    <s v="food trucks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x v="457"/>
    <d v="2019-07-21T05:00:00"/>
    <x v="3"/>
    <b v="0"/>
    <b v="0"/>
    <s v="theater/plays"/>
    <x v="3"/>
    <s v="plays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x v="458"/>
    <d v="2018-03-24T05:00:00"/>
    <x v="9"/>
    <b v="0"/>
    <b v="1"/>
    <s v="publishing/translations"/>
    <x v="5"/>
    <s v="translations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x v="459"/>
    <d v="2017-05-23T05:00:00"/>
    <x v="5"/>
    <b v="0"/>
    <b v="0"/>
    <s v="theater/plays"/>
    <x v="3"/>
    <s v="plays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x v="460"/>
    <d v="2016-02-20T06:00:00"/>
    <x v="7"/>
    <b v="0"/>
    <b v="0"/>
    <s v="theater/plays"/>
    <x v="3"/>
    <s v="plays"/>
  </r>
  <r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x v="461"/>
    <d v="2010-08-21T05:00:00"/>
    <x v="6"/>
    <b v="0"/>
    <b v="0"/>
    <s v="technology/wearables"/>
    <x v="2"/>
    <s v="wearables"/>
  </r>
  <r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x v="462"/>
    <d v="2019-11-24T06:00:00"/>
    <x v="3"/>
    <b v="0"/>
    <b v="0"/>
    <s v="journalism/audio"/>
    <x v="8"/>
    <s v="audio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x v="463"/>
    <d v="2013-07-27T05:00:00"/>
    <x v="2"/>
    <b v="0"/>
    <b v="1"/>
    <s v="food/food trucks"/>
    <x v="0"/>
    <s v="food trucks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x v="464"/>
    <d v="2010-07-12T05:00:00"/>
    <x v="6"/>
    <b v="1"/>
    <b v="1"/>
    <s v="film &amp; video/shorts"/>
    <x v="4"/>
    <s v="shorts"/>
  </r>
  <r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x v="465"/>
    <d v="2019-07-12T05:00:00"/>
    <x v="3"/>
    <b v="0"/>
    <b v="0"/>
    <s v="photography/photography books"/>
    <x v="7"/>
    <s v="photography books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x v="466"/>
    <d v="2012-03-23T05:00:00"/>
    <x v="4"/>
    <b v="0"/>
    <b v="0"/>
    <s v="technology/wearables"/>
    <x v="2"/>
    <s v="wearables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x v="467"/>
    <d v="2014-06-14T05:00:00"/>
    <x v="1"/>
    <b v="0"/>
    <b v="0"/>
    <s v="theater/plays"/>
    <x v="3"/>
    <s v="plays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x v="468"/>
    <d v="2017-06-07T05:00:00"/>
    <x v="5"/>
    <b v="0"/>
    <b v="0"/>
    <s v="film &amp; video/animation"/>
    <x v="4"/>
    <s v="animation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x v="469"/>
    <d v="2016-12-20T06:00:00"/>
    <x v="7"/>
    <b v="0"/>
    <b v="1"/>
    <s v="technology/wearables"/>
    <x v="2"/>
    <s v="wearables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x v="470"/>
    <d v="2015-01-03T06:00:00"/>
    <x v="0"/>
    <b v="0"/>
    <b v="0"/>
    <s v="technology/web"/>
    <x v="2"/>
    <s v="web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x v="471"/>
    <d v="2016-03-20T05:00:00"/>
    <x v="7"/>
    <b v="0"/>
    <b v="1"/>
    <s v="film &amp; video/documentary"/>
    <x v="4"/>
    <s v="documentary"/>
  </r>
  <r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x v="2"/>
    <b v="0"/>
    <b v="1"/>
    <s v="theater/plays"/>
    <x v="3"/>
    <s v="plays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x v="473"/>
    <d v="2013-03-14T05:00:00"/>
    <x v="2"/>
    <b v="0"/>
    <b v="0"/>
    <s v="film &amp; video/documentary"/>
    <x v="4"/>
    <s v="documentary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x v="474"/>
    <d v="2012-08-25T05:00:00"/>
    <x v="4"/>
    <b v="0"/>
    <b v="1"/>
    <s v="games/video games"/>
    <x v="6"/>
    <s v="video games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x v="72"/>
    <d v="2015-07-21T05:00:00"/>
    <x v="0"/>
    <b v="0"/>
    <b v="0"/>
    <s v="film &amp; video/drama"/>
    <x v="4"/>
    <s v="drama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x v="443"/>
    <d v="2015-05-19T05:00:00"/>
    <x v="0"/>
    <b v="0"/>
    <b v="0"/>
    <s v="music/rock"/>
    <x v="1"/>
    <s v="rock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x v="475"/>
    <d v="2013-04-19T05:00:00"/>
    <x v="2"/>
    <b v="0"/>
    <b v="1"/>
    <s v="publishing/radio &amp; podcasts"/>
    <x v="5"/>
    <s v="radio &amp; podcasts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x v="81"/>
    <d v="2017-12-10T06:00:00"/>
    <x v="5"/>
    <b v="0"/>
    <b v="1"/>
    <s v="theater/plays"/>
    <x v="3"/>
    <s v="plays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x v="476"/>
    <d v="2013-05-28T05:00:00"/>
    <x v="2"/>
    <b v="0"/>
    <b v="1"/>
    <s v="technology/web"/>
    <x v="2"/>
    <s v="web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x v="192"/>
    <d v="2018-08-19T05:00:00"/>
    <x v="9"/>
    <b v="0"/>
    <b v="0"/>
    <s v="theater/plays"/>
    <x v="3"/>
    <s v="plays"/>
  </r>
  <r>
    <s v="White LLC"/>
    <s v="Robust zero-defect project"/>
    <n v="168500"/>
    <n v="119510"/>
    <n v="70.925816023738875"/>
    <x v="0"/>
    <n v="1258"/>
    <n v="95"/>
    <s v="US"/>
    <s v="USD"/>
    <n v="1336194000"/>
    <n v="1337058000"/>
    <x v="477"/>
    <d v="2012-05-15T05:00:00"/>
    <x v="4"/>
    <b v="0"/>
    <b v="0"/>
    <s v="theater/plays"/>
    <x v="3"/>
    <s v="plays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x v="478"/>
    <d v="2018-06-24T05:00:00"/>
    <x v="9"/>
    <b v="0"/>
    <b v="0"/>
    <s v="film &amp; video/drama"/>
    <x v="4"/>
    <s v="drama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x v="479"/>
    <d v="2019-08-04T05:00:00"/>
    <x v="3"/>
    <b v="0"/>
    <b v="0"/>
    <s v="theater/plays"/>
    <x v="3"/>
    <s v="plays"/>
  </r>
  <r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x v="480"/>
    <d v="2014-07-06T05:00:00"/>
    <x v="1"/>
    <b v="0"/>
    <b v="1"/>
    <s v="games/video games"/>
    <x v="6"/>
    <s v="video games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x v="180"/>
    <d v="2010-09-11T05:00:00"/>
    <x v="6"/>
    <b v="0"/>
    <b v="0"/>
    <s v="film &amp; video/television"/>
    <x v="4"/>
    <s v="television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x v="481"/>
    <d v="2013-12-11T06:00:00"/>
    <x v="2"/>
    <b v="0"/>
    <b v="1"/>
    <s v="music/rock"/>
    <x v="1"/>
    <s v="rock"/>
  </r>
  <r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x v="482"/>
    <d v="2011-12-25T06:00:00"/>
    <x v="8"/>
    <b v="0"/>
    <b v="1"/>
    <s v="theater/plays"/>
    <x v="3"/>
    <s v="plays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x v="194"/>
    <d v="2010-09-13T05:00:00"/>
    <x v="6"/>
    <b v="0"/>
    <b v="0"/>
    <s v="publishing/nonfiction"/>
    <x v="5"/>
    <s v="nonfiction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x v="483"/>
    <d v="2017-05-10T05:00:00"/>
    <x v="5"/>
    <b v="0"/>
    <b v="0"/>
    <s v="food/food trucks"/>
    <x v="0"/>
    <s v="food trucks"/>
  </r>
  <r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x v="484"/>
    <d v="2018-02-25T06:00:00"/>
    <x v="9"/>
    <b v="0"/>
    <b v="1"/>
    <s v="film &amp; video/animation"/>
    <x v="4"/>
    <s v="animation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x v="355"/>
    <d v="2015-01-22T06:00:00"/>
    <x v="0"/>
    <b v="0"/>
    <b v="1"/>
    <s v="music/rock"/>
    <x v="1"/>
    <s v="rock"/>
  </r>
  <r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x v="485"/>
    <d v="2019-04-22T05:00:00"/>
    <x v="3"/>
    <b v="0"/>
    <b v="0"/>
    <s v="theater/plays"/>
    <x v="3"/>
    <s v="plays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x v="486"/>
    <d v="2016-08-29T05:00:00"/>
    <x v="7"/>
    <b v="0"/>
    <b v="1"/>
    <s v="film &amp; video/drama"/>
    <x v="4"/>
    <s v="drama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x v="487"/>
    <d v="2012-07-15T05:00:00"/>
    <x v="4"/>
    <b v="0"/>
    <b v="0"/>
    <s v="film &amp; video/shorts"/>
    <x v="4"/>
    <s v="shorts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x v="488"/>
    <d v="2010-03-09T06:00:00"/>
    <x v="6"/>
    <b v="0"/>
    <b v="0"/>
    <s v="film &amp; video/shorts"/>
    <x v="4"/>
    <s v="shorts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x v="489"/>
    <d v="2010-05-09T05:00:00"/>
    <x v="6"/>
    <b v="0"/>
    <b v="0"/>
    <s v="theater/plays"/>
    <x v="3"/>
    <s v="plays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x v="490"/>
    <d v="2010-11-27T06:00:00"/>
    <x v="6"/>
    <b v="0"/>
    <b v="0"/>
    <s v="technology/wearables"/>
    <x v="2"/>
    <s v="wearables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x v="312"/>
    <d v="2016-02-01T06:00:00"/>
    <x v="7"/>
    <b v="0"/>
    <b v="1"/>
    <s v="theater/plays"/>
    <x v="3"/>
    <s v="plays"/>
  </r>
  <r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x v="491"/>
    <d v="2016-03-12T06:00:00"/>
    <x v="7"/>
    <b v="0"/>
    <b v="0"/>
    <s v="film &amp; video/animation"/>
    <x v="4"/>
    <s v="animation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x v="492"/>
    <d v="2014-01-07T06:00:00"/>
    <x v="1"/>
    <b v="0"/>
    <b v="0"/>
    <s v="music/indie rock"/>
    <x v="1"/>
    <s v="indie rock"/>
  </r>
  <r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x v="493"/>
    <d v="2014-06-07T05:00:00"/>
    <x v="1"/>
    <b v="0"/>
    <b v="0"/>
    <s v="games/video games"/>
    <x v="6"/>
    <s v="video games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x v="494"/>
    <d v="2010-09-14T05:00:00"/>
    <x v="6"/>
    <b v="0"/>
    <b v="1"/>
    <s v="publishing/fiction"/>
    <x v="5"/>
    <s v="fiction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x v="495"/>
    <d v="2014-01-06T06:00:00"/>
    <x v="1"/>
    <b v="0"/>
    <b v="0"/>
    <s v="games/video games"/>
    <x v="6"/>
    <s v="video games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x v="496"/>
    <d v="2018-01-26T06:00:00"/>
    <x v="9"/>
    <b v="0"/>
    <b v="0"/>
    <s v="theater/plays"/>
    <x v="3"/>
    <s v="plays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x v="497"/>
    <d v="2013-08-29T05:00:00"/>
    <x v="2"/>
    <b v="0"/>
    <b v="0"/>
    <s v="music/indie rock"/>
    <x v="1"/>
    <s v="indie rock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x v="498"/>
    <d v="2018-08-18T05:00:00"/>
    <x v="9"/>
    <b v="0"/>
    <b v="1"/>
    <s v="film &amp; video/drama"/>
    <x v="4"/>
    <s v="drama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x v="499"/>
    <d v="2018-06-10T05:00:00"/>
    <x v="9"/>
    <b v="0"/>
    <b v="1"/>
    <s v="theater/plays"/>
    <x v="3"/>
    <s v="plays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x v="500"/>
    <d v="2010-09-19T05:00:00"/>
    <x v="6"/>
    <b v="0"/>
    <b v="0"/>
    <s v="publishing/fiction"/>
    <x v="5"/>
    <s v="fiction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x v="501"/>
    <d v="2018-09-22T05:00:00"/>
    <x v="9"/>
    <b v="1"/>
    <b v="1"/>
    <s v="film &amp; video/documentary"/>
    <x v="4"/>
    <s v="documentary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x v="502"/>
    <d v="2013-10-08T05:00:00"/>
    <x v="2"/>
    <b v="0"/>
    <b v="0"/>
    <s v="games/mobile games"/>
    <x v="6"/>
    <s v="mobile games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x v="503"/>
    <d v="2019-07-07T05:00:00"/>
    <x v="3"/>
    <b v="0"/>
    <b v="1"/>
    <s v="food/food trucks"/>
    <x v="0"/>
    <s v="food trucks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x v="504"/>
    <d v="2018-05-27T05:00:00"/>
    <x v="9"/>
    <b v="0"/>
    <b v="0"/>
    <s v="photography/photography books"/>
    <x v="7"/>
    <s v="photography books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x v="505"/>
    <d v="2015-07-06T05:00:00"/>
    <x v="0"/>
    <b v="0"/>
    <b v="0"/>
    <s v="games/mobile games"/>
    <x v="6"/>
    <s v="mobile games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x v="506"/>
    <d v="2016-02-21T06:00:00"/>
    <x v="7"/>
    <b v="0"/>
    <b v="0"/>
    <s v="music/indie rock"/>
    <x v="1"/>
    <s v="indie rock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x v="507"/>
    <d v="2013-09-26T05:00:00"/>
    <x v="2"/>
    <b v="0"/>
    <b v="0"/>
    <s v="games/video games"/>
    <x v="6"/>
    <s v="video games"/>
  </r>
  <r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x v="508"/>
    <d v="2016-01-21T06:00:00"/>
    <x v="7"/>
    <b v="0"/>
    <b v="0"/>
    <s v="music/rock"/>
    <x v="1"/>
    <s v="rock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x v="509"/>
    <d v="2020-01-14T06:00:00"/>
    <x v="10"/>
    <b v="0"/>
    <b v="0"/>
    <s v="theater/plays"/>
    <x v="3"/>
    <s v="plays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x v="510"/>
    <d v="2018-09-20T05:00:00"/>
    <x v="9"/>
    <b v="0"/>
    <b v="1"/>
    <s v="theater/plays"/>
    <x v="3"/>
    <s v="plays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x v="0"/>
    <b v="0"/>
    <b v="0"/>
    <s v="film &amp; video/drama"/>
    <x v="4"/>
    <s v="drama"/>
  </r>
  <r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x v="512"/>
    <d v="2016-04-14T05:00:00"/>
    <x v="7"/>
    <b v="0"/>
    <b v="0"/>
    <s v="theater/plays"/>
    <x v="3"/>
    <s v="plays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x v="513"/>
    <d v="2013-06-06T05:00:00"/>
    <x v="2"/>
    <b v="0"/>
    <b v="0"/>
    <s v="technology/wearables"/>
    <x v="2"/>
    <s v="wearables"/>
  </r>
  <r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x v="4"/>
    <b v="0"/>
    <b v="0"/>
    <s v="music/indie rock"/>
    <x v="1"/>
    <s v="indie rock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x v="515"/>
    <d v="2015-01-29T06:00:00"/>
    <x v="0"/>
    <b v="0"/>
    <b v="1"/>
    <s v="technology/web"/>
    <x v="2"/>
    <s v="web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x v="516"/>
    <d v="2016-11-28T06:00:00"/>
    <x v="7"/>
    <b v="0"/>
    <b v="0"/>
    <s v="theater/plays"/>
    <x v="3"/>
    <s v="plays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x v="517"/>
    <d v="2011-01-03T06:00:00"/>
    <x v="8"/>
    <b v="0"/>
    <b v="0"/>
    <s v="music/rock"/>
    <x v="1"/>
    <s v="rock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x v="518"/>
    <d v="2016-12-25T06:00:00"/>
    <x v="7"/>
    <b v="0"/>
    <b v="0"/>
    <s v="music/indie rock"/>
    <x v="1"/>
    <s v="indie rock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x v="519"/>
    <d v="2014-05-03T05:00:00"/>
    <x v="1"/>
    <b v="0"/>
    <b v="0"/>
    <s v="music/rock"/>
    <x v="1"/>
    <s v="rock"/>
  </r>
  <r>
    <s v="Smith and Sons"/>
    <s v="Grass-roots 24/7 attitude"/>
    <n v="5200"/>
    <n v="12467"/>
    <n v="239.75"/>
    <x v="1"/>
    <n v="122"/>
    <n v="102.18852459016394"/>
    <s v="US"/>
    <s v="USD"/>
    <n v="1315285200"/>
    <n v="1315890000"/>
    <x v="520"/>
    <d v="2011-09-13T05:00:00"/>
    <x v="8"/>
    <b v="0"/>
    <b v="1"/>
    <s v="publishing/translations"/>
    <x v="5"/>
    <s v="translations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x v="521"/>
    <d v="2015-10-05T05:00:00"/>
    <x v="0"/>
    <b v="0"/>
    <b v="1"/>
    <s v="film &amp; video/science fiction"/>
    <x v="4"/>
    <s v="science fiction"/>
  </r>
  <r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x v="522"/>
    <d v="2016-04-07T05:00:00"/>
    <x v="7"/>
    <b v="0"/>
    <b v="0"/>
    <s v="theater/plays"/>
    <x v="3"/>
    <s v="plays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x v="523"/>
    <d v="2016-08-09T05:00:00"/>
    <x v="7"/>
    <b v="0"/>
    <b v="0"/>
    <s v="theater/plays"/>
    <x v="3"/>
    <s v="plays"/>
  </r>
  <r>
    <s v="Hunt LLC"/>
    <s v="Re-engineered radical policy"/>
    <n v="20000"/>
    <n v="158832"/>
    <n v="794.16"/>
    <x v="1"/>
    <n v="3177"/>
    <n v="49.994334277620396"/>
    <s v="US"/>
    <s v="USD"/>
    <n v="1321596000"/>
    <n v="1325052000"/>
    <x v="524"/>
    <d v="2011-12-28T06:00:00"/>
    <x v="8"/>
    <b v="0"/>
    <b v="0"/>
    <s v="film &amp; video/animation"/>
    <x v="4"/>
    <s v="animation"/>
  </r>
  <r>
    <s v="Fowler-Smith"/>
    <s v="Down-sized logistical adapter"/>
    <n v="3000"/>
    <n v="11091"/>
    <n v="369.7"/>
    <x v="1"/>
    <n v="198"/>
    <n v="56.015151515151516"/>
    <s v="CH"/>
    <s v="CHF"/>
    <n v="1318827600"/>
    <n v="1319000400"/>
    <x v="525"/>
    <d v="2011-10-19T05:00:00"/>
    <x v="8"/>
    <b v="0"/>
    <b v="0"/>
    <s v="theater/plays"/>
    <x v="3"/>
    <s v="plays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x v="188"/>
    <d v="2019-03-14T05:00:00"/>
    <x v="3"/>
    <b v="0"/>
    <b v="0"/>
    <s v="music/rock"/>
    <x v="1"/>
    <s v="rock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x v="526"/>
    <d v="2018-12-03T06:00:00"/>
    <x v="9"/>
    <b v="0"/>
    <b v="0"/>
    <s v="film &amp; video/documentary"/>
    <x v="4"/>
    <s v="documentary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x v="527"/>
    <d v="2015-03-23T05:00:00"/>
    <x v="0"/>
    <b v="0"/>
    <b v="0"/>
    <s v="theater/plays"/>
    <x v="3"/>
    <s v="plays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x v="528"/>
    <d v="2011-12-05T06:00:00"/>
    <x v="8"/>
    <b v="0"/>
    <b v="0"/>
    <s v="theater/plays"/>
    <x v="3"/>
    <s v="plays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x v="522"/>
    <d v="2016-03-18T05:00:00"/>
    <x v="7"/>
    <b v="0"/>
    <b v="1"/>
    <s v="music/electric music"/>
    <x v="1"/>
    <s v="electric music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x v="529"/>
    <d v="2014-07-12T05:00:00"/>
    <x v="1"/>
    <b v="0"/>
    <b v="0"/>
    <s v="music/rock"/>
    <x v="1"/>
    <s v="rock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x v="530"/>
    <d v="2010-08-29T05:00:00"/>
    <x v="6"/>
    <b v="0"/>
    <b v="0"/>
    <s v="theater/plays"/>
    <x v="3"/>
    <s v="plays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x v="531"/>
    <d v="2011-01-23T06:00:00"/>
    <x v="8"/>
    <b v="0"/>
    <b v="0"/>
    <s v="film &amp; video/animation"/>
    <x v="4"/>
    <s v="animation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x v="515"/>
    <d v="2014-12-26T06:00:00"/>
    <x v="1"/>
    <b v="0"/>
    <b v="1"/>
    <s v="music/rock"/>
    <x v="1"/>
    <s v="rock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x v="532"/>
    <d v="2015-08-05T05:00:00"/>
    <x v="0"/>
    <b v="0"/>
    <b v="0"/>
    <s v="film &amp; video/shorts"/>
    <x v="4"/>
    <s v="shorts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x v="533"/>
    <d v="2015-10-14T05:00:00"/>
    <x v="0"/>
    <b v="0"/>
    <b v="1"/>
    <s v="music/rock"/>
    <x v="1"/>
    <s v="rock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x v="409"/>
    <d v="2014-05-04T05:00:00"/>
    <x v="1"/>
    <b v="0"/>
    <b v="0"/>
    <s v="journalism/audio"/>
    <x v="8"/>
    <s v="audio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x v="534"/>
    <d v="2019-12-17T06:00:00"/>
    <x v="3"/>
    <b v="0"/>
    <b v="1"/>
    <s v="food/food trucks"/>
    <x v="0"/>
    <s v="food trucks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x v="53"/>
    <d v="2014-05-23T05:00:00"/>
    <x v="1"/>
    <b v="0"/>
    <b v="1"/>
    <s v="theater/plays"/>
    <x v="3"/>
    <s v="plays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x v="535"/>
    <d v="2017-11-18T06:00:00"/>
    <x v="5"/>
    <b v="0"/>
    <b v="0"/>
    <s v="theater/plays"/>
    <x v="3"/>
    <s v="plays"/>
  </r>
  <r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x v="536"/>
    <d v="2011-04-06T05:00:00"/>
    <x v="8"/>
    <b v="0"/>
    <b v="0"/>
    <s v="music/jazz"/>
    <x v="1"/>
    <s v="jazz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x v="537"/>
    <d v="2011-12-04T06:00:00"/>
    <x v="8"/>
    <b v="0"/>
    <b v="0"/>
    <s v="film &amp; video/science fiction"/>
    <x v="4"/>
    <s v="science fiction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x v="538"/>
    <d v="2011-08-19T05:00:00"/>
    <x v="8"/>
    <b v="0"/>
    <b v="0"/>
    <s v="music/jazz"/>
    <x v="1"/>
    <s v="jazz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x v="539"/>
    <d v="2014-03-06T06:00:00"/>
    <x v="1"/>
    <b v="0"/>
    <b v="0"/>
    <s v="theater/plays"/>
    <x v="3"/>
    <s v="plays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x v="540"/>
    <d v="2011-05-14T05:00:00"/>
    <x v="8"/>
    <b v="0"/>
    <b v="0"/>
    <s v="technology/web"/>
    <x v="2"/>
    <s v="web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x v="505"/>
    <d v="2015-06-15T05:00:00"/>
    <x v="0"/>
    <b v="0"/>
    <b v="1"/>
    <s v="games/video games"/>
    <x v="6"/>
    <s v="video games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x v="541"/>
    <d v="2012-03-08T06:00:00"/>
    <x v="4"/>
    <b v="0"/>
    <b v="0"/>
    <s v="film &amp; video/documentary"/>
    <x v="4"/>
    <s v="documentary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x v="542"/>
    <d v="2012-05-09T05:00:00"/>
    <x v="4"/>
    <b v="0"/>
    <b v="0"/>
    <s v="technology/web"/>
    <x v="2"/>
    <s v="web"/>
  </r>
  <r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x v="543"/>
    <d v="2010-03-28T05:00:00"/>
    <x v="6"/>
    <b v="0"/>
    <b v="0"/>
    <s v="publishing/translations"/>
    <x v="5"/>
    <s v="translations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x v="544"/>
    <d v="2010-12-06T06:00:00"/>
    <x v="6"/>
    <b v="0"/>
    <b v="0"/>
    <s v="music/rock"/>
    <x v="1"/>
    <s v="rock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x v="35"/>
    <d v="2019-03-12T05:00:00"/>
    <x v="3"/>
    <b v="0"/>
    <b v="1"/>
    <s v="food/food trucks"/>
    <x v="0"/>
    <s v="food trucks"/>
  </r>
  <r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x v="152"/>
    <d v="2010-04-25T05:00:00"/>
    <x v="6"/>
    <b v="0"/>
    <b v="0"/>
    <s v="theater/plays"/>
    <x v="3"/>
    <s v="plays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x v="545"/>
    <d v="2015-07-12T05:00:00"/>
    <x v="0"/>
    <b v="0"/>
    <b v="0"/>
    <s v="film &amp; video/documentary"/>
    <x v="4"/>
    <s v="documentary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x v="546"/>
    <d v="2015-01-01T06:00:00"/>
    <x v="0"/>
    <b v="0"/>
    <b v="0"/>
    <s v="publishing/radio &amp; podcasts"/>
    <x v="5"/>
    <s v="radio &amp; podcasts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x v="547"/>
    <d v="2010-07-24T05:00:00"/>
    <x v="6"/>
    <b v="0"/>
    <b v="0"/>
    <s v="games/video games"/>
    <x v="6"/>
    <s v="video games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x v="548"/>
    <d v="2014-06-08T05:00:00"/>
    <x v="1"/>
    <b v="0"/>
    <b v="0"/>
    <s v="theater/plays"/>
    <x v="3"/>
    <s v="plays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x v="549"/>
    <d v="2014-04-08T05:00:00"/>
    <x v="1"/>
    <b v="0"/>
    <b v="0"/>
    <s v="film &amp; video/animation"/>
    <x v="4"/>
    <s v="animation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x v="550"/>
    <d v="2016-06-30T05:00:00"/>
    <x v="7"/>
    <b v="0"/>
    <b v="1"/>
    <s v="theater/plays"/>
    <x v="3"/>
    <s v="plays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x v="551"/>
    <d v="2010-04-06T05:00:00"/>
    <x v="6"/>
    <b v="0"/>
    <b v="1"/>
    <s v="theater/plays"/>
    <x v="3"/>
    <s v="plays"/>
  </r>
  <r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x v="552"/>
    <d v="2016-03-12T06:00:00"/>
    <x v="7"/>
    <b v="0"/>
    <b v="1"/>
    <s v="film &amp; video/drama"/>
    <x v="4"/>
    <s v="drama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x v="462"/>
    <d v="2019-12-05T06:00:00"/>
    <x v="3"/>
    <b v="0"/>
    <b v="0"/>
    <s v="theater/plays"/>
    <x v="3"/>
    <s v="plays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x v="553"/>
    <d v="2010-07-14T05:00:00"/>
    <x v="6"/>
    <b v="0"/>
    <b v="0"/>
    <s v="music/rock"/>
    <x v="1"/>
    <s v="rock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x v="554"/>
    <d v="2015-02-20T06:00:00"/>
    <x v="0"/>
    <b v="0"/>
    <b v="0"/>
    <s v="film &amp; video/documentary"/>
    <x v="4"/>
    <s v="documentary"/>
  </r>
  <r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x v="2"/>
    <b v="0"/>
    <b v="0"/>
    <s v="food/food trucks"/>
    <x v="0"/>
    <s v="food trucks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x v="548"/>
    <d v="2014-06-16T05:00:00"/>
    <x v="1"/>
    <b v="1"/>
    <b v="0"/>
    <s v="technology/wearables"/>
    <x v="2"/>
    <s v="wearables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x v="62"/>
    <d v="2015-06-16T05:00:00"/>
    <x v="0"/>
    <b v="0"/>
    <b v="0"/>
    <s v="theater/plays"/>
    <x v="3"/>
    <s v="plays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x v="556"/>
    <d v="2019-05-15T05:00:00"/>
    <x v="3"/>
    <b v="0"/>
    <b v="0"/>
    <s v="theater/plays"/>
    <x v="3"/>
    <s v="plays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x v="557"/>
    <d v="2011-02-12T06:00:00"/>
    <x v="8"/>
    <b v="0"/>
    <b v="0"/>
    <s v="theater/plays"/>
    <x v="3"/>
    <s v="plays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x v="27"/>
    <d v="2015-11-13T06:00:00"/>
    <x v="0"/>
    <b v="0"/>
    <b v="0"/>
    <s v="publishing/nonfiction"/>
    <x v="5"/>
    <s v="nonfiction"/>
  </r>
  <r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x v="558"/>
    <d v="2016-03-18T05:00:00"/>
    <x v="7"/>
    <b v="0"/>
    <b v="0"/>
    <s v="music/rock"/>
    <x v="1"/>
    <s v="rock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x v="559"/>
    <d v="2014-03-25T05:00:00"/>
    <x v="1"/>
    <b v="0"/>
    <b v="0"/>
    <s v="food/food trucks"/>
    <x v="0"/>
    <s v="food trucks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x v="426"/>
    <d v="2019-03-10T06:00:00"/>
    <x v="3"/>
    <b v="0"/>
    <b v="1"/>
    <s v="music/jazz"/>
    <x v="1"/>
    <s v="jazz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x v="560"/>
    <d v="2019-02-02T06:00:00"/>
    <x v="3"/>
    <b v="0"/>
    <b v="0"/>
    <s v="film &amp; video/science fiction"/>
    <x v="4"/>
    <s v="science fiction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x v="561"/>
    <d v="2012-12-30T06:00:00"/>
    <x v="4"/>
    <b v="0"/>
    <b v="0"/>
    <s v="theater/plays"/>
    <x v="3"/>
    <s v="plays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x v="562"/>
    <d v="2013-08-06T05:00:00"/>
    <x v="2"/>
    <b v="0"/>
    <b v="0"/>
    <s v="theater/plays"/>
    <x v="3"/>
    <s v="plays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x v="563"/>
    <d v="2010-11-15T06:00:00"/>
    <x v="6"/>
    <b v="0"/>
    <b v="0"/>
    <s v="music/electric music"/>
    <x v="1"/>
    <s v="electric music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x v="564"/>
    <d v="2017-09-04T05:00:00"/>
    <x v="5"/>
    <b v="0"/>
    <b v="0"/>
    <s v="theater/plays"/>
    <x v="3"/>
    <s v="plays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x v="565"/>
    <d v="2017-01-29T06:00:00"/>
    <x v="5"/>
    <b v="0"/>
    <b v="0"/>
    <s v="theater/plays"/>
    <x v="3"/>
    <s v="plays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x v="566"/>
    <d v="2016-05-09T05:00:00"/>
    <x v="7"/>
    <b v="0"/>
    <b v="0"/>
    <s v="theater/plays"/>
    <x v="3"/>
    <s v="plays"/>
  </r>
  <r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x v="567"/>
    <d v="2013-09-21T05:00:00"/>
    <x v="2"/>
    <b v="0"/>
    <b v="1"/>
    <s v="music/indie rock"/>
    <x v="1"/>
    <s v="indie rock"/>
  </r>
  <r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x v="568"/>
    <d v="2014-06-14T05:00:00"/>
    <x v="1"/>
    <b v="0"/>
    <b v="0"/>
    <s v="theater/plays"/>
    <x v="3"/>
    <s v="plays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x v="569"/>
    <d v="2013-05-23T05:00:00"/>
    <x v="2"/>
    <b v="0"/>
    <b v="0"/>
    <s v="publishing/nonfiction"/>
    <x v="5"/>
    <s v="nonfiction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x v="570"/>
    <d v="2011-05-07T05:00:00"/>
    <x v="8"/>
    <b v="1"/>
    <b v="1"/>
    <s v="theater/plays"/>
    <x v="3"/>
    <s v="plays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x v="571"/>
    <d v="2016-07-12T05:00:00"/>
    <x v="7"/>
    <b v="0"/>
    <b v="0"/>
    <s v="photography/photography books"/>
    <x v="7"/>
    <s v="photography books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x v="572"/>
    <d v="2016-09-18T05:00:00"/>
    <x v="7"/>
    <b v="0"/>
    <b v="0"/>
    <s v="theater/plays"/>
    <x v="3"/>
    <s v="plays"/>
  </r>
  <r>
    <s v="Smith-Smith"/>
    <s v="Total leadingedge neural-net"/>
    <n v="189000"/>
    <n v="5916"/>
    <n v="3.1301587301587301"/>
    <x v="0"/>
    <n v="64"/>
    <n v="92.4375"/>
    <s v="US"/>
    <s v="USD"/>
    <n v="1523768400"/>
    <n v="1526014800"/>
    <x v="573"/>
    <d v="2018-05-11T05:00:00"/>
    <x v="9"/>
    <b v="0"/>
    <b v="0"/>
    <s v="music/indie rock"/>
    <x v="1"/>
    <s v="indie rock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x v="574"/>
    <d v="2015-07-21T05:00:00"/>
    <x v="0"/>
    <b v="0"/>
    <b v="0"/>
    <s v="theater/plays"/>
    <x v="3"/>
    <s v="plays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x v="511"/>
    <d v="2015-01-31T06:00:00"/>
    <x v="0"/>
    <b v="0"/>
    <b v="0"/>
    <s v="photography/photography books"/>
    <x v="7"/>
    <s v="photography books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x v="575"/>
    <d v="2020-02-10T06:00:00"/>
    <x v="10"/>
    <b v="0"/>
    <b v="0"/>
    <s v="theater/plays"/>
    <x v="3"/>
    <s v="plays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x v="576"/>
    <d v="2010-10-07T05:00:00"/>
    <x v="6"/>
    <b v="0"/>
    <b v="1"/>
    <s v="theater/plays"/>
    <x v="3"/>
    <s v="plays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x v="577"/>
    <d v="2010-07-10T05:00:00"/>
    <x v="6"/>
    <b v="1"/>
    <b v="0"/>
    <s v="food/food trucks"/>
    <x v="0"/>
    <s v="food trucks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x v="578"/>
    <d v="2010-10-07T05:00:00"/>
    <x v="6"/>
    <b v="0"/>
    <b v="0"/>
    <s v="music/indie rock"/>
    <x v="1"/>
    <s v="indie rock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x v="579"/>
    <d v="2016-07-08T05:00:00"/>
    <x v="7"/>
    <b v="0"/>
    <b v="1"/>
    <s v="theater/plays"/>
    <x v="3"/>
    <s v="plays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x v="580"/>
    <d v="2019-05-12T05:00:00"/>
    <x v="3"/>
    <b v="0"/>
    <b v="1"/>
    <s v="theater/plays"/>
    <x v="3"/>
    <s v="plays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x v="581"/>
    <d v="2019-03-30T05:00:00"/>
    <x v="3"/>
    <b v="0"/>
    <b v="0"/>
    <s v="theater/plays"/>
    <x v="3"/>
    <s v="plays"/>
  </r>
  <r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x v="582"/>
    <d v="2014-11-20T06:00:00"/>
    <x v="1"/>
    <b v="0"/>
    <b v="0"/>
    <s v="theater/plays"/>
    <x v="3"/>
    <s v="plays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x v="336"/>
    <d v="2015-11-11T06:00:00"/>
    <x v="0"/>
    <b v="0"/>
    <b v="0"/>
    <s v="film &amp; video/animation"/>
    <x v="4"/>
    <s v="animation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x v="583"/>
    <d v="2017-04-08T05:00:00"/>
    <x v="5"/>
    <b v="0"/>
    <b v="0"/>
    <s v="film &amp; video/television"/>
    <x v="4"/>
    <s v="television"/>
  </r>
  <r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x v="584"/>
    <d v="2013-03-13T05:00:00"/>
    <x v="2"/>
    <b v="0"/>
    <b v="0"/>
    <s v="film &amp; video/television"/>
    <x v="4"/>
    <s v="television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x v="585"/>
    <d v="2012-03-03T06:00:00"/>
    <x v="4"/>
    <b v="0"/>
    <b v="1"/>
    <s v="film &amp; video/animation"/>
    <x v="4"/>
    <s v="animation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x v="586"/>
    <d v="2016-11-22T06:00:00"/>
    <x v="7"/>
    <b v="0"/>
    <b v="0"/>
    <s v="theater/plays"/>
    <x v="3"/>
    <s v="plays"/>
  </r>
  <r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x v="587"/>
    <d v="2010-08-08T05:00:00"/>
    <x v="6"/>
    <b v="0"/>
    <b v="1"/>
    <s v="theater/plays"/>
    <x v="3"/>
    <s v="plays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x v="588"/>
    <d v="2018-07-28T05:00:00"/>
    <x v="9"/>
    <b v="0"/>
    <b v="1"/>
    <s v="film &amp; video/drama"/>
    <x v="4"/>
    <s v="drama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x v="589"/>
    <d v="2016-01-21T06:00:00"/>
    <x v="7"/>
    <b v="0"/>
    <b v="0"/>
    <s v="theater/plays"/>
    <x v="3"/>
    <s v="plays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x v="590"/>
    <d v="2017-03-20T05:00:00"/>
    <x v="5"/>
    <b v="0"/>
    <b v="0"/>
    <s v="theater/plays"/>
    <x v="3"/>
    <s v="plays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x v="591"/>
    <d v="2018-12-26T06:00:00"/>
    <x v="9"/>
    <b v="0"/>
    <b v="0"/>
    <s v="technology/wearables"/>
    <x v="2"/>
    <s v="wearables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x v="592"/>
    <d v="2017-03-19T05:00:00"/>
    <x v="5"/>
    <b v="0"/>
    <b v="0"/>
    <s v="theater/plays"/>
    <x v="3"/>
    <s v="plays"/>
  </r>
  <r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x v="593"/>
    <d v="2019-01-03T06:00:00"/>
    <x v="3"/>
    <b v="0"/>
    <b v="0"/>
    <s v="theater/plays"/>
    <x v="3"/>
    <s v="plays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x v="594"/>
    <d v="2018-10-17T05:00:00"/>
    <x v="9"/>
    <b v="0"/>
    <b v="1"/>
    <s v="music/rock"/>
    <x v="1"/>
    <s v="rock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x v="595"/>
    <d v="2013-03-24T05:00:00"/>
    <x v="2"/>
    <b v="0"/>
    <b v="0"/>
    <s v="games/video games"/>
    <x v="6"/>
    <s v="video games"/>
  </r>
  <r>
    <s v="Jordan-Wolfe"/>
    <s v="Inverse multimedia Graphic Interface"/>
    <n v="4500"/>
    <n v="1863"/>
    <n v="41.4"/>
    <x v="0"/>
    <n v="18"/>
    <n v="103.5"/>
    <s v="US"/>
    <s v="USD"/>
    <n v="1523250000"/>
    <n v="1525323600"/>
    <x v="596"/>
    <d v="2018-05-03T05:00:00"/>
    <x v="9"/>
    <b v="0"/>
    <b v="0"/>
    <s v="publishing/translations"/>
    <x v="5"/>
    <s v="translations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x v="597"/>
    <d v="2017-07-24T05:00:00"/>
    <x v="5"/>
    <b v="1"/>
    <b v="0"/>
    <s v="food/food trucks"/>
    <x v="0"/>
    <s v="food trucks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x v="598"/>
    <d v="2010-10-31T05:00:00"/>
    <x v="6"/>
    <b v="1"/>
    <b v="1"/>
    <s v="theater/plays"/>
    <x v="3"/>
    <s v="plays"/>
  </r>
  <r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x v="1"/>
    <b v="0"/>
    <b v="0"/>
    <s v="music/jazz"/>
    <x v="1"/>
    <s v="jazz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x v="600"/>
    <d v="2014-03-09T06:00:00"/>
    <x v="1"/>
    <b v="0"/>
    <b v="0"/>
    <s v="film &amp; video/shorts"/>
    <x v="4"/>
    <s v="shorts"/>
  </r>
  <r>
    <s v="Cisneros Ltd"/>
    <s v="Vision-oriented regional hub"/>
    <n v="10000"/>
    <n v="12684"/>
    <n v="126.84"/>
    <x v="1"/>
    <n v="409"/>
    <n v="31.012224938875306"/>
    <s v="US"/>
    <s v="USD"/>
    <n v="1470373200"/>
    <n v="1474088400"/>
    <x v="601"/>
    <d v="2016-09-17T05:00:00"/>
    <x v="7"/>
    <b v="0"/>
    <b v="0"/>
    <s v="technology/web"/>
    <x v="2"/>
    <s v="web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x v="602"/>
    <d v="2016-04-10T05:00:00"/>
    <x v="7"/>
    <b v="0"/>
    <b v="0"/>
    <s v="technology/web"/>
    <x v="2"/>
    <s v="web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x v="335"/>
    <d v="2015-08-29T05:00:00"/>
    <x v="0"/>
    <b v="0"/>
    <b v="0"/>
    <s v="music/metal"/>
    <x v="1"/>
    <s v="metal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x v="603"/>
    <d v="2017-03-15T05:00:00"/>
    <x v="5"/>
    <b v="1"/>
    <b v="0"/>
    <s v="photography/photography books"/>
    <x v="7"/>
    <s v="photography books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x v="604"/>
    <d v="2018-01-02T06:00:00"/>
    <x v="9"/>
    <b v="0"/>
    <b v="0"/>
    <s v="food/food trucks"/>
    <x v="0"/>
    <s v="food trucks"/>
  </r>
  <r>
    <s v="Russo, Kim and Mccoy"/>
    <s v="Balanced optimal hardware"/>
    <n v="10000"/>
    <n v="824"/>
    <n v="8.24"/>
    <x v="0"/>
    <n v="14"/>
    <n v="58.857142857142854"/>
    <s v="US"/>
    <s v="USD"/>
    <n v="1514354400"/>
    <n v="1515736800"/>
    <x v="605"/>
    <d v="2018-01-12T06:00:00"/>
    <x v="9"/>
    <b v="0"/>
    <b v="0"/>
    <s v="film &amp; video/science fiction"/>
    <x v="4"/>
    <s v="science fiction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x v="606"/>
    <d v="2015-09-22T05:00:00"/>
    <x v="0"/>
    <b v="0"/>
    <b v="0"/>
    <s v="music/rock"/>
    <x v="1"/>
    <s v="rock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x v="65"/>
    <d v="2011-01-28T06:00:00"/>
    <x v="8"/>
    <b v="0"/>
    <b v="0"/>
    <s v="film &amp; video/documentary"/>
    <x v="4"/>
    <s v="documentary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x v="607"/>
    <d v="2015-08-30T05:00:00"/>
    <x v="0"/>
    <b v="1"/>
    <b v="0"/>
    <s v="theater/plays"/>
    <x v="3"/>
    <s v="plays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x v="608"/>
    <d v="2012-04-27T05:00:00"/>
    <x v="4"/>
    <b v="0"/>
    <b v="0"/>
    <s v="music/jazz"/>
    <x v="1"/>
    <s v="jazz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x v="609"/>
    <d v="2018-12-13T06:00:00"/>
    <x v="9"/>
    <b v="0"/>
    <b v="0"/>
    <s v="theater/plays"/>
    <x v="3"/>
    <s v="plays"/>
  </r>
  <r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x v="610"/>
    <d v="2010-10-30T05:00:00"/>
    <x v="6"/>
    <b v="0"/>
    <b v="0"/>
    <s v="theater/plays"/>
    <x v="3"/>
    <s v="plays"/>
  </r>
  <r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x v="541"/>
    <d v="2012-03-01T06:00:00"/>
    <x v="4"/>
    <b v="0"/>
    <b v="0"/>
    <s v="music/jazz"/>
    <x v="1"/>
    <s v="jazz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x v="611"/>
    <d v="2011-07-23T05:00:00"/>
    <x v="8"/>
    <b v="0"/>
    <b v="1"/>
    <s v="film &amp; video/documentary"/>
    <x v="4"/>
    <s v="documentary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x v="612"/>
    <d v="2013-09-05T05:00:00"/>
    <x v="2"/>
    <b v="0"/>
    <b v="1"/>
    <s v="theater/plays"/>
    <x v="3"/>
    <s v="plays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x v="613"/>
    <d v="2014-09-19T05:00:00"/>
    <x v="1"/>
    <b v="0"/>
    <b v="0"/>
    <s v="journalism/audio"/>
    <x v="8"/>
    <s v="audio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x v="614"/>
    <d v="2012-08-13T05:00:00"/>
    <x v="4"/>
    <b v="0"/>
    <b v="0"/>
    <s v="theater/plays"/>
    <x v="3"/>
    <s v="plays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x v="615"/>
    <d v="2017-07-05T05:00:00"/>
    <x v="5"/>
    <b v="0"/>
    <b v="0"/>
    <s v="theater/plays"/>
    <x v="3"/>
    <s v="plays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x v="90"/>
    <d v="2016-03-08T06:00:00"/>
    <x v="7"/>
    <b v="0"/>
    <b v="0"/>
    <s v="music/indie rock"/>
    <x v="1"/>
    <s v="indie rock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x v="616"/>
    <d v="2010-08-04T05:00:00"/>
    <x v="6"/>
    <b v="0"/>
    <b v="1"/>
    <s v="theater/plays"/>
    <x v="3"/>
    <s v="plays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x v="617"/>
    <d v="2018-03-31T05:00:00"/>
    <x v="9"/>
    <b v="0"/>
    <b v="0"/>
    <s v="theater/plays"/>
    <x v="3"/>
    <s v="plays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x v="618"/>
    <d v="2016-05-06T05:00:00"/>
    <x v="7"/>
    <b v="0"/>
    <b v="0"/>
    <s v="music/indie rock"/>
    <x v="1"/>
    <s v="indie rock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x v="619"/>
    <d v="2011-10-05T05:00:00"/>
    <x v="8"/>
    <b v="0"/>
    <b v="0"/>
    <s v="photography/photography books"/>
    <x v="7"/>
    <s v="photography books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x v="620"/>
    <d v="2019-09-18T05:00:00"/>
    <x v="3"/>
    <b v="0"/>
    <b v="0"/>
    <s v="journalism/audio"/>
    <x v="8"/>
    <s v="audio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x v="621"/>
    <d v="2012-10-05T05:00:00"/>
    <x v="4"/>
    <b v="0"/>
    <b v="0"/>
    <s v="photography/photography books"/>
    <x v="7"/>
    <s v="photography books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x v="622"/>
    <d v="2016-08-29T05:00:00"/>
    <x v="7"/>
    <b v="0"/>
    <b v="0"/>
    <s v="publishing/fiction"/>
    <x v="5"/>
    <s v="fiction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x v="35"/>
    <d v="2019-01-21T06:00:00"/>
    <x v="3"/>
    <b v="0"/>
    <b v="0"/>
    <s v="film &amp; video/drama"/>
    <x v="4"/>
    <s v="drama"/>
  </r>
  <r>
    <s v="Davis Ltd"/>
    <s v="Synchronized motivating solution"/>
    <n v="1400"/>
    <n v="14511"/>
    <n v="1036.5"/>
    <x v="1"/>
    <n v="363"/>
    <n v="39.97520661157025"/>
    <s v="US"/>
    <s v="USD"/>
    <n v="1571374800"/>
    <n v="1571806800"/>
    <x v="623"/>
    <d v="2019-10-23T05:00:00"/>
    <x v="3"/>
    <b v="0"/>
    <b v="1"/>
    <s v="food/food trucks"/>
    <x v="0"/>
    <s v="food trucks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x v="624"/>
    <d v="2019-12-16T06:00:00"/>
    <x v="3"/>
    <b v="0"/>
    <b v="1"/>
    <s v="games/mobile games"/>
    <x v="6"/>
    <s v="mobile games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x v="625"/>
    <d v="2011-12-27T06:00:00"/>
    <x v="8"/>
    <b v="0"/>
    <b v="0"/>
    <s v="theater/plays"/>
    <x v="3"/>
    <s v="plays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x v="626"/>
    <d v="2013-12-20T06:00:00"/>
    <x v="2"/>
    <b v="0"/>
    <b v="0"/>
    <s v="theater/plays"/>
    <x v="3"/>
    <s v="plays"/>
  </r>
  <r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x v="627"/>
    <d v="2018-09-18T05:00:00"/>
    <x v="9"/>
    <b v="0"/>
    <b v="0"/>
    <s v="theater/plays"/>
    <x v="3"/>
    <s v="plays"/>
  </r>
  <r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x v="628"/>
    <d v="2010-07-19T05:00:00"/>
    <x v="6"/>
    <b v="0"/>
    <b v="0"/>
    <s v="publishing/nonfiction"/>
    <x v="5"/>
    <s v="nonfiction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x v="629"/>
    <d v="2015-09-16T05:00:00"/>
    <x v="0"/>
    <b v="0"/>
    <b v="0"/>
    <s v="theater/plays"/>
    <x v="3"/>
    <s v="plays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x v="630"/>
    <d v="2018-04-07T05:00:00"/>
    <x v="9"/>
    <b v="0"/>
    <b v="0"/>
    <s v="technology/wearables"/>
    <x v="2"/>
    <s v="wearables"/>
  </r>
  <r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x v="631"/>
    <d v="2017-03-15T05:00:00"/>
    <x v="5"/>
    <b v="0"/>
    <b v="0"/>
    <s v="theater/plays"/>
    <x v="3"/>
    <s v="plays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x v="632"/>
    <d v="2019-01-26T06:00:00"/>
    <x v="3"/>
    <b v="0"/>
    <b v="1"/>
    <s v="film &amp; video/television"/>
    <x v="4"/>
    <s v="television"/>
  </r>
  <r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x v="633"/>
    <d v="2013-11-10T06:00:00"/>
    <x v="2"/>
    <b v="0"/>
    <b v="0"/>
    <s v="technology/web"/>
    <x v="2"/>
    <s v="web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x v="634"/>
    <d v="2011-12-03T06:00:00"/>
    <x v="8"/>
    <b v="0"/>
    <b v="1"/>
    <s v="film &amp; video/documentary"/>
    <x v="4"/>
    <s v="documentary"/>
  </r>
  <r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x v="635"/>
    <d v="2012-10-20T05:00:00"/>
    <x v="4"/>
    <b v="1"/>
    <b v="1"/>
    <s v="film &amp; video/documentary"/>
    <x v="4"/>
    <s v="documentary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x v="636"/>
    <d v="2019-07-27T05:00:00"/>
    <x v="3"/>
    <b v="0"/>
    <b v="0"/>
    <s v="music/rock"/>
    <x v="1"/>
    <s v="rock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x v="637"/>
    <d v="2017-11-03T05:00:00"/>
    <x v="5"/>
    <b v="0"/>
    <b v="0"/>
    <s v="theater/plays"/>
    <x v="3"/>
    <s v="plays"/>
  </r>
  <r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x v="638"/>
    <d v="2018-01-03T06:00:00"/>
    <x v="9"/>
    <b v="0"/>
    <b v="0"/>
    <s v="theater/plays"/>
    <x v="3"/>
    <s v="plays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x v="639"/>
    <d v="2015-11-30T06:00:00"/>
    <x v="0"/>
    <b v="1"/>
    <b v="0"/>
    <s v="music/rock"/>
    <x v="1"/>
    <s v="rock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x v="640"/>
    <d v="2015-04-21T05:00:00"/>
    <x v="0"/>
    <b v="0"/>
    <b v="1"/>
    <s v="theater/plays"/>
    <x v="3"/>
    <s v="plays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x v="641"/>
    <d v="2018-04-02T05:00:00"/>
    <x v="9"/>
    <b v="0"/>
    <b v="0"/>
    <s v="music/electric music"/>
    <x v="1"/>
    <s v="electric music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x v="642"/>
    <d v="2011-12-08T06:00:00"/>
    <x v="8"/>
    <b v="0"/>
    <b v="0"/>
    <s v="technology/wearables"/>
    <x v="2"/>
    <s v="wearables"/>
  </r>
  <r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x v="230"/>
    <d v="2019-06-26T05:00:00"/>
    <x v="3"/>
    <b v="0"/>
    <b v="0"/>
    <s v="film &amp; video/drama"/>
    <x v="4"/>
    <s v="drama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x v="6"/>
    <b v="0"/>
    <b v="0"/>
    <s v="technology/wearables"/>
    <x v="2"/>
    <s v="wearables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x v="643"/>
    <d v="2011-04-03T05:00:00"/>
    <x v="8"/>
    <b v="1"/>
    <b v="0"/>
    <s v="theater/plays"/>
    <x v="3"/>
    <s v="plays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x v="644"/>
    <d v="2013-07-27T05:00:00"/>
    <x v="2"/>
    <b v="0"/>
    <b v="0"/>
    <s v="technology/wearables"/>
    <x v="2"/>
    <s v="wearables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x v="645"/>
    <d v="2012-05-08T05:00:00"/>
    <x v="4"/>
    <b v="1"/>
    <b v="1"/>
    <s v="publishing/translations"/>
    <x v="5"/>
    <s v="translations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x v="646"/>
    <d v="2016-07-19T05:00:00"/>
    <x v="7"/>
    <b v="0"/>
    <b v="0"/>
    <s v="film &amp; video/animation"/>
    <x v="4"/>
    <s v="animation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x v="626"/>
    <d v="2013-12-15T06:00:00"/>
    <x v="2"/>
    <b v="0"/>
    <b v="0"/>
    <s v="publishing/nonfiction"/>
    <x v="5"/>
    <s v="nonfiction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x v="647"/>
    <d v="2019-01-14T06:00:00"/>
    <x v="3"/>
    <b v="0"/>
    <b v="1"/>
    <s v="technology/web"/>
    <x v="2"/>
    <s v="web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x v="159"/>
    <d v="2019-01-13T06:00:00"/>
    <x v="3"/>
    <b v="0"/>
    <b v="0"/>
    <s v="film &amp; video/drama"/>
    <x v="4"/>
    <s v="drama"/>
  </r>
  <r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x v="648"/>
    <d v="2017-06-01T05:00:00"/>
    <x v="5"/>
    <b v="0"/>
    <b v="0"/>
    <s v="theater/plays"/>
    <x v="3"/>
    <s v="plays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x v="267"/>
    <d v="2012-04-26T05:00:00"/>
    <x v="4"/>
    <b v="0"/>
    <b v="0"/>
    <s v="theater/plays"/>
    <x v="3"/>
    <s v="plays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x v="649"/>
    <d v="2018-07-21T05:00:00"/>
    <x v="9"/>
    <b v="0"/>
    <b v="1"/>
    <s v="theater/plays"/>
    <x v="3"/>
    <s v="plays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x v="248"/>
    <d v="2016-01-26T06:00:00"/>
    <x v="7"/>
    <b v="1"/>
    <b v="1"/>
    <s v="theater/plays"/>
    <x v="3"/>
    <s v="plays"/>
  </r>
  <r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x v="571"/>
    <d v="2016-08-18T05:00:00"/>
    <x v="7"/>
    <b v="0"/>
    <b v="0"/>
    <s v="theater/plays"/>
    <x v="3"/>
    <s v="plays"/>
  </r>
  <r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x v="650"/>
    <d v="2016-09-03T05:00:00"/>
    <x v="7"/>
    <b v="0"/>
    <b v="0"/>
    <s v="publishing/radio &amp; podcasts"/>
    <x v="5"/>
    <s v="radio &amp; podcasts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x v="1"/>
    <d v="2014-08-20T05:00:00"/>
    <x v="1"/>
    <b v="0"/>
    <b v="0"/>
    <s v="music/rock"/>
    <x v="1"/>
    <s v="rock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x v="651"/>
    <d v="2010-08-12T05:00:00"/>
    <x v="6"/>
    <b v="0"/>
    <b v="0"/>
    <s v="games/mobile games"/>
    <x v="6"/>
    <s v="mobile games"/>
  </r>
  <r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x v="652"/>
    <d v="2013-08-07T05:00:00"/>
    <x v="2"/>
    <b v="0"/>
    <b v="1"/>
    <s v="theater/plays"/>
    <x v="3"/>
    <s v="plays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x v="653"/>
    <d v="2011-09-12T05:00:00"/>
    <x v="8"/>
    <b v="0"/>
    <b v="0"/>
    <s v="film &amp; video/documentary"/>
    <x v="4"/>
    <s v="documentary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x v="654"/>
    <d v="2013-07-13T05:00:00"/>
    <x v="2"/>
    <b v="0"/>
    <b v="0"/>
    <s v="technology/wearables"/>
    <x v="2"/>
    <s v="wearables"/>
  </r>
  <r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x v="655"/>
    <d v="2012-06-09T05:00:00"/>
    <x v="4"/>
    <b v="0"/>
    <b v="0"/>
    <s v="publishing/fiction"/>
    <x v="5"/>
    <s v="fiction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x v="656"/>
    <d v="2018-03-07T06:00:00"/>
    <x v="9"/>
    <b v="0"/>
    <b v="1"/>
    <s v="theater/plays"/>
    <x v="3"/>
    <s v="plays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x v="657"/>
    <d v="2018-04-10T05:00:00"/>
    <x v="9"/>
    <b v="0"/>
    <b v="0"/>
    <s v="music/rock"/>
    <x v="1"/>
    <s v="rock"/>
  </r>
  <r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x v="265"/>
    <d v="2017-12-03T06:00:00"/>
    <x v="5"/>
    <b v="0"/>
    <b v="0"/>
    <s v="film &amp; video/documentary"/>
    <x v="4"/>
    <s v="documentary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x v="658"/>
    <d v="2016-03-23T05:00:00"/>
    <x v="7"/>
    <b v="0"/>
    <b v="0"/>
    <s v="theater/plays"/>
    <x v="3"/>
    <s v="plays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x v="659"/>
    <d v="2014-10-24T05:00:00"/>
    <x v="1"/>
    <b v="0"/>
    <b v="1"/>
    <s v="theater/plays"/>
    <x v="3"/>
    <s v="plays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x v="660"/>
    <d v="2014-11-17T06:00:00"/>
    <x v="1"/>
    <b v="0"/>
    <b v="0"/>
    <s v="games/mobile games"/>
    <x v="6"/>
    <s v="mobile games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x v="661"/>
    <d v="2010-10-31T05:00:00"/>
    <x v="6"/>
    <b v="0"/>
    <b v="1"/>
    <s v="theater/plays"/>
    <x v="3"/>
    <s v="plays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x v="4"/>
    <d v="2019-03-19T05:00:00"/>
    <x v="3"/>
    <b v="0"/>
    <b v="0"/>
    <s v="technology/web"/>
    <x v="2"/>
    <s v="web"/>
  </r>
  <r>
    <s v="Stewart Inc"/>
    <s v="Versatile mission-critical knowledgebase"/>
    <n v="4200"/>
    <n v="735"/>
    <n v="17.5"/>
    <x v="0"/>
    <n v="10"/>
    <n v="73.5"/>
    <s v="US"/>
    <s v="USD"/>
    <n v="1464152400"/>
    <n v="1465102800"/>
    <x v="662"/>
    <d v="2016-06-05T05:00:00"/>
    <x v="7"/>
    <b v="0"/>
    <b v="0"/>
    <s v="theater/plays"/>
    <x v="3"/>
    <s v="plays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x v="663"/>
    <d v="2013-02-06T06:00:00"/>
    <x v="2"/>
    <b v="0"/>
    <b v="0"/>
    <s v="film &amp; video/drama"/>
    <x v="4"/>
    <s v="drama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x v="664"/>
    <d v="2015-05-29T05:00:00"/>
    <x v="0"/>
    <b v="0"/>
    <b v="0"/>
    <s v="technology/wearables"/>
    <x v="2"/>
    <s v="wearables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x v="665"/>
    <d v="2017-07-24T05:00:00"/>
    <x v="5"/>
    <b v="0"/>
    <b v="0"/>
    <s v="technology/web"/>
    <x v="2"/>
    <s v="web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x v="666"/>
    <d v="2017-04-14T05:00:00"/>
    <x v="5"/>
    <b v="0"/>
    <b v="1"/>
    <s v="music/rock"/>
    <x v="1"/>
    <s v="rock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x v="43"/>
    <d v="2014-08-06T05:00:00"/>
    <x v="1"/>
    <b v="0"/>
    <b v="0"/>
    <s v="music/metal"/>
    <x v="1"/>
    <s v="metal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x v="667"/>
    <d v="2017-02-09T06:00:00"/>
    <x v="5"/>
    <b v="0"/>
    <b v="1"/>
    <s v="theater/plays"/>
    <x v="3"/>
    <s v="plays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x v="668"/>
    <d v="2016-04-06T05:00:00"/>
    <x v="7"/>
    <b v="0"/>
    <b v="0"/>
    <s v="photography/photography books"/>
    <x v="7"/>
    <s v="photography books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x v="669"/>
    <d v="2015-02-24T06:00:00"/>
    <x v="0"/>
    <b v="0"/>
    <b v="0"/>
    <s v="publishing/nonfiction"/>
    <x v="5"/>
    <s v="nonfiction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x v="670"/>
    <d v="2016-11-23T06:00:00"/>
    <x v="7"/>
    <b v="0"/>
    <b v="0"/>
    <s v="music/indie rock"/>
    <x v="1"/>
    <s v="indie rock"/>
  </r>
  <r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x v="671"/>
    <d v="2014-12-08T06:00:00"/>
    <x v="1"/>
    <b v="0"/>
    <b v="1"/>
    <s v="theater/plays"/>
    <x v="3"/>
    <s v="plays"/>
  </r>
  <r>
    <s v="Meyer-Avila"/>
    <s v="Multi-tiered discrete support"/>
    <n v="10000"/>
    <n v="6100"/>
    <n v="61"/>
    <x v="0"/>
    <n v="191"/>
    <n v="31.937172774869111"/>
    <s v="US"/>
    <s v="USD"/>
    <n v="1340946000"/>
    <n v="1341032400"/>
    <x v="672"/>
    <d v="2012-06-30T05:00:00"/>
    <x v="4"/>
    <b v="0"/>
    <b v="0"/>
    <s v="music/indie rock"/>
    <x v="1"/>
    <s v="indie rock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x v="673"/>
    <d v="2017-02-06T06:00:00"/>
    <x v="5"/>
    <b v="0"/>
    <b v="0"/>
    <s v="theater/plays"/>
    <x v="3"/>
    <s v="plays"/>
  </r>
  <r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x v="674"/>
    <d v="2010-05-24T05:00:00"/>
    <x v="6"/>
    <b v="0"/>
    <b v="0"/>
    <s v="theater/plays"/>
    <x v="3"/>
    <s v="plays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x v="675"/>
    <d v="2010-03-02T06:00:00"/>
    <x v="6"/>
    <b v="0"/>
    <b v="0"/>
    <s v="music/electric music"/>
    <x v="1"/>
    <s v="electric music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x v="676"/>
    <d v="2015-10-27T05:00:00"/>
    <x v="0"/>
    <b v="0"/>
    <b v="1"/>
    <s v="theater/plays"/>
    <x v="3"/>
    <s v="plays"/>
  </r>
  <r>
    <s v="Fitzgerald Group"/>
    <s v="Intuitive exuding initiative"/>
    <n v="2000"/>
    <n v="14240"/>
    <n v="712"/>
    <x v="1"/>
    <n v="140"/>
    <n v="101.71428571428571"/>
    <s v="US"/>
    <s v="USD"/>
    <n v="1533877200"/>
    <n v="1534050000"/>
    <x v="342"/>
    <d v="2018-08-12T05:00:00"/>
    <x v="9"/>
    <b v="0"/>
    <b v="1"/>
    <s v="theater/plays"/>
    <x v="3"/>
    <s v="plays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x v="677"/>
    <d v="2010-06-26T05:00:00"/>
    <x v="6"/>
    <b v="0"/>
    <b v="0"/>
    <s v="technology/wearables"/>
    <x v="2"/>
    <s v="wearables"/>
  </r>
  <r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x v="678"/>
    <d v="2011-10-14T05:00:00"/>
    <x v="8"/>
    <b v="0"/>
    <b v="0"/>
    <s v="technology/web"/>
    <x v="2"/>
    <s v="web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x v="679"/>
    <d v="2010-09-13T05:00:00"/>
    <x v="6"/>
    <b v="0"/>
    <b v="0"/>
    <s v="theater/plays"/>
    <x v="3"/>
    <s v="plays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x v="680"/>
    <d v="2010-03-26T05:00:00"/>
    <x v="6"/>
    <b v="0"/>
    <b v="1"/>
    <s v="film &amp; video/animation"/>
    <x v="4"/>
    <s v="animation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x v="681"/>
    <d v="2014-10-20T05:00:00"/>
    <x v="1"/>
    <b v="0"/>
    <b v="1"/>
    <s v="technology/wearables"/>
    <x v="2"/>
    <s v="wearables"/>
  </r>
  <r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x v="6"/>
    <b v="0"/>
    <b v="0"/>
    <s v="music/electric music"/>
    <x v="1"/>
    <s v="electric music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x v="683"/>
    <d v="2016-04-01T05:00:00"/>
    <x v="7"/>
    <b v="1"/>
    <b v="1"/>
    <s v="publishing/nonfiction"/>
    <x v="5"/>
    <s v="nonfiction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x v="684"/>
    <d v="2010-08-23T05:00:00"/>
    <x v="6"/>
    <b v="0"/>
    <b v="1"/>
    <s v="theater/plays"/>
    <x v="3"/>
    <s v="plays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x v="674"/>
    <d v="2010-06-07T05:00:00"/>
    <x v="6"/>
    <b v="0"/>
    <b v="0"/>
    <s v="photography/photography books"/>
    <x v="7"/>
    <s v="photography books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x v="685"/>
    <d v="2012-12-20T06:00:00"/>
    <x v="4"/>
    <b v="0"/>
    <b v="0"/>
    <s v="theater/plays"/>
    <x v="3"/>
    <s v="plays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x v="605"/>
    <d v="2018-01-08T06:00:00"/>
    <x v="9"/>
    <b v="0"/>
    <b v="1"/>
    <s v="theater/plays"/>
    <x v="3"/>
    <s v="plays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x v="686"/>
    <d v="2015-01-26T06:00:00"/>
    <x v="0"/>
    <b v="0"/>
    <b v="0"/>
    <s v="theater/plays"/>
    <x v="3"/>
    <s v="plays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x v="687"/>
    <d v="2011-05-16T05:00:00"/>
    <x v="8"/>
    <b v="0"/>
    <b v="0"/>
    <s v="film &amp; video/drama"/>
    <x v="4"/>
    <s v="drama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x v="688"/>
    <d v="2014-11-02T05:00:00"/>
    <x v="1"/>
    <b v="0"/>
    <b v="0"/>
    <s v="music/rock"/>
    <x v="1"/>
    <s v="rock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x v="689"/>
    <d v="2018-03-07T06:00:00"/>
    <x v="9"/>
    <b v="0"/>
    <b v="0"/>
    <s v="music/electric music"/>
    <x v="1"/>
    <s v="electric music"/>
  </r>
  <r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x v="690"/>
    <d v="2019-08-30T05:00:00"/>
    <x v="3"/>
    <b v="0"/>
    <b v="1"/>
    <s v="games/video games"/>
    <x v="6"/>
    <s v="video games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x v="691"/>
    <d v="2017-07-27T05:00:00"/>
    <x v="5"/>
    <b v="0"/>
    <b v="0"/>
    <s v="music/rock"/>
    <x v="1"/>
    <s v="rock"/>
  </r>
  <r>
    <s v="Davis Ltd"/>
    <s v="Upgradable uniform service-desk"/>
    <n v="3500"/>
    <n v="6204"/>
    <n v="177.25714285714284"/>
    <x v="1"/>
    <n v="100"/>
    <n v="62.04"/>
    <s v="AU"/>
    <s v="AUD"/>
    <n v="1354082400"/>
    <n v="1355032800"/>
    <x v="692"/>
    <d v="2012-12-09T06:00:00"/>
    <x v="4"/>
    <b v="0"/>
    <b v="0"/>
    <s v="music/jazz"/>
    <x v="1"/>
    <s v="jazz"/>
  </r>
  <r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x v="693"/>
    <d v="2012-06-12T05:00:00"/>
    <x v="4"/>
    <b v="0"/>
    <b v="1"/>
    <s v="theater/plays"/>
    <x v="3"/>
    <s v="plays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x v="694"/>
    <d v="2011-05-21T05:00:00"/>
    <x v="8"/>
    <b v="0"/>
    <b v="0"/>
    <s v="music/rock"/>
    <x v="1"/>
    <s v="rock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x v="695"/>
    <d v="2017-05-10T05:00:00"/>
    <x v="5"/>
    <b v="1"/>
    <b v="1"/>
    <s v="music/indie rock"/>
    <x v="1"/>
    <s v="indie rock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x v="123"/>
    <d v="2018-09-20T05:00:00"/>
    <x v="9"/>
    <b v="0"/>
    <b v="0"/>
    <s v="film &amp; video/science fiction"/>
    <x v="4"/>
    <s v="science fiction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x v="696"/>
    <d v="2015-11-20T06:00:00"/>
    <x v="0"/>
    <b v="0"/>
    <b v="0"/>
    <s v="publishing/translations"/>
    <x v="5"/>
    <s v="translations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x v="2"/>
    <b v="0"/>
    <b v="0"/>
    <s v="theater/plays"/>
    <x v="3"/>
    <s v="plays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x v="697"/>
    <d v="2013-09-10T05:00:00"/>
    <x v="2"/>
    <b v="0"/>
    <b v="0"/>
    <s v="games/video games"/>
    <x v="6"/>
    <s v="video games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x v="698"/>
    <d v="2014-04-21T05:00:00"/>
    <x v="1"/>
    <b v="0"/>
    <b v="1"/>
    <s v="theater/plays"/>
    <x v="3"/>
    <s v="plays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x v="699"/>
    <d v="2019-02-22T06:00:00"/>
    <x v="3"/>
    <b v="0"/>
    <b v="0"/>
    <s v="theater/plays"/>
    <x v="3"/>
    <s v="plays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x v="700"/>
    <d v="2019-02-13T06:00:00"/>
    <x v="3"/>
    <b v="0"/>
    <b v="0"/>
    <s v="music/indie rock"/>
    <x v="1"/>
    <s v="indie rock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x v="701"/>
    <d v="2017-04-23T05:00:00"/>
    <x v="5"/>
    <b v="0"/>
    <b v="0"/>
    <s v="theater/plays"/>
    <x v="3"/>
    <s v="plays"/>
  </r>
  <r>
    <s v="Gonzalez-Snow"/>
    <s v="Polarized user-facing interface"/>
    <n v="5000"/>
    <n v="6775"/>
    <n v="135.5"/>
    <x v="1"/>
    <n v="78"/>
    <n v="86.858974358974365"/>
    <s v="IT"/>
    <s v="EUR"/>
    <n v="1463979600"/>
    <n v="1467522000"/>
    <x v="702"/>
    <d v="2016-07-03T05:00:00"/>
    <x v="7"/>
    <b v="0"/>
    <b v="0"/>
    <s v="technology/web"/>
    <x v="2"/>
    <s v="web"/>
  </r>
  <r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x v="703"/>
    <d v="2014-11-16T06:00:00"/>
    <x v="1"/>
    <b v="0"/>
    <b v="0"/>
    <s v="music/rock"/>
    <x v="1"/>
    <s v="rock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x v="704"/>
    <d v="2019-07-22T05:00:00"/>
    <x v="3"/>
    <b v="0"/>
    <b v="0"/>
    <s v="theater/plays"/>
    <x v="3"/>
    <s v="plays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x v="431"/>
    <d v="2011-10-22T05:00:00"/>
    <x v="8"/>
    <b v="0"/>
    <b v="0"/>
    <s v="theater/plays"/>
    <x v="3"/>
    <s v="plays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x v="705"/>
    <d v="2011-08-18T05:00:00"/>
    <x v="8"/>
    <b v="0"/>
    <b v="0"/>
    <s v="film &amp; video/animation"/>
    <x v="4"/>
    <s v="animation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x v="706"/>
    <d v="2015-08-23T05:00:00"/>
    <x v="0"/>
    <b v="0"/>
    <b v="1"/>
    <s v="theater/plays"/>
    <x v="3"/>
    <s v="plays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x v="707"/>
    <d v="2016-08-10T05:00:00"/>
    <x v="7"/>
    <b v="0"/>
    <b v="1"/>
    <s v="film &amp; video/drama"/>
    <x v="4"/>
    <s v="drama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x v="708"/>
    <d v="2010-12-21T06:00:00"/>
    <x v="6"/>
    <b v="0"/>
    <b v="0"/>
    <s v="theater/plays"/>
    <x v="3"/>
    <s v="plays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x v="709"/>
    <d v="2011-03-29T05:00:00"/>
    <x v="8"/>
    <b v="0"/>
    <b v="1"/>
    <s v="film &amp; video/animation"/>
    <x v="4"/>
    <s v="animation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x v="710"/>
    <d v="2013-12-24T06:00:00"/>
    <x v="2"/>
    <b v="0"/>
    <b v="0"/>
    <s v="music/rock"/>
    <x v="1"/>
    <s v="rock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x v="711"/>
    <d v="2016-03-17T05:00:00"/>
    <x v="7"/>
    <b v="0"/>
    <b v="0"/>
    <s v="technology/web"/>
    <x v="2"/>
    <s v="web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x v="157"/>
    <d v="2019-05-31T05:00:00"/>
    <x v="3"/>
    <b v="0"/>
    <b v="1"/>
    <s v="film &amp; video/animation"/>
    <x v="4"/>
    <s v="animation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x v="630"/>
    <d v="2018-04-03T05:00:00"/>
    <x v="9"/>
    <b v="0"/>
    <b v="1"/>
    <s v="music/jazz"/>
    <x v="1"/>
    <s v="jazz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x v="712"/>
    <d v="2011-05-30T05:00:00"/>
    <x v="8"/>
    <b v="0"/>
    <b v="0"/>
    <s v="music/rock"/>
    <x v="1"/>
    <s v="rock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x v="93"/>
    <d v="2012-11-10T06:00:00"/>
    <x v="4"/>
    <b v="0"/>
    <b v="0"/>
    <s v="film &amp; video/animation"/>
    <x v="4"/>
    <s v="animation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x v="713"/>
    <d v="2014-07-03T05:00:00"/>
    <x v="1"/>
    <b v="0"/>
    <b v="0"/>
    <s v="theater/plays"/>
    <x v="3"/>
    <s v="plays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x v="714"/>
    <d v="2010-02-20T06:00:00"/>
    <x v="6"/>
    <b v="0"/>
    <b v="0"/>
    <s v="theater/plays"/>
    <x v="3"/>
    <s v="plays"/>
  </r>
  <r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x v="715"/>
    <d v="2016-12-27T06:00:00"/>
    <x v="7"/>
    <b v="0"/>
    <b v="0"/>
    <s v="food/food trucks"/>
    <x v="0"/>
    <s v="food trucks"/>
  </r>
  <r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x v="716"/>
    <d v="2013-07-24T05:00:00"/>
    <x v="2"/>
    <b v="0"/>
    <b v="1"/>
    <s v="theater/plays"/>
    <x v="3"/>
    <s v="plays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x v="448"/>
    <d v="2013-06-29T05:00:00"/>
    <x v="2"/>
    <b v="0"/>
    <b v="0"/>
    <s v="publishing/nonfiction"/>
    <x v="5"/>
    <s v="nonfiction"/>
  </r>
  <r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x v="717"/>
    <d v="2018-01-03T06:00:00"/>
    <x v="9"/>
    <b v="0"/>
    <b v="0"/>
    <s v="music/rock"/>
    <x v="1"/>
    <s v="rock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x v="718"/>
    <d v="2016-11-04T05:00:00"/>
    <x v="7"/>
    <b v="0"/>
    <b v="0"/>
    <s v="film &amp; video/drama"/>
    <x v="4"/>
    <s v="drama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x v="719"/>
    <d v="2014-08-15T05:00:00"/>
    <x v="1"/>
    <b v="0"/>
    <b v="1"/>
    <s v="games/mobile games"/>
    <x v="6"/>
    <s v="mobile games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x v="720"/>
    <d v="2019-01-22T06:00:00"/>
    <x v="3"/>
    <b v="0"/>
    <b v="0"/>
    <s v="technology/web"/>
    <x v="2"/>
    <s v="web"/>
  </r>
  <r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x v="721"/>
    <d v="2012-06-28T05:00:00"/>
    <x v="4"/>
    <b v="0"/>
    <b v="1"/>
    <s v="theater/plays"/>
    <x v="3"/>
    <s v="plays"/>
  </r>
  <r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x v="722"/>
    <d v="2016-02-03T06:00:00"/>
    <x v="7"/>
    <b v="0"/>
    <b v="0"/>
    <s v="theater/plays"/>
    <x v="3"/>
    <s v="plays"/>
  </r>
  <r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x v="0"/>
    <b v="0"/>
    <b v="0"/>
    <s v="music/rock"/>
    <x v="1"/>
    <s v="rock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x v="723"/>
    <d v="2020-01-22T06:00:00"/>
    <x v="10"/>
    <b v="0"/>
    <b v="1"/>
    <s v="photography/photography books"/>
    <x v="7"/>
    <s v="photography books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x v="704"/>
    <d v="2019-07-06T05:00:00"/>
    <x v="3"/>
    <b v="0"/>
    <b v="0"/>
    <s v="photography/photography books"/>
    <x v="7"/>
    <s v="photography books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x v="724"/>
    <d v="2019-03-02T06:00:00"/>
    <x v="3"/>
    <b v="0"/>
    <b v="0"/>
    <s v="theater/plays"/>
    <x v="3"/>
    <s v="plays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x v="725"/>
    <d v="2018-01-22T06:00:00"/>
    <x v="9"/>
    <b v="0"/>
    <b v="0"/>
    <s v="music/rock"/>
    <x v="1"/>
    <s v="rock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x v="660"/>
    <d v="2015-01-05T06:00:00"/>
    <x v="0"/>
    <b v="0"/>
    <b v="0"/>
    <s v="film &amp; video/documentary"/>
    <x v="4"/>
    <s v="documentary"/>
  </r>
  <r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x v="726"/>
    <d v="2012-03-29T05:00:00"/>
    <x v="4"/>
    <b v="0"/>
    <b v="1"/>
    <s v="film &amp; video/drama"/>
    <x v="4"/>
    <s v="drama"/>
  </r>
  <r>
    <s v="Walker-Taylor"/>
    <s v="Automated uniform concept"/>
    <n v="700"/>
    <n v="1848"/>
    <n v="264"/>
    <x v="1"/>
    <n v="43"/>
    <n v="42.97674418604651"/>
    <s v="US"/>
    <s v="USD"/>
    <n v="1571115600"/>
    <n v="1574920800"/>
    <x v="727"/>
    <d v="2019-11-28T06:00:00"/>
    <x v="3"/>
    <b v="0"/>
    <b v="1"/>
    <s v="theater/plays"/>
    <x v="3"/>
    <s v="plays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x v="728"/>
    <d v="2016-06-03T05:00:00"/>
    <x v="7"/>
    <b v="0"/>
    <b v="0"/>
    <s v="food/food trucks"/>
    <x v="0"/>
    <s v="food trucks"/>
  </r>
  <r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x v="729"/>
    <d v="2012-08-15T05:00:00"/>
    <x v="4"/>
    <b v="0"/>
    <b v="0"/>
    <s v="film &amp; video/documentary"/>
    <x v="4"/>
    <s v="documentary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x v="730"/>
    <d v="2017-12-08T06:00:00"/>
    <x v="5"/>
    <b v="0"/>
    <b v="1"/>
    <s v="theater/plays"/>
    <x v="3"/>
    <s v="plays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x v="731"/>
    <d v="2016-01-11T06:00:00"/>
    <x v="7"/>
    <b v="0"/>
    <b v="1"/>
    <s v="games/video games"/>
    <x v="6"/>
    <s v="video games"/>
  </r>
  <r>
    <s v="Landry Group"/>
    <s v="Expanded value-added hardware"/>
    <n v="59700"/>
    <n v="134640"/>
    <n v="225.52763819095478"/>
    <x v="1"/>
    <n v="2805"/>
    <n v="48"/>
    <s v="CA"/>
    <s v="CAD"/>
    <n v="1523854800"/>
    <n v="1524286800"/>
    <x v="78"/>
    <d v="2018-04-21T05:00:00"/>
    <x v="9"/>
    <b v="0"/>
    <b v="0"/>
    <s v="publishing/nonfiction"/>
    <x v="5"/>
    <s v="nonfiction"/>
  </r>
  <r>
    <s v="Buckley Group"/>
    <s v="Diverse high-level attitude"/>
    <n v="3200"/>
    <n v="7661"/>
    <n v="239.40625"/>
    <x v="1"/>
    <n v="68"/>
    <n v="112.66176470588235"/>
    <s v="US"/>
    <s v="USD"/>
    <n v="1346043600"/>
    <n v="1346907600"/>
    <x v="732"/>
    <d v="2012-09-06T05:00:00"/>
    <x v="4"/>
    <b v="0"/>
    <b v="0"/>
    <s v="games/video games"/>
    <x v="6"/>
    <s v="video games"/>
  </r>
  <r>
    <s v="Vincent PLC"/>
    <s v="Visionary 24hour analyzer"/>
    <n v="3200"/>
    <n v="2950"/>
    <n v="92.1875"/>
    <x v="0"/>
    <n v="36"/>
    <n v="81.944444444444443"/>
    <s v="DK"/>
    <s v="DKK"/>
    <n v="1464325200"/>
    <n v="1464498000"/>
    <x v="733"/>
    <d v="2016-05-29T05:00:00"/>
    <x v="7"/>
    <b v="0"/>
    <b v="1"/>
    <s v="music/rock"/>
    <x v="1"/>
    <s v="rock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x v="734"/>
    <d v="2017-12-25T06:00:00"/>
    <x v="5"/>
    <b v="0"/>
    <b v="0"/>
    <s v="music/rock"/>
    <x v="1"/>
    <s v="rock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x v="406"/>
    <d v="2014-02-12T06:00:00"/>
    <x v="1"/>
    <b v="1"/>
    <b v="1"/>
    <s v="theater/plays"/>
    <x v="3"/>
    <s v="plays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x v="735"/>
    <d v="2019-06-01T05:00:00"/>
    <x v="3"/>
    <b v="0"/>
    <b v="1"/>
    <s v="publishing/nonfiction"/>
    <x v="5"/>
    <s v="nonfiction"/>
  </r>
  <r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x v="736"/>
    <d v="2019-02-03T06:00:00"/>
    <x v="3"/>
    <b v="0"/>
    <b v="1"/>
    <s v="theater/plays"/>
    <x v="3"/>
    <s v="plays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x v="737"/>
    <d v="2012-12-09T06:00:00"/>
    <x v="4"/>
    <b v="1"/>
    <b v="0"/>
    <s v="games/video games"/>
    <x v="6"/>
    <s v="video games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x v="192"/>
    <d v="2018-08-11T05:00:00"/>
    <x v="9"/>
    <b v="0"/>
    <b v="1"/>
    <s v="music/rock"/>
    <x v="1"/>
    <s v="rock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x v="738"/>
    <d v="2017-03-13T05:00:00"/>
    <x v="5"/>
    <b v="0"/>
    <b v="0"/>
    <s v="film &amp; video/documentary"/>
    <x v="4"/>
    <s v="documentary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x v="739"/>
    <d v="2014-03-17T05:00:00"/>
    <x v="1"/>
    <b v="0"/>
    <b v="0"/>
    <s v="music/rock"/>
    <x v="1"/>
    <s v="rock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x v="613"/>
    <d v="2014-10-05T05:00:00"/>
    <x v="1"/>
    <b v="1"/>
    <b v="1"/>
    <s v="music/rock"/>
    <x v="1"/>
    <s v="rock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x v="740"/>
    <d v="2010-07-21T05:00:00"/>
    <x v="6"/>
    <b v="0"/>
    <b v="1"/>
    <s v="publishing/nonfiction"/>
    <x v="5"/>
    <s v="nonfiction"/>
  </r>
  <r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x v="145"/>
    <d v="2017-08-06T05:00:00"/>
    <x v="5"/>
    <b v="0"/>
    <b v="0"/>
    <s v="film &amp; video/shorts"/>
    <x v="4"/>
    <s v="shorts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x v="741"/>
    <d v="2011-01-10T06:00:00"/>
    <x v="8"/>
    <b v="0"/>
    <b v="1"/>
    <s v="theater/plays"/>
    <x v="3"/>
    <s v="plays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x v="742"/>
    <d v="2011-05-15T05:00:00"/>
    <x v="8"/>
    <b v="0"/>
    <b v="1"/>
    <s v="film &amp; video/drama"/>
    <x v="4"/>
    <s v="drama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x v="202"/>
    <d v="2018-09-22T05:00:00"/>
    <x v="9"/>
    <b v="0"/>
    <b v="0"/>
    <s v="theater/plays"/>
    <x v="3"/>
    <s v="plays"/>
  </r>
  <r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x v="743"/>
    <d v="2015-06-24T05:00:00"/>
    <x v="0"/>
    <b v="0"/>
    <b v="0"/>
    <s v="theater/plays"/>
    <x v="3"/>
    <s v="plays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x v="744"/>
    <d v="2018-03-03T06:00:00"/>
    <x v="9"/>
    <b v="0"/>
    <b v="0"/>
    <s v="theater/plays"/>
    <x v="3"/>
    <s v="plays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x v="745"/>
    <d v="2012-04-29T05:00:00"/>
    <x v="4"/>
    <b v="0"/>
    <b v="0"/>
    <s v="photography/photography books"/>
    <x v="7"/>
    <s v="photography books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x v="746"/>
    <d v="2015-11-25T06:00:00"/>
    <x v="0"/>
    <b v="1"/>
    <b v="0"/>
    <s v="publishing/translations"/>
    <x v="5"/>
    <s v="translations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x v="747"/>
    <d v="2011-02-25T06:00:00"/>
    <x v="8"/>
    <b v="0"/>
    <b v="0"/>
    <s v="publishing/translations"/>
    <x v="5"/>
    <s v="translations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x v="362"/>
    <d v="2013-06-29T05:00:00"/>
    <x v="2"/>
    <b v="0"/>
    <b v="0"/>
    <s v="theater/plays"/>
    <x v="3"/>
    <s v="plays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x v="748"/>
    <d v="2015-03-06T06:00:00"/>
    <x v="0"/>
    <b v="0"/>
    <b v="0"/>
    <s v="technology/web"/>
    <x v="2"/>
    <s v="web"/>
  </r>
  <r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x v="749"/>
    <d v="2010-02-16T06:00:00"/>
    <x v="6"/>
    <b v="0"/>
    <b v="0"/>
    <s v="music/indie rock"/>
    <x v="1"/>
    <s v="indie rock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x v="643"/>
    <d v="2011-05-20T05:00:00"/>
    <x v="8"/>
    <b v="0"/>
    <b v="0"/>
    <s v="music/jazz"/>
    <x v="1"/>
    <s v="jazz"/>
  </r>
  <r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x v="750"/>
    <d v="2018-10-06T05:00:00"/>
    <x v="9"/>
    <b v="0"/>
    <b v="0"/>
    <s v="theater/plays"/>
    <x v="3"/>
    <s v="plays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x v="751"/>
    <d v="2014-05-01T05:00:00"/>
    <x v="1"/>
    <b v="0"/>
    <b v="1"/>
    <s v="film &amp; video/documentary"/>
    <x v="4"/>
    <s v="documentary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x v="752"/>
    <d v="2014-07-18T05:00:00"/>
    <x v="1"/>
    <b v="0"/>
    <b v="1"/>
    <s v="theater/plays"/>
    <x v="3"/>
    <s v="plays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x v="753"/>
    <d v="2016-03-06T06:00:00"/>
    <x v="7"/>
    <b v="0"/>
    <b v="0"/>
    <s v="technology/web"/>
    <x v="2"/>
    <s v="web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x v="754"/>
    <d v="2018-06-18T05:00:00"/>
    <x v="9"/>
    <b v="0"/>
    <b v="0"/>
    <s v="technology/wearables"/>
    <x v="2"/>
    <s v="wearables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x v="755"/>
    <d v="2018-09-01T05:00:00"/>
    <x v="9"/>
    <b v="0"/>
    <b v="0"/>
    <s v="photography/photography books"/>
    <x v="7"/>
    <s v="photography books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x v="756"/>
    <d v="2012-01-25T06:00:00"/>
    <x v="4"/>
    <b v="0"/>
    <b v="0"/>
    <s v="film &amp; video/documentary"/>
    <x v="4"/>
    <s v="documentary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x v="757"/>
    <d v="2018-06-21T05:00:00"/>
    <x v="9"/>
    <b v="0"/>
    <b v="0"/>
    <s v="technology/web"/>
    <x v="2"/>
    <s v="web"/>
  </r>
  <r>
    <s v="Cooper, Stanley and Bryant"/>
    <s v="Phased empowering success"/>
    <n v="1000"/>
    <n v="5085"/>
    <n v="508.5"/>
    <x v="1"/>
    <n v="48"/>
    <n v="105.9375"/>
    <s v="US"/>
    <s v="USD"/>
    <n v="1532149200"/>
    <n v="1535259600"/>
    <x v="758"/>
    <d v="2018-08-26T05:00:00"/>
    <x v="9"/>
    <b v="1"/>
    <b v="1"/>
    <s v="technology/web"/>
    <x v="2"/>
    <s v="web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x v="759"/>
    <d v="2018-01-10T06:00:00"/>
    <x v="9"/>
    <b v="0"/>
    <b v="0"/>
    <s v="food/food trucks"/>
    <x v="0"/>
    <s v="food trucks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x v="760"/>
    <d v="2010-06-21T05:00:00"/>
    <x v="6"/>
    <b v="0"/>
    <b v="0"/>
    <s v="film &amp; video/drama"/>
    <x v="4"/>
    <s v="drama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x v="761"/>
    <d v="2012-02-12T06:00:00"/>
    <x v="4"/>
    <b v="0"/>
    <b v="1"/>
    <s v="music/indie rock"/>
    <x v="1"/>
    <s v="indie rock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x v="8"/>
    <b v="1"/>
    <b v="0"/>
    <s v="music/rock"/>
    <x v="1"/>
    <s v="rock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x v="444"/>
    <d v="2012-06-04T05:00:00"/>
    <x v="4"/>
    <b v="0"/>
    <b v="0"/>
    <s v="music/electric music"/>
    <x v="1"/>
    <s v="electric music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x v="763"/>
    <d v="2011-07-26T05:00:00"/>
    <x v="8"/>
    <b v="0"/>
    <b v="1"/>
    <s v="games/video games"/>
    <x v="6"/>
    <s v="video games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x v="764"/>
    <d v="2011-06-25T05:00:00"/>
    <x v="8"/>
    <b v="0"/>
    <b v="1"/>
    <s v="music/indie rock"/>
    <x v="1"/>
    <s v="indie rock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x v="765"/>
    <d v="2019-12-15T06:00:00"/>
    <x v="3"/>
    <b v="0"/>
    <b v="0"/>
    <s v="publishing/fiction"/>
    <x v="5"/>
    <s v="fiction"/>
  </r>
  <r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x v="766"/>
    <d v="2011-07-19T05:00:00"/>
    <x v="8"/>
    <b v="0"/>
    <b v="0"/>
    <s v="theater/plays"/>
    <x v="3"/>
    <s v="plays"/>
  </r>
  <r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x v="767"/>
    <d v="2012-05-11T05:00:00"/>
    <x v="4"/>
    <b v="0"/>
    <b v="0"/>
    <s v="food/food trucks"/>
    <x v="0"/>
    <s v="food trucks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x v="768"/>
    <d v="2012-02-28T06:00:00"/>
    <x v="4"/>
    <b v="1"/>
    <b v="0"/>
    <s v="film &amp; video/shorts"/>
    <x v="4"/>
    <s v="shorts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x v="769"/>
    <d v="2018-04-28T05:00:00"/>
    <x v="9"/>
    <b v="1"/>
    <b v="0"/>
    <s v="food/food trucks"/>
    <x v="0"/>
    <s v="food trucks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x v="770"/>
    <d v="2013-03-19T05:00:00"/>
    <x v="2"/>
    <b v="0"/>
    <b v="1"/>
    <s v="theater/plays"/>
    <x v="3"/>
    <s v="plays"/>
  </r>
  <r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x v="771"/>
    <d v="2019-03-01T06:00:00"/>
    <x v="3"/>
    <b v="0"/>
    <b v="1"/>
    <s v="technology/wearables"/>
    <x v="2"/>
    <s v="wearables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x v="772"/>
    <d v="2010-03-29T05:00:00"/>
    <x v="6"/>
    <b v="0"/>
    <b v="0"/>
    <s v="theater/plays"/>
    <x v="3"/>
    <s v="plays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x v="773"/>
    <d v="2011-08-05T05:00:00"/>
    <x v="8"/>
    <b v="0"/>
    <b v="0"/>
    <s v="theater/plays"/>
    <x v="3"/>
    <s v="plays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x v="774"/>
    <d v="2015-07-10T05:00:00"/>
    <x v="0"/>
    <b v="0"/>
    <b v="1"/>
    <s v="film &amp; video/television"/>
    <x v="4"/>
    <s v="television"/>
  </r>
  <r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x v="775"/>
    <d v="2016-08-24T05:00:00"/>
    <x v="7"/>
    <b v="0"/>
    <b v="0"/>
    <s v="film &amp; video/shorts"/>
    <x v="4"/>
    <s v="shorts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x v="776"/>
    <d v="2014-09-24T05:00:00"/>
    <x v="1"/>
    <b v="0"/>
    <b v="0"/>
    <s v="theater/plays"/>
    <x v="3"/>
    <s v="plays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x v="777"/>
    <d v="2011-05-09T05:00:00"/>
    <x v="8"/>
    <b v="0"/>
    <b v="0"/>
    <s v="photography/photography books"/>
    <x v="7"/>
    <s v="photography books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x v="778"/>
    <d v="2018-10-15T05:00:00"/>
    <x v="9"/>
    <b v="0"/>
    <b v="0"/>
    <s v="food/food trucks"/>
    <x v="0"/>
    <s v="food trucks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x v="779"/>
    <d v="2013-10-23T05:00:00"/>
    <x v="2"/>
    <b v="0"/>
    <b v="0"/>
    <s v="theater/plays"/>
    <x v="3"/>
    <s v="plays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x v="780"/>
    <d v="2010-07-05T05:00:00"/>
    <x v="6"/>
    <b v="0"/>
    <b v="0"/>
    <s v="film &amp; video/drama"/>
    <x v="4"/>
    <s v="drama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x v="335"/>
    <d v="2015-09-18T05:00:00"/>
    <x v="0"/>
    <b v="0"/>
    <b v="0"/>
    <s v="theater/plays"/>
    <x v="3"/>
    <s v="plays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x v="535"/>
    <d v="2017-11-19T06:00:00"/>
    <x v="5"/>
    <b v="0"/>
    <b v="1"/>
    <s v="theater/plays"/>
    <x v="3"/>
    <s v="plays"/>
  </r>
  <r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x v="270"/>
    <d v="2018-09-08T05:00:00"/>
    <x v="9"/>
    <b v="0"/>
    <b v="0"/>
    <s v="film &amp; video/science fiction"/>
    <x v="4"/>
    <s v="science fiction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x v="781"/>
    <d v="2014-01-13T06:00:00"/>
    <x v="1"/>
    <b v="0"/>
    <b v="0"/>
    <s v="photography/photography books"/>
    <x v="7"/>
    <s v="photography books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x v="782"/>
    <d v="2010-05-31T05:00:00"/>
    <x v="6"/>
    <b v="0"/>
    <b v="1"/>
    <s v="photography/photography books"/>
    <x v="7"/>
    <s v="photography books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x v="783"/>
    <d v="2011-01-14T06:00:00"/>
    <x v="8"/>
    <b v="0"/>
    <b v="0"/>
    <s v="music/rock"/>
    <x v="1"/>
    <s v="rock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x v="784"/>
    <d v="2019-07-02T05:00:00"/>
    <x v="3"/>
    <b v="0"/>
    <b v="0"/>
    <s v="photography/photography books"/>
    <x v="7"/>
    <s v="photography books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x v="785"/>
    <d v="2016-07-27T05:00:00"/>
    <x v="7"/>
    <b v="0"/>
    <b v="0"/>
    <s v="food/food trucks"/>
    <x v="0"/>
    <s v="food trucks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x v="786"/>
    <d v="2020-02-08T06:00:00"/>
    <x v="10"/>
    <b v="0"/>
    <b v="0"/>
    <s v="music/metal"/>
    <x v="1"/>
    <s v="metal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x v="787"/>
    <d v="2017-03-03T06:00:00"/>
    <x v="5"/>
    <b v="0"/>
    <b v="0"/>
    <s v="publishing/nonfiction"/>
    <x v="5"/>
    <s v="nonfiction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x v="788"/>
    <d v="2019-07-23T05:00:00"/>
    <x v="3"/>
    <b v="0"/>
    <b v="0"/>
    <s v="music/electric music"/>
    <x v="1"/>
    <s v="electric music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x v="330"/>
    <d v="2015-08-07T05:00:00"/>
    <x v="0"/>
    <b v="0"/>
    <b v="1"/>
    <s v="theater/plays"/>
    <x v="3"/>
    <s v="plays"/>
  </r>
  <r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x v="0"/>
    <b v="0"/>
    <b v="0"/>
    <s v="theater/plays"/>
    <x v="3"/>
    <s v="plays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x v="790"/>
    <d v="2010-06-30T05:00:00"/>
    <x v="6"/>
    <b v="0"/>
    <b v="0"/>
    <s v="film &amp; video/shorts"/>
    <x v="4"/>
    <s v="shorts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x v="791"/>
    <d v="2014-05-06T05:00:00"/>
    <x v="1"/>
    <b v="0"/>
    <b v="1"/>
    <s v="theater/plays"/>
    <x v="3"/>
    <s v="plays"/>
  </r>
  <r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x v="792"/>
    <d v="2010-07-14T05:00:00"/>
    <x v="6"/>
    <b v="0"/>
    <b v="0"/>
    <s v="theater/plays"/>
    <x v="3"/>
    <s v="plays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x v="793"/>
    <d v="2010-09-13T05:00:00"/>
    <x v="6"/>
    <b v="0"/>
    <b v="0"/>
    <s v="music/indie rock"/>
    <x v="1"/>
    <s v="indie rock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x v="794"/>
    <d v="2015-09-02T05:00:00"/>
    <x v="0"/>
    <b v="0"/>
    <b v="1"/>
    <s v="theater/plays"/>
    <x v="3"/>
    <s v="plays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x v="795"/>
    <d v="2017-04-30T05:00:00"/>
    <x v="5"/>
    <b v="0"/>
    <b v="0"/>
    <s v="theater/plays"/>
    <x v="3"/>
    <s v="plays"/>
  </r>
  <r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x v="796"/>
    <d v="2014-03-19T05:00:00"/>
    <x v="1"/>
    <b v="0"/>
    <b v="1"/>
    <s v="music/electric music"/>
    <x v="1"/>
    <s v="electric music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x v="797"/>
    <d v="2019-06-25T05:00:00"/>
    <x v="3"/>
    <b v="0"/>
    <b v="0"/>
    <s v="music/indie rock"/>
    <x v="1"/>
    <s v="indie rock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x v="798"/>
    <d v="2012-01-16T06:00:00"/>
    <x v="4"/>
    <b v="0"/>
    <b v="0"/>
    <s v="film &amp; video/documentary"/>
    <x v="4"/>
    <s v="documentary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x v="799"/>
    <d v="2010-07-01T05:00:00"/>
    <x v="6"/>
    <b v="0"/>
    <b v="0"/>
    <s v="publishing/translations"/>
    <x v="5"/>
    <s v="translations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x v="800"/>
    <d v="2015-06-19T05:00:00"/>
    <x v="0"/>
    <b v="0"/>
    <b v="1"/>
    <s v="film &amp; video/documentary"/>
    <x v="4"/>
    <s v="documentary"/>
  </r>
  <r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x v="801"/>
    <d v="2013-08-10T05:00:00"/>
    <x v="2"/>
    <b v="0"/>
    <b v="1"/>
    <s v="film &amp; video/television"/>
    <x v="4"/>
    <s v="television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x v="802"/>
    <d v="2018-02-12T06:00:00"/>
    <x v="9"/>
    <b v="0"/>
    <b v="0"/>
    <s v="theater/plays"/>
    <x v="3"/>
    <s v="plays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x v="803"/>
    <d v="2011-07-17T05:00:00"/>
    <x v="8"/>
    <b v="0"/>
    <b v="1"/>
    <s v="food/food trucks"/>
    <x v="0"/>
    <s v="food trucks"/>
  </r>
  <r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x v="212"/>
    <d v="2019-04-30T05:00:00"/>
    <x v="3"/>
    <b v="0"/>
    <b v="0"/>
    <s v="theater/plays"/>
    <x v="3"/>
    <s v="plays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x v="804"/>
    <d v="2019-12-22T06:00:00"/>
    <x v="3"/>
    <b v="0"/>
    <b v="0"/>
    <s v="film &amp; video/documentary"/>
    <x v="4"/>
    <s v="documentary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x v="805"/>
    <d v="2013-10-25T05:00:00"/>
    <x v="2"/>
    <b v="0"/>
    <b v="0"/>
    <s v="music/jazz"/>
    <x v="1"/>
    <s v="jazz"/>
  </r>
  <r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x v="1"/>
    <b v="0"/>
    <b v="1"/>
    <s v="technology/web"/>
    <x v="2"/>
    <s v="web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x v="807"/>
    <d v="2018-08-19T05:00:00"/>
    <x v="9"/>
    <b v="0"/>
    <b v="1"/>
    <s v="music/rock"/>
    <x v="1"/>
    <s v="rock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x v="722"/>
    <d v="2016-03-12T06:00:00"/>
    <x v="7"/>
    <b v="0"/>
    <b v="0"/>
    <s v="technology/web"/>
    <x v="2"/>
    <s v="web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x v="477"/>
    <d v="2012-05-20T05:00:00"/>
    <x v="4"/>
    <b v="0"/>
    <b v="1"/>
    <s v="publishing/nonfiction"/>
    <x v="5"/>
    <s v="nonfiction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x v="259"/>
    <d v="2012-10-08T05:00:00"/>
    <x v="4"/>
    <b v="0"/>
    <b v="0"/>
    <s v="publishing/radio &amp; podcasts"/>
    <x v="5"/>
    <s v="radio &amp; podcasts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x v="9"/>
    <d v="2013-09-22T05:00:00"/>
    <x v="2"/>
    <b v="0"/>
    <b v="0"/>
    <s v="theater/plays"/>
    <x v="3"/>
    <s v="plays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x v="808"/>
    <d v="2017-06-18T05:00:00"/>
    <x v="5"/>
    <b v="1"/>
    <b v="1"/>
    <s v="film &amp; video/documentary"/>
    <x v="4"/>
    <s v="documentary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x v="809"/>
    <d v="2011-05-04T05:00:00"/>
    <x v="8"/>
    <b v="0"/>
    <b v="0"/>
    <s v="theater/plays"/>
    <x v="3"/>
    <s v="plays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x v="444"/>
    <d v="2012-05-13T05:00:00"/>
    <x v="4"/>
    <b v="0"/>
    <b v="0"/>
    <s v="games/video games"/>
    <x v="6"/>
    <s v="video games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x v="384"/>
    <d v="2018-07-01T05:00:00"/>
    <x v="9"/>
    <b v="0"/>
    <b v="1"/>
    <s v="theater/plays"/>
    <x v="3"/>
    <s v="plays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x v="810"/>
    <d v="2015-01-23T06:00:00"/>
    <x v="0"/>
    <b v="0"/>
    <b v="0"/>
    <s v="theater/plays"/>
    <x v="3"/>
    <s v="plays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x v="811"/>
    <d v="2019-09-11T05:00:00"/>
    <x v="3"/>
    <b v="1"/>
    <b v="0"/>
    <s v="technology/web"/>
    <x v="2"/>
    <s v="web"/>
  </r>
  <r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x v="812"/>
    <d v="2012-09-18T05:00:00"/>
    <x v="4"/>
    <b v="1"/>
    <b v="0"/>
    <s v="film &amp; video/drama"/>
    <x v="4"/>
    <s v="drama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x v="813"/>
    <d v="2019-05-25T05:00:00"/>
    <x v="3"/>
    <b v="0"/>
    <b v="0"/>
    <s v="film &amp; video/drama"/>
    <x v="4"/>
    <s v="drama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x v="814"/>
    <d v="2013-08-16T05:00:00"/>
    <x v="2"/>
    <b v="0"/>
    <b v="0"/>
    <s v="theater/plays"/>
    <x v="3"/>
    <s v="plays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x v="80"/>
    <d v="2017-09-07T05:00:00"/>
    <x v="5"/>
    <b v="0"/>
    <b v="0"/>
    <s v="film &amp; video/television"/>
    <x v="4"/>
    <s v="television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x v="815"/>
    <d v="2014-12-27T06:00:00"/>
    <x v="1"/>
    <b v="0"/>
    <b v="0"/>
    <s v="photography/photography books"/>
    <x v="7"/>
    <s v="photography books"/>
  </r>
  <r>
    <s v="Cooper Inc"/>
    <s v="Polarized discrete product"/>
    <n v="3600"/>
    <n v="2097"/>
    <n v="58.25"/>
    <x v="2"/>
    <n v="27"/>
    <n v="77.666666666666671"/>
    <s v="GB"/>
    <s v="GBP"/>
    <n v="1309237200"/>
    <n v="1311310800"/>
    <x v="816"/>
    <d v="2011-07-22T05:00:00"/>
    <x v="8"/>
    <b v="0"/>
    <b v="1"/>
    <s v="film &amp; video/shorts"/>
    <x v="4"/>
    <s v="shorts"/>
  </r>
  <r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x v="474"/>
    <d v="2012-08-07T05:00:00"/>
    <x v="4"/>
    <b v="0"/>
    <b v="0"/>
    <s v="publishing/radio &amp; podcasts"/>
    <x v="5"/>
    <s v="radio &amp; podcasts"/>
  </r>
  <r>
    <s v="Fox Ltd"/>
    <s v="Extended multimedia firmware"/>
    <n v="35600"/>
    <n v="20915"/>
    <n v="58.75"/>
    <x v="0"/>
    <n v="225"/>
    <n v="92.955555555555549"/>
    <s v="AU"/>
    <s v="AUD"/>
    <n v="1507957200"/>
    <n v="1510725600"/>
    <x v="817"/>
    <d v="2017-11-15T06:00:00"/>
    <x v="5"/>
    <b v="0"/>
    <b v="1"/>
    <s v="theater/plays"/>
    <x v="3"/>
    <s v="plays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x v="818"/>
    <d v="2019-02-27T06:00:00"/>
    <x v="3"/>
    <b v="1"/>
    <b v="0"/>
    <s v="film &amp; video/animation"/>
    <x v="4"/>
    <s v="animation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x v="819"/>
    <d v="2012-02-26T06:00:00"/>
    <x v="4"/>
    <b v="0"/>
    <b v="0"/>
    <s v="technology/web"/>
    <x v="2"/>
    <s v="web"/>
  </r>
  <r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x v="609"/>
    <d v="2018-12-18T06:00:00"/>
    <x v="9"/>
    <b v="0"/>
    <b v="1"/>
    <s v="music/world music"/>
    <x v="1"/>
    <s v="world music"/>
  </r>
  <r>
    <s v="Wise and Sons"/>
    <s v="Sharable discrete definition"/>
    <n v="1700"/>
    <n v="4044"/>
    <n v="237.88235294117646"/>
    <x v="1"/>
    <n v="40"/>
    <n v="101.1"/>
    <s v="US"/>
    <s v="USD"/>
    <n v="1279083600"/>
    <n v="1279170000"/>
    <x v="547"/>
    <d v="2010-07-15T05:00:00"/>
    <x v="6"/>
    <b v="0"/>
    <b v="0"/>
    <s v="theater/plays"/>
    <x v="3"/>
    <s v="plays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x v="820"/>
    <d v="2019-11-11T06:00:00"/>
    <x v="3"/>
    <b v="0"/>
    <b v="0"/>
    <s v="theater/plays"/>
    <x v="3"/>
    <s v="plays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x v="821"/>
    <d v="2017-10-04T05:00:00"/>
    <x v="5"/>
    <b v="0"/>
    <b v="0"/>
    <s v="theater/plays"/>
    <x v="3"/>
    <s v="plays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x v="151"/>
    <d v="2016-05-16T05:00:00"/>
    <x v="7"/>
    <b v="0"/>
    <b v="0"/>
    <s v="food/food trucks"/>
    <x v="0"/>
    <s v="food trucks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x v="822"/>
    <d v="2012-08-10T05:00:00"/>
    <x v="4"/>
    <b v="0"/>
    <b v="0"/>
    <s v="theater/plays"/>
    <x v="3"/>
    <s v="plays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x v="823"/>
    <d v="2014-01-07T06:00:00"/>
    <x v="1"/>
    <b v="0"/>
    <b v="0"/>
    <s v="technology/web"/>
    <x v="2"/>
    <s v="web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x v="824"/>
    <d v="2017-05-17T05:00:00"/>
    <x v="5"/>
    <b v="0"/>
    <b v="0"/>
    <s v="theater/plays"/>
    <x v="3"/>
    <s v="plays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x v="825"/>
    <d v="2015-03-04T06:00:00"/>
    <x v="0"/>
    <b v="0"/>
    <b v="1"/>
    <s v="theater/plays"/>
    <x v="3"/>
    <s v="plays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x v="826"/>
    <d v="2014-06-30T05:00:00"/>
    <x v="1"/>
    <b v="0"/>
    <b v="1"/>
    <s v="theater/plays"/>
    <x v="3"/>
    <s v="plays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x v="827"/>
    <d v="2014-03-14T05:00:00"/>
    <x v="1"/>
    <b v="0"/>
    <b v="0"/>
    <s v="music/rock"/>
    <x v="1"/>
    <s v="rock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x v="828"/>
    <d v="2013-04-21T05:00:00"/>
    <x v="2"/>
    <b v="0"/>
    <b v="0"/>
    <s v="theater/plays"/>
    <x v="3"/>
    <s v="plays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x v="829"/>
    <d v="2016-02-28T06:00:00"/>
    <x v="7"/>
    <b v="0"/>
    <b v="0"/>
    <s v="theater/plays"/>
    <x v="3"/>
    <s v="plays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x v="830"/>
    <d v="2015-07-31T05:00:00"/>
    <x v="0"/>
    <b v="0"/>
    <b v="0"/>
    <s v="theater/plays"/>
    <x v="3"/>
    <s v="plays"/>
  </r>
  <r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x v="831"/>
    <d v="2019-07-25T05:00:00"/>
    <x v="3"/>
    <b v="1"/>
    <b v="0"/>
    <s v="theater/plays"/>
    <x v="3"/>
    <s v="plays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x v="832"/>
    <d v="2015-12-05T06:00:00"/>
    <x v="0"/>
    <b v="0"/>
    <b v="0"/>
    <s v="film &amp; video/documentary"/>
    <x v="4"/>
    <s v="documentary"/>
  </r>
  <r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x v="833"/>
    <d v="2018-07-18T05:00:00"/>
    <x v="9"/>
    <b v="0"/>
    <b v="1"/>
    <s v="publishing/fiction"/>
    <x v="5"/>
    <s v="fiction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x v="834"/>
    <d v="2011-05-24T05:00:00"/>
    <x v="8"/>
    <b v="0"/>
    <b v="1"/>
    <s v="games/video games"/>
    <x v="6"/>
    <s v="video games"/>
  </r>
  <r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x v="835"/>
    <d v="2012-12-23T06:00:00"/>
    <x v="4"/>
    <b v="0"/>
    <b v="0"/>
    <s v="technology/web"/>
    <x v="2"/>
    <s v="web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x v="836"/>
    <d v="2011-02-13T06:00:00"/>
    <x v="8"/>
    <b v="1"/>
    <b v="0"/>
    <s v="theater/plays"/>
    <x v="3"/>
    <s v="plays"/>
  </r>
  <r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x v="837"/>
    <d v="2011-01-28T06:00:00"/>
    <x v="8"/>
    <b v="0"/>
    <b v="0"/>
    <s v="theater/plays"/>
    <x v="3"/>
    <s v="plays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x v="219"/>
    <d v="2014-10-29T05:00:00"/>
    <x v="1"/>
    <b v="0"/>
    <b v="0"/>
    <s v="food/food trucks"/>
    <x v="0"/>
    <s v="food trucks"/>
  </r>
  <r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x v="365"/>
    <d v="2017-03-01T06:00:00"/>
    <x v="5"/>
    <b v="0"/>
    <b v="0"/>
    <s v="photography/photography books"/>
    <x v="7"/>
    <s v="photography books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x v="838"/>
    <d v="2012-04-20T05:00:00"/>
    <x v="4"/>
    <b v="1"/>
    <b v="0"/>
    <s v="photography/photography books"/>
    <x v="7"/>
    <s v="photography books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x v="839"/>
    <d v="2011-06-18T05:00:00"/>
    <x v="8"/>
    <b v="0"/>
    <b v="0"/>
    <s v="theater/plays"/>
    <x v="3"/>
    <s v="plays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x v="840"/>
    <d v="2014-10-03T05:00:00"/>
    <x v="1"/>
    <b v="0"/>
    <b v="0"/>
    <s v="theater/plays"/>
    <x v="3"/>
    <s v="plays"/>
  </r>
  <r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x v="841"/>
    <d v="2014-12-22T06:00:00"/>
    <x v="1"/>
    <b v="1"/>
    <b v="1"/>
    <s v="film &amp; video/documentary"/>
    <x v="4"/>
    <s v="documentary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x v="842"/>
    <d v="2015-05-07T05:00:00"/>
    <x v="0"/>
    <b v="0"/>
    <b v="0"/>
    <s v="technology/web"/>
    <x v="2"/>
    <s v="web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x v="3"/>
    <b v="0"/>
    <b v="1"/>
    <s v="theater/plays"/>
    <x v="3"/>
    <s v="plays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x v="844"/>
    <d v="2016-12-27T06:00:00"/>
    <x v="7"/>
    <b v="0"/>
    <b v="1"/>
    <s v="music/rock"/>
    <x v="1"/>
    <s v="rock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x v="845"/>
    <d v="2016-08-23T05:00:00"/>
    <x v="7"/>
    <b v="0"/>
    <b v="0"/>
    <s v="film &amp; video/documentary"/>
    <x v="4"/>
    <s v="documentary"/>
  </r>
  <r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x v="846"/>
    <d v="2016-01-25T06:00:00"/>
    <x v="7"/>
    <b v="0"/>
    <b v="1"/>
    <s v="film &amp; video/science fiction"/>
    <x v="4"/>
    <s v="science fiction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x v="110"/>
    <d v="2012-10-16T05:00:00"/>
    <x v="4"/>
    <b v="0"/>
    <b v="0"/>
    <s v="technology/web"/>
    <x v="2"/>
    <s v="web"/>
  </r>
  <r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x v="847"/>
    <d v="2012-11-27T06:00:00"/>
    <x v="4"/>
    <b v="0"/>
    <b v="0"/>
    <s v="theater/plays"/>
    <x v="3"/>
    <s v="plays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x v="848"/>
    <d v="2015-12-26T06:00:00"/>
    <x v="0"/>
    <b v="0"/>
    <b v="0"/>
    <s v="film &amp; video/science fiction"/>
    <x v="4"/>
    <s v="science fiction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x v="849"/>
    <d v="2012-02-19T06:00:00"/>
    <x v="4"/>
    <b v="0"/>
    <b v="0"/>
    <s v="theater/plays"/>
    <x v="3"/>
    <s v="plays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x v="780"/>
    <d v="2010-07-13T05:00:00"/>
    <x v="6"/>
    <b v="0"/>
    <b v="0"/>
    <s v="film &amp; video/animation"/>
    <x v="4"/>
    <s v="animation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x v="140"/>
    <d v="2010-07-26T05:00:00"/>
    <x v="6"/>
    <b v="0"/>
    <b v="0"/>
    <s v="publishing/translations"/>
    <x v="5"/>
    <s v="translations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x v="850"/>
    <d v="2016-03-16T05:00:00"/>
    <x v="7"/>
    <b v="0"/>
    <b v="0"/>
    <s v="technology/web"/>
    <x v="2"/>
    <s v="web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x v="851"/>
    <d v="2011-02-21T06:00:00"/>
    <x v="8"/>
    <b v="0"/>
    <b v="0"/>
    <s v="publishing/translations"/>
    <x v="5"/>
    <s v="translations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x v="852"/>
    <d v="2013-12-05T06:00:00"/>
    <x v="2"/>
    <b v="0"/>
    <b v="0"/>
    <s v="food/food trucks"/>
    <x v="0"/>
    <s v="food trucks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x v="853"/>
    <d v="2011-03-11T06:00:00"/>
    <x v="8"/>
    <b v="0"/>
    <b v="1"/>
    <s v="photography/photography books"/>
    <x v="7"/>
    <s v="photography books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x v="854"/>
    <d v="2015-05-16T05:00:00"/>
    <x v="0"/>
    <b v="0"/>
    <b v="0"/>
    <s v="theater/plays"/>
    <x v="3"/>
    <s v="plays"/>
  </r>
  <r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x v="67"/>
    <d v="2010-03-06T06:00:00"/>
    <x v="6"/>
    <b v="0"/>
    <b v="0"/>
    <s v="music/rock"/>
    <x v="1"/>
    <s v="rock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x v="855"/>
    <d v="2017-06-17T05:00:00"/>
    <x v="5"/>
    <b v="0"/>
    <b v="0"/>
    <s v="theater/plays"/>
    <x v="3"/>
    <s v="plays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x v="107"/>
    <d v="2012-05-13T05:00:00"/>
    <x v="4"/>
    <b v="0"/>
    <b v="0"/>
    <s v="music/world music"/>
    <x v="1"/>
    <s v="world music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x v="344"/>
    <d v="2011-01-16T06:00:00"/>
    <x v="8"/>
    <b v="0"/>
    <b v="0"/>
    <s v="food/food trucks"/>
    <x v="0"/>
    <s v="food trucks"/>
  </r>
  <r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x v="856"/>
    <d v="2019-12-29T06:00:00"/>
    <x v="3"/>
    <b v="0"/>
    <b v="0"/>
    <s v="theater/plays"/>
    <x v="3"/>
    <s v="plays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x v="857"/>
    <d v="2011-05-10T05:00:00"/>
    <x v="8"/>
    <b v="0"/>
    <b v="0"/>
    <s v="theater/plays"/>
    <x v="3"/>
    <s v="plays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x v="858"/>
    <d v="2013-10-14T05:00:00"/>
    <x v="2"/>
    <b v="0"/>
    <b v="0"/>
    <s v="film &amp; video/television"/>
    <x v="4"/>
    <s v="television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x v="859"/>
    <d v="2014-06-11T05:00:00"/>
    <x v="1"/>
    <b v="0"/>
    <b v="1"/>
    <s v="technology/web"/>
    <x v="2"/>
    <s v="web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x v="860"/>
    <d v="2010-12-12T06:00:00"/>
    <x v="6"/>
    <b v="0"/>
    <b v="1"/>
    <s v="theater/plays"/>
    <x v="3"/>
    <s v="plays"/>
  </r>
  <r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x v="170"/>
    <d v="2013-05-19T05:00:00"/>
    <x v="2"/>
    <b v="0"/>
    <b v="0"/>
    <s v="music/indie rock"/>
    <x v="1"/>
    <s v="indie rock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x v="861"/>
    <d v="2016-01-07T06:00:00"/>
    <x v="7"/>
    <b v="0"/>
    <b v="1"/>
    <s v="theater/plays"/>
    <x v="3"/>
    <s v="plays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x v="862"/>
    <d v="2011-02-03T06:00:00"/>
    <x v="8"/>
    <b v="0"/>
    <b v="1"/>
    <s v="theater/plays"/>
    <x v="3"/>
    <s v="plays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x v="863"/>
    <d v="2018-03-11T06:00:00"/>
    <x v="9"/>
    <b v="0"/>
    <b v="0"/>
    <s v="food/food trucks"/>
    <x v="0"/>
    <s v="food trucks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x v="864"/>
    <d v="2016-12-04T06:00:00"/>
    <x v="7"/>
    <b v="0"/>
    <b v="0"/>
    <s v="games/video games"/>
    <x v="6"/>
    <s v="video games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x v="527"/>
    <d v="2015-03-21T05:00:00"/>
    <x v="0"/>
    <b v="0"/>
    <b v="0"/>
    <s v="theater/plays"/>
    <x v="3"/>
    <s v="plays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x v="865"/>
    <d v="2015-11-04T06:00:00"/>
    <x v="0"/>
    <b v="1"/>
    <b v="0"/>
    <s v="publishing/nonfiction"/>
    <x v="5"/>
    <s v="nonfiction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x v="866"/>
    <d v="2018-01-27T06:00:00"/>
    <x v="9"/>
    <b v="0"/>
    <b v="0"/>
    <s v="technology/web"/>
    <x v="2"/>
    <s v="web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x v="867"/>
    <d v="2011-07-21T05:00:00"/>
    <x v="8"/>
    <b v="0"/>
    <b v="1"/>
    <s v="film &amp; video/documentary"/>
    <x v="4"/>
    <s v="documentary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x v="868"/>
    <d v="2019-08-19T05:00:00"/>
    <x v="3"/>
    <b v="0"/>
    <b v="0"/>
    <s v="film &amp; video/documentary"/>
    <x v="4"/>
    <s v="documentary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x v="105"/>
    <d v="2019-10-04T05:00:00"/>
    <x v="3"/>
    <b v="0"/>
    <b v="0"/>
    <s v="theater/plays"/>
    <x v="3"/>
    <s v="plays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x v="481"/>
    <d v="2014-01-01T06:00:00"/>
    <x v="1"/>
    <b v="0"/>
    <b v="1"/>
    <s v="music/rock"/>
    <x v="1"/>
    <s v="rock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x v="253"/>
    <d v="2011-04-19T05:00:00"/>
    <x v="8"/>
    <b v="0"/>
    <b v="0"/>
    <s v="music/rock"/>
    <x v="1"/>
    <s v="rock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x v="869"/>
    <d v="2017-05-11T05:00:00"/>
    <x v="5"/>
    <b v="0"/>
    <b v="0"/>
    <s v="film &amp; video/documentary"/>
    <x v="4"/>
    <s v="documentary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x v="864"/>
    <d v="2016-12-03T06:00:00"/>
    <x v="7"/>
    <b v="0"/>
    <b v="0"/>
    <s v="publishing/radio &amp; podcasts"/>
    <x v="5"/>
    <s v="radio &amp; podcasts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x v="843"/>
    <d v="2019-04-21T05:00:00"/>
    <x v="3"/>
    <b v="0"/>
    <b v="0"/>
    <s v="publishing/translations"/>
    <x v="5"/>
    <s v="translations"/>
  </r>
  <r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x v="289"/>
    <d v="2016-03-25T05:00:00"/>
    <x v="7"/>
    <b v="0"/>
    <b v="1"/>
    <s v="film &amp; video/drama"/>
    <x v="4"/>
    <s v="drama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x v="870"/>
    <d v="2014-09-29T05:00:00"/>
    <x v="1"/>
    <b v="0"/>
    <b v="1"/>
    <s v="music/rock"/>
    <x v="1"/>
    <s v="rock"/>
  </r>
  <r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x v="871"/>
    <d v="2018-05-21T05:00:00"/>
    <x v="9"/>
    <b v="0"/>
    <b v="1"/>
    <s v="film &amp; video/drama"/>
    <x v="4"/>
    <s v="drama"/>
  </r>
  <r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x v="872"/>
    <d v="2016-01-10T06:00:00"/>
    <x v="7"/>
    <b v="0"/>
    <b v="1"/>
    <s v="photography/photography books"/>
    <x v="7"/>
    <s v="photography books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x v="873"/>
    <d v="2014-10-23T05:00:00"/>
    <x v="1"/>
    <b v="0"/>
    <b v="1"/>
    <s v="publishing/translations"/>
    <x v="5"/>
    <s v="translations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x v="874"/>
    <d v="2018-12-03T06:00:00"/>
    <x v="9"/>
    <b v="0"/>
    <b v="1"/>
    <s v="food/food trucks"/>
    <x v="0"/>
    <s v="food trucks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x v="875"/>
    <d v="2013-02-01T06:00:00"/>
    <x v="2"/>
    <b v="0"/>
    <b v="0"/>
    <s v="theater/plays"/>
    <x v="3"/>
    <s v="plays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x v="876"/>
    <d v="2014-01-25T06:00:00"/>
    <x v="1"/>
    <b v="0"/>
    <b v="0"/>
    <s v="theater/plays"/>
    <x v="3"/>
    <s v="plays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x v="877"/>
    <d v="2010-02-25T06:00:00"/>
    <x v="6"/>
    <b v="0"/>
    <b v="1"/>
    <s v="music/indie rock"/>
    <x v="1"/>
    <s v="indie rock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x v="878"/>
    <d v="2016-07-06T05:00:00"/>
    <x v="7"/>
    <b v="0"/>
    <b v="0"/>
    <s v="food/food trucks"/>
    <x v="0"/>
    <s v="food trucks"/>
  </r>
  <r>
    <m/>
    <m/>
    <m/>
    <m/>
    <m/>
    <x v="4"/>
    <m/>
    <m/>
    <m/>
    <m/>
    <m/>
    <m/>
    <x v="879"/>
    <m/>
    <x v="11"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BAE361-CEF2-48F2-9A73-3A76F74E5A7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128829-7B2B-4495-B104-AF89AB6F7E2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659B3-E0A9-43C3-A58B-746C3EFB745D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Page" showAll="0">
      <items count="891">
        <item m="1" x="268"/>
        <item m="1" x="79"/>
        <item m="1" x="658"/>
        <item m="1" x="765"/>
        <item m="1" x="732"/>
        <item m="1" x="888"/>
        <item m="1" x="255"/>
        <item m="1" x="693"/>
        <item m="1" x="40"/>
        <item m="1" x="864"/>
        <item m="1" x="212"/>
        <item m="1" x="504"/>
        <item m="1" x="468"/>
        <item m="1" x="698"/>
        <item m="1" x="186"/>
        <item m="1" x="558"/>
        <item m="1" x="785"/>
        <item m="1" x="206"/>
        <item m="1" x="566"/>
        <item m="1" x="161"/>
        <item m="1" x="99"/>
        <item m="1" x="310"/>
        <item m="1" x="407"/>
        <item m="1" x="414"/>
        <item m="1" x="505"/>
        <item m="1" x="448"/>
        <item m="1" x="134"/>
        <item m="1" x="692"/>
        <item m="1" x="796"/>
        <item m="1" x="703"/>
        <item m="1" x="397"/>
        <item m="1" x="776"/>
        <item m="1" x="52"/>
        <item m="1" x="696"/>
        <item m="1" x="803"/>
        <item m="1" x="808"/>
        <item m="1" x="792"/>
        <item m="1" x="442"/>
        <item m="1" x="381"/>
        <item m="1" x="594"/>
        <item m="1" x="480"/>
        <item m="1" x="859"/>
        <item m="1" x="568"/>
        <item m="1" x="832"/>
        <item m="1" x="149"/>
        <item m="1" x="646"/>
        <item m="1" x="281"/>
        <item m="1" x="563"/>
        <item m="1" x="700"/>
        <item m="1" x="58"/>
        <item m="1" x="634"/>
        <item m="1" x="245"/>
        <item m="1" x="604"/>
        <item m="1" x="20"/>
        <item m="1" x="450"/>
        <item m="1" x="477"/>
        <item m="1" x="702"/>
        <item m="1" x="220"/>
        <item m="1" x="266"/>
        <item m="1" x="204"/>
        <item m="1" x="318"/>
        <item m="1" x="135"/>
        <item m="1" x="498"/>
        <item m="1" x="500"/>
        <item m="1" x="510"/>
        <item m="1" x="64"/>
        <item m="1" x="189"/>
        <item m="1" x="23"/>
        <item m="1" x="22"/>
        <item m="1" x="593"/>
        <item m="1" x="88"/>
        <item m="1" x="143"/>
        <item m="1" x="294"/>
        <item m="1" x="433"/>
        <item m="1" x="50"/>
        <item m="1" x="627"/>
        <item m="1" x="614"/>
        <item m="1" x="111"/>
        <item m="1" x="364"/>
        <item m="1" x="219"/>
        <item m="1" x="581"/>
        <item m="1" x="384"/>
        <item m="1" x="506"/>
        <item m="1" x="275"/>
        <item m="1" x="559"/>
        <item m="1" x="321"/>
        <item m="1" x="183"/>
        <item m="1" x="871"/>
        <item m="1" x="335"/>
        <item m="1" x="82"/>
        <item m="1" x="435"/>
        <item m="1" x="172"/>
        <item m="1" x="531"/>
        <item m="1" x="363"/>
        <item m="1" x="387"/>
        <item m="1" x="758"/>
        <item m="1" x="29"/>
        <item m="1" x="797"/>
        <item m="1" x="357"/>
        <item m="1" x="866"/>
        <item m="1" x="81"/>
        <item m="1" x="542"/>
        <item m="1" x="409"/>
        <item m="1" x="623"/>
        <item m="1" x="77"/>
        <item m="1" x="393"/>
        <item m="1" x="574"/>
        <item m="1" x="848"/>
        <item m="1" x="420"/>
        <item m="1" x="260"/>
        <item m="1" x="763"/>
        <item m="1" x="311"/>
        <item m="1" x="359"/>
        <item m="1" x="862"/>
        <item m="1" x="97"/>
        <item m="1" x="48"/>
        <item m="1" x="725"/>
        <item m="1" x="73"/>
        <item m="1" x="659"/>
        <item m="1" x="550"/>
        <item m="1" x="320"/>
        <item m="1" x="210"/>
        <item m="1" x="308"/>
        <item m="1" x="258"/>
        <item m="1" x="267"/>
        <item m="1" x="820"/>
        <item m="1" x="587"/>
        <item m="1" x="789"/>
        <item m="1" x="868"/>
        <item m="1" x="554"/>
        <item m="1" x="759"/>
        <item m="1" x="705"/>
        <item m="1" x="319"/>
        <item m="1" x="766"/>
        <item m="1" x="711"/>
        <item m="1" x="846"/>
        <item m="1" x="730"/>
        <item m="1" x="37"/>
        <item m="1" x="851"/>
        <item m="1" x="779"/>
        <item m="1" x="238"/>
        <item m="1" x="54"/>
        <item m="1" x="812"/>
        <item m="1" x="226"/>
        <item m="1" x="877"/>
        <item m="1" x="828"/>
        <item m="1" x="465"/>
        <item m="1" x="434"/>
        <item m="1" x="786"/>
        <item m="1" x="140"/>
        <item m="1" x="722"/>
        <item m="1" x="552"/>
        <item m="1" x="139"/>
        <item m="1" x="672"/>
        <item m="1" x="533"/>
        <item m="1" x="33"/>
        <item m="1" x="95"/>
        <item m="1" x="415"/>
        <item m="1" x="125"/>
        <item m="1" x="637"/>
        <item m="1" x="208"/>
        <item m="1" x="309"/>
        <item m="1" x="697"/>
        <item m="1" x="445"/>
        <item m="1" x="292"/>
        <item m="1" x="721"/>
        <item m="1" x="337"/>
        <item m="1" x="108"/>
        <item m="1" x="375"/>
        <item m="1" x="136"/>
        <item m="1" x="222"/>
        <item m="1" x="152"/>
        <item m="1" x="650"/>
        <item m="1" x="551"/>
        <item m="1" x="540"/>
        <item m="1" x="656"/>
        <item m="1" x="390"/>
        <item m="1" x="339"/>
        <item m="1" x="224"/>
        <item m="1" x="330"/>
        <item m="1" x="499"/>
        <item m="1" x="643"/>
        <item m="1" x="360"/>
        <item m="1" x="383"/>
        <item m="1" x="807"/>
        <item m="1" x="354"/>
        <item m="1" x="773"/>
        <item m="1" x="408"/>
        <item m="1" x="777"/>
        <item m="1" x="858"/>
        <item m="1" x="396"/>
        <item m="1" x="831"/>
        <item m="1" x="782"/>
        <item m="1" x="313"/>
        <item m="1" x="628"/>
        <item m="1" x="602"/>
        <item m="1" x="470"/>
        <item m="1" x="556"/>
        <item m="1" x="290"/>
        <item m="1" x="528"/>
        <item m="1" x="482"/>
        <item m="1" x="742"/>
        <item m="1" x="285"/>
        <item m="1" x="26"/>
        <item m="1" x="293"/>
        <item m="1" x="63"/>
        <item m="1" x="850"/>
        <item m="1" x="280"/>
        <item m="1" x="666"/>
        <item m="1" x="625"/>
        <item m="1" x="761"/>
        <item m="1" x="460"/>
        <item m="1" x="287"/>
        <item m="1" x="411"/>
        <item m="1" x="660"/>
        <item m="1" x="557"/>
        <item m="1" x="781"/>
        <item m="1" x="116"/>
        <item m="1" x="495"/>
        <item m="1" x="148"/>
        <item m="1" x="816"/>
        <item m="1" x="431"/>
        <item m="1" x="778"/>
        <item m="1" x="674"/>
        <item m="1" x="710"/>
        <item m="1" x="382"/>
        <item m="1" x="227"/>
        <item m="1" x="307"/>
        <item m="1" x="738"/>
        <item m="1" x="690"/>
        <item m="1" x="175"/>
        <item m="1" x="72"/>
        <item m="1" x="94"/>
        <item m="1" x="836"/>
        <item m="1" x="631"/>
        <item m="1" x="744"/>
        <item m="1" x="488"/>
        <item m="1" x="225"/>
        <item m="1" x="747"/>
        <item m="1" x="17"/>
        <item m="1" x="824"/>
        <item m="1" x="119"/>
        <item m="1" x="53"/>
        <item m="1" x="144"/>
        <item m="1" x="639"/>
        <item m="1" x="817"/>
        <item m="1" x="265"/>
        <item m="1" x="855"/>
        <item m="1" x="651"/>
        <item m="1" x="102"/>
        <item m="1" x="159"/>
        <item m="1" x="272"/>
        <item m="1" x="731"/>
        <item m="1" x="273"/>
        <item m="1" x="856"/>
        <item m="1" x="709"/>
        <item m="1" x="256"/>
        <item m="1" x="436"/>
        <item m="1" x="282"/>
        <item m="1" x="847"/>
        <item m="1" x="264"/>
        <item m="1" x="579"/>
        <item m="1" x="886"/>
        <item m="1" x="681"/>
        <item m="1" x="400"/>
        <item m="1" x="155"/>
        <item m="1" x="269"/>
        <item m="1" x="418"/>
        <item m="1" x="452"/>
        <item m="1" x="51"/>
        <item m="1" x="141"/>
        <item m="1" x="601"/>
        <item m="1" x="365"/>
        <item m="1" x="185"/>
        <item m="1" x="262"/>
        <item m="1" x="193"/>
        <item m="1" x="611"/>
        <item m="1" x="331"/>
        <item m="1" x="428"/>
        <item m="1" x="438"/>
        <item m="1" x="491"/>
        <item m="1" x="113"/>
        <item m="1" x="841"/>
        <item m="1" x="872"/>
        <item m="1" x="586"/>
        <item m="1" x="179"/>
        <item m="1" x="493"/>
        <item m="1" x="392"/>
        <item m="1" x="196"/>
        <item m="1" x="527"/>
        <item m="1" x="456"/>
        <item m="1" x="291"/>
        <item m="1" x="173"/>
        <item m="1" x="376"/>
        <item m="1" x="463"/>
        <item m="1" x="673"/>
        <item m="1" x="236"/>
        <item m="1" x="734"/>
        <item m="1" x="479"/>
        <item m="1" x="341"/>
        <item m="1" x="580"/>
        <item m="1" x="671"/>
        <item m="1" x="389"/>
        <item m="1" x="251"/>
        <item m="1" x="810"/>
        <item m="1" x="570"/>
        <item m="1" x="826"/>
        <item m="1" x="62"/>
        <item m="1" x="629"/>
        <item m="1" x="394"/>
        <item m="1" x="352"/>
        <item m="1" x="217"/>
        <item m="1" x="585"/>
        <item m="1" x="818"/>
        <item m="1" x="521"/>
        <item m="1" x="385"/>
        <item m="1" x="516"/>
        <item m="1" x="869"/>
        <item m="1" x="791"/>
        <item m="1" x="814"/>
        <item m="1" x="257"/>
        <item m="1" x="312"/>
        <item m="1" x="21"/>
        <item m="1" x="296"/>
        <item m="1" x="649"/>
        <item m="1" x="14"/>
        <item m="1" x="444"/>
        <item m="1" x="861"/>
        <item m="1" x="424"/>
        <item m="1" x="137"/>
        <item m="1" x="662"/>
        <item m="1" x="644"/>
        <item m="1" x="726"/>
        <item m="1" x="713"/>
        <item m="1" x="880"/>
        <item m="1" x="453"/>
        <item m="1" x="511"/>
        <item m="1" x="509"/>
        <item m="1" x="163"/>
        <item m="1" x="405"/>
        <item m="1" x="117"/>
        <item m="1" x="386"/>
        <item m="1" x="298"/>
        <item m="1" x="887"/>
        <item m="1" x="126"/>
        <item m="1" x="750"/>
        <item m="1" x="28"/>
        <item m="1" x="317"/>
        <item m="1" x="553"/>
        <item m="1" x="616"/>
        <item m="1" x="421"/>
        <item m="1" x="840"/>
        <item m="1" x="755"/>
        <item m="1" x="806"/>
        <item m="1" x="576"/>
        <item m="1" x="322"/>
        <item m="1" x="250"/>
        <item m="1" x="177"/>
        <item m="1" x="714"/>
        <item m="1" x="246"/>
        <item m="1" x="242"/>
        <item m="1" x="59"/>
        <item m="1" x="768"/>
        <item m="1" x="231"/>
        <item m="1" x="546"/>
        <item m="1" x="804"/>
        <item m="1" x="451"/>
        <item m="1" x="423"/>
        <item m="1" x="548"/>
        <item m="1" x="192"/>
        <item m="1" x="564"/>
        <item m="1" x="870"/>
        <item m="1" x="483"/>
        <item m="1" x="571"/>
        <item m="1" x="142"/>
        <item m="1" x="314"/>
        <item m="1" x="36"/>
        <item m="1" x="65"/>
        <item m="1" x="839"/>
        <item m="1" x="198"/>
        <item m="1" x="127"/>
        <item m="1" x="497"/>
        <item m="1" x="372"/>
        <item m="1" x="769"/>
        <item m="1" x="32"/>
        <item m="1" x="157"/>
        <item m="1" x="178"/>
        <item m="1" x="615"/>
        <item m="1" x="684"/>
        <item m="1" x="55"/>
        <item m="1" x="207"/>
        <item m="1" x="736"/>
        <item m="1" x="670"/>
        <item m="1" x="13"/>
        <item m="1" x="249"/>
        <item m="1" x="120"/>
        <item m="1" x="151"/>
        <item m="1" x="630"/>
        <item m="1" x="815"/>
        <item m="1" x="472"/>
        <item m="1" x="788"/>
        <item m="1" x="883"/>
        <item m="1" x="228"/>
        <item m="1" x="756"/>
        <item m="1" x="419"/>
        <item m="1" x="129"/>
        <item m="1" x="699"/>
        <item m="1" x="885"/>
        <item m="1" x="677"/>
        <item m="1" x="849"/>
        <item m="1" x="706"/>
        <item m="1" x="230"/>
        <item m="1" x="45"/>
        <item m="1" x="469"/>
        <item m="1" x="719"/>
        <item m="1" x="678"/>
        <item m="1" x="598"/>
        <item m="1" x="194"/>
        <item m="1" x="689"/>
        <item m="1" x="271"/>
        <item m="1" x="462"/>
        <item m="1" x="852"/>
        <item m="1" x="107"/>
        <item m="1" x="543"/>
        <item m="1" x="426"/>
        <item m="1" x="562"/>
        <item m="1" x="486"/>
        <item m="1" x="253"/>
        <item m="1" x="254"/>
        <item m="1" x="68"/>
        <item m="1" x="449"/>
        <item m="1" x="822"/>
        <item m="1" x="802"/>
        <item m="1" x="704"/>
        <item m="1" x="368"/>
        <item m="1" x="529"/>
        <item m="1" x="591"/>
        <item m="1" x="525"/>
        <item m="1" x="569"/>
        <item m="1" x="687"/>
        <item m="1" x="109"/>
        <item m="1" x="838"/>
        <item m="1" x="764"/>
        <item m="1" x="345"/>
        <item m="1" x="87"/>
        <item m="1" x="302"/>
        <item m="1" x="466"/>
        <item m="1" x="539"/>
        <item m="1" x="367"/>
        <item m="1" x="78"/>
        <item m="1" x="128"/>
        <item m="1" x="289"/>
        <item m="1" x="145"/>
        <item m="1" x="98"/>
        <item m="1" x="863"/>
        <item m="1" x="96"/>
        <item m="1" x="490"/>
        <item m="1" x="458"/>
        <item m="1" x="232"/>
        <item m="1" x="682"/>
        <item m="1" x="74"/>
        <item m="1" x="348"/>
        <item m="1" x="555"/>
        <item m="1" x="572"/>
        <item m="1" x="147"/>
        <item m="1" x="809"/>
        <item m="1" x="760"/>
        <item m="1" x="323"/>
        <item m="1" x="519"/>
        <item m="1" x="60"/>
        <item m="1" x="343"/>
        <item m="1" x="205"/>
        <item m="1" x="561"/>
        <item m="1" x="489"/>
        <item m="1" x="377"/>
        <item m="1" x="106"/>
        <item m="1" x="417"/>
        <item m="1" x="544"/>
        <item m="1" x="83"/>
        <item m="1" x="801"/>
        <item m="1" x="19"/>
        <item m="1" x="105"/>
        <item m="1" x="723"/>
        <item m="1" x="618"/>
        <item m="1" x="624"/>
        <item m="1" x="244"/>
        <item m="1" x="340"/>
        <item m="1" x="349"/>
        <item m="1" x="427"/>
        <item m="1" x="793"/>
        <item m="1" x="124"/>
        <item m="1" x="622"/>
        <item m="1" x="355"/>
        <item m="1" x="167"/>
        <item m="1" x="200"/>
        <item m="1" x="70"/>
        <item m="1" x="534"/>
        <item m="1" x="180"/>
        <item m="1" x="39"/>
        <item m="1" x="545"/>
        <item m="1" x="694"/>
        <item m="1" x="875"/>
        <item m="1" x="599"/>
        <item m="1" x="575"/>
        <item m="1" x="350"/>
        <item m="1" x="712"/>
        <item m="1" x="762"/>
        <item m="1" x="130"/>
        <item m="1" x="457"/>
        <item m="1" x="844"/>
        <item m="1" x="164"/>
        <item m="1" x="371"/>
        <item m="1" x="12"/>
        <item m="1" x="857"/>
        <item m="1" x="325"/>
        <item m="1" x="276"/>
        <item m="1" x="884"/>
        <item m="1" x="745"/>
        <item m="1" x="303"/>
        <item m="1" x="522"/>
        <item m="1" x="854"/>
        <item m="1" x="668"/>
        <item m="1" x="507"/>
        <item m="1" x="43"/>
        <item m="1" x="739"/>
        <item m="1" x="270"/>
        <item m="1" x="476"/>
        <item m="1" x="520"/>
        <item m="1" x="100"/>
        <item m="1" x="842"/>
        <item m="1" x="261"/>
        <item m="1" x="195"/>
        <item m="1" x="770"/>
        <item m="1" x="633"/>
        <item m="1" x="508"/>
        <item m="1" x="299"/>
        <item m="1" x="860"/>
        <item m="1" x="727"/>
        <item m="1" x="541"/>
        <item m="1" x="487"/>
        <item m="1" x="676"/>
        <item m="1" x="882"/>
        <item m="1" x="85"/>
        <item m="1" x="229"/>
        <item m="1" x="701"/>
        <item m="1" x="686"/>
        <item m="1" x="535"/>
        <item m="1" x="617"/>
        <item m="1" x="526"/>
        <item m="1" x="300"/>
        <item m="1" x="305"/>
        <item m="1" x="636"/>
        <item m="1" x="584"/>
        <item m="1" x="215"/>
        <item m="1" x="835"/>
        <item m="1" x="748"/>
        <item m="1" x="743"/>
        <item m="1" x="160"/>
        <item m="1" x="680"/>
        <item m="1" x="153"/>
        <item m="1" x="25"/>
        <item m="1" x="565"/>
        <item m="1" x="718"/>
        <item m="1" x="889"/>
        <item m="1" x="595"/>
        <item m="1" x="402"/>
        <item m="1" x="588"/>
        <item m="1" x="661"/>
        <item m="1" x="237"/>
        <item m="1" x="798"/>
        <item m="1" x="536"/>
        <item m="1" x="724"/>
        <item m="1" x="669"/>
        <item m="1" x="93"/>
        <item m="1" x="853"/>
        <item m="1" x="787"/>
        <item m="1" x="503"/>
        <item m="1" x="101"/>
        <item m="1" x="133"/>
        <item m="1" x="182"/>
        <item m="1" x="304"/>
        <item m="1" x="589"/>
        <item m="1" x="181"/>
        <item m="1" x="202"/>
        <item m="1" x="233"/>
        <item m="1" x="447"/>
        <item m="1" x="288"/>
        <item m="1" x="735"/>
        <item m="1" x="429"/>
        <item m="1" x="57"/>
        <item m="1" x="603"/>
        <item m="1" x="688"/>
        <item m="1" x="530"/>
        <item m="1" x="84"/>
        <item m="1" x="286"/>
        <item m="1" x="874"/>
        <item m="1" x="425"/>
        <item m="1" x="459"/>
        <item m="1" x="485"/>
        <item m="1" x="328"/>
        <item m="1" x="532"/>
        <item m="1" x="733"/>
        <item m="1" x="263"/>
        <item m="1" x="252"/>
        <item m="1" x="443"/>
        <item m="1" x="209"/>
        <item m="1" x="362"/>
        <item m="1" x="583"/>
        <item m="1" x="691"/>
        <item m="1" x="685"/>
        <item m="1" x="240"/>
        <item m="1" x="259"/>
        <item m="1" x="158"/>
        <item m="1" x="346"/>
        <item m="1" x="353"/>
        <item m="1" x="379"/>
        <item m="1" x="754"/>
        <item m="1" x="619"/>
        <item m="1" x="608"/>
        <item m="1" x="606"/>
        <item m="1" x="46"/>
        <item m="1" x="216"/>
        <item m="1" x="600"/>
        <item m="1" x="683"/>
        <item m="1" x="403"/>
        <item m="1" x="717"/>
        <item m="1" x="805"/>
        <item m="1" x="75"/>
        <item m="1" x="501"/>
        <item m="1" x="881"/>
        <item m="1" x="837"/>
        <item m="1" x="247"/>
        <item m="1" x="475"/>
        <item m="1" x="112"/>
        <item m="1" x="316"/>
        <item m="1" x="404"/>
        <item m="1" x="665"/>
        <item m="1" x="484"/>
        <item m="1" x="865"/>
        <item m="1" x="819"/>
        <item m="1" x="71"/>
        <item m="1" x="632"/>
        <item m="1" x="203"/>
        <item m="1" x="412"/>
        <item m="1" x="430"/>
        <item m="1" x="306"/>
        <item m="1" x="388"/>
        <item m="1" x="234"/>
        <item m="1" x="613"/>
        <item m="1" x="708"/>
        <item m="1" x="413"/>
        <item m="1" x="467"/>
        <item m="1" x="154"/>
        <item m="1" x="757"/>
        <item m="1" x="176"/>
        <item m="1" x="347"/>
        <item m="1" x="338"/>
        <item m="1" x="441"/>
        <item m="1" x="369"/>
        <item m="1" x="239"/>
        <item m="1" x="301"/>
        <item m="1" x="171"/>
        <item m="1" x="582"/>
        <item m="1" x="827"/>
        <item m="1" x="80"/>
        <item m="1" x="69"/>
        <item m="1" x="18"/>
        <item m="1" x="432"/>
        <item m="1" x="121"/>
        <item m="1" x="278"/>
        <item m="1" x="91"/>
        <item m="1" x="184"/>
        <item m="1" x="834"/>
        <item m="1" x="170"/>
        <item m="1" x="344"/>
        <item m="1" x="187"/>
        <item m="1" x="358"/>
        <item m="1" x="653"/>
        <item m="1" x="378"/>
        <item m="1" x="279"/>
        <item m="1" x="829"/>
        <item m="1" x="398"/>
        <item m="1" x="549"/>
        <item m="1" x="794"/>
        <item m="1" x="284"/>
        <item m="1" x="214"/>
        <item m="1" x="169"/>
        <item m="1" x="329"/>
        <item m="1" x="492"/>
        <item m="1" x="92"/>
        <item m="1" x="123"/>
        <item m="1" x="749"/>
        <item m="1" x="620"/>
        <item m="1" x="654"/>
        <item m="1" x="437"/>
        <item m="1" x="243"/>
        <item m="1" x="775"/>
        <item m="1" x="621"/>
        <item m="1" x="333"/>
        <item m="1" x="741"/>
        <item m="1" x="512"/>
        <item m="1" x="876"/>
        <item m="1" x="138"/>
        <item m="1" x="455"/>
        <item m="1" x="44"/>
        <item m="1" x="446"/>
        <item m="1" x="811"/>
        <item m="1" x="454"/>
        <item m="1" x="146"/>
        <item m="1" x="342"/>
        <item m="1" x="248"/>
        <item m="1" x="873"/>
        <item m="1" x="66"/>
        <item m="1" x="474"/>
        <item m="1" x="635"/>
        <item m="1" x="655"/>
        <item m="1" x="729"/>
        <item m="1" x="361"/>
        <item m="1" x="647"/>
        <item m="1" x="675"/>
        <item m="1" x="199"/>
        <item m="1" x="89"/>
        <item m="1" x="34"/>
        <item m="1" x="746"/>
        <item m="1" x="416"/>
        <item m="1" x="783"/>
        <item m="1" x="612"/>
        <item m="1" x="115"/>
        <item m="1" x="590"/>
        <item m="1" x="110"/>
        <item m="1" x="191"/>
        <item m="1" x="518"/>
        <item m="1" x="514"/>
        <item m="1" x="771"/>
        <item m="1" x="90"/>
        <item m="1" x="496"/>
        <item m="1" x="461"/>
        <item m="1" x="374"/>
        <item m="1" x="821"/>
        <item m="1" x="324"/>
        <item m="1" x="76"/>
        <item m="1" x="845"/>
        <item m="1" x="667"/>
        <item m="1" x="86"/>
        <item m="1" x="399"/>
        <item m="1" x="605"/>
        <item m="1" x="67"/>
        <item m="1" x="201"/>
        <item m="1" x="753"/>
        <item m="1" x="695"/>
        <item m="1" x="356"/>
        <item m="1" x="464"/>
        <item m="1" x="513"/>
        <item m="1" x="494"/>
        <item m="1" x="774"/>
        <item m="1" x="38"/>
        <item m="1" x="41"/>
        <item m="1" x="772"/>
        <item m="1" x="283"/>
        <item m="1" x="795"/>
        <item m="1" x="30"/>
        <item m="1" x="213"/>
        <item m="1" x="645"/>
        <item m="1" x="524"/>
        <item m="1" x="515"/>
        <item m="1" x="132"/>
        <item m="1" x="118"/>
        <item m="1" x="767"/>
        <item m="1" x="391"/>
        <item m="1" x="790"/>
        <item m="1" x="610"/>
        <item m="1" x="211"/>
        <item m="1" x="295"/>
        <item m="1" x="440"/>
        <item m="1" x="410"/>
        <item m="1" x="538"/>
        <item m="1" x="327"/>
        <item m="1" x="626"/>
        <item m="1" x="156"/>
        <item m="1" x="332"/>
        <item m="1" x="406"/>
        <item m="1" x="607"/>
        <item m="1" x="609"/>
        <item m="1" x="168"/>
        <item m="1" x="664"/>
        <item m="1" x="663"/>
        <item m="1" x="370"/>
        <item m="1" x="640"/>
        <item m="1" x="737"/>
        <item m="1" x="16"/>
        <item m="1" x="648"/>
        <item m="1" x="578"/>
        <item m="1" x="752"/>
        <item m="1" x="716"/>
        <item m="1" x="221"/>
        <item m="1" x="297"/>
        <item m="1" x="274"/>
        <item m="1" x="715"/>
        <item m="1" x="830"/>
        <item m="1" x="784"/>
        <item m="1" x="47"/>
        <item m="1" x="577"/>
        <item m="1" x="560"/>
        <item m="1" x="537"/>
        <item m="1" x="197"/>
        <item m="1" x="174"/>
        <item m="1" x="56"/>
        <item m="1" x="679"/>
        <item m="1" x="439"/>
        <item m="1" x="31"/>
        <item m="1" x="597"/>
        <item m="1" x="35"/>
        <item m="1" x="122"/>
        <item m="1" x="165"/>
        <item m="1" x="103"/>
        <item m="1" x="366"/>
        <item m="1" x="502"/>
        <item m="1" x="380"/>
        <item m="1" x="190"/>
        <item m="1" x="223"/>
        <item m="1" x="596"/>
        <item m="1" x="166"/>
        <item m="1" x="573"/>
        <item m="1" x="825"/>
        <item m="1" x="42"/>
        <item m="1" x="728"/>
        <item m="1" x="751"/>
        <item m="1" x="150"/>
        <item m="1" x="657"/>
        <item m="1" x="188"/>
        <item m="1" x="241"/>
        <item m="1" x="131"/>
        <item m="1" x="351"/>
        <item m="1" x="517"/>
        <item m="1" x="481"/>
        <item m="1" x="473"/>
        <item m="1" x="720"/>
        <item m="1" x="800"/>
        <item m="1" x="843"/>
        <item m="1" x="652"/>
        <item m="1" x="277"/>
        <item m="1" x="878"/>
        <item m="1" x="707"/>
        <item m="1" x="326"/>
        <item m="1" x="823"/>
        <item m="1" x="114"/>
        <item m="1" x="638"/>
        <item m="1" x="15"/>
        <item m="1" x="879"/>
        <item m="1" x="401"/>
        <item m="1" x="104"/>
        <item m="1" x="641"/>
        <item m="1" x="395"/>
        <item m="1" x="162"/>
        <item m="1" x="24"/>
        <item m="1" x="422"/>
        <item m="1" x="373"/>
        <item m="1" x="49"/>
        <item m="1" x="833"/>
        <item m="1" x="336"/>
        <item m="1" x="315"/>
        <item m="1" x="478"/>
        <item m="1" x="334"/>
        <item m="1" x="61"/>
        <item m="1" x="567"/>
        <item m="1" x="235"/>
        <item m="1" x="27"/>
        <item m="1" x="780"/>
        <item m="1" x="642"/>
        <item m="1" x="547"/>
        <item m="1" x="471"/>
        <item m="1" x="813"/>
        <item m="1" x="867"/>
        <item m="1" x="523"/>
        <item m="1" x="740"/>
        <item m="1" x="218"/>
        <item m="1" x="799"/>
        <item m="1" x="592"/>
        <item x="11"/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4" hier="-1"/>
    <pageField fld="18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0889-60AC-4860-88FD-C34B7217297E}">
  <dimension ref="A1"/>
  <sheetViews>
    <sheetView workbookViewId="0">
      <selection activeCell="A2" sqref="A2"/>
    </sheetView>
  </sheetViews>
  <sheetFormatPr defaultRowHeight="15.5" x14ac:dyDescent="0.35"/>
  <sheetData>
    <row r="1" spans="1:1" x14ac:dyDescent="0.35">
      <c r="A1" t="s">
        <v>2071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7AF5-2D4B-45BA-A8FB-B842B623BD8A}">
  <dimension ref="A1:F14"/>
  <sheetViews>
    <sheetView workbookViewId="0">
      <selection activeCell="A3" sqref="A3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11" t="s">
        <v>6</v>
      </c>
      <c r="B1" t="s">
        <v>2046</v>
      </c>
    </row>
    <row r="3" spans="1:6" x14ac:dyDescent="0.35">
      <c r="A3" s="11" t="s">
        <v>2033</v>
      </c>
      <c r="B3" s="11" t="s">
        <v>2045</v>
      </c>
    </row>
    <row r="4" spans="1:6" x14ac:dyDescent="0.35">
      <c r="A4" s="11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35">
      <c r="A5" s="12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2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2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2" t="s">
        <v>2038</v>
      </c>
      <c r="E8">
        <v>4</v>
      </c>
      <c r="F8">
        <v>4</v>
      </c>
    </row>
    <row r="9" spans="1:6" x14ac:dyDescent="0.35">
      <c r="A9" s="12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2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2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2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2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2" t="s">
        <v>2044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7A47-F3E8-45DF-A109-B1FD48AE66C1}">
  <dimension ref="A1:F30"/>
  <sheetViews>
    <sheetView topLeftCell="A4" zoomScale="60" zoomScaleNormal="60" workbookViewId="0">
      <selection activeCell="A4" sqref="A4"/>
    </sheetView>
  </sheetViews>
  <sheetFormatPr defaultRowHeight="15.5" x14ac:dyDescent="0.35"/>
  <cols>
    <col min="1" max="1" width="16.9140625" bestFit="1" customWidth="1"/>
    <col min="2" max="2" width="16.33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6640625" bestFit="1" customWidth="1"/>
    <col min="7" max="7" width="10.58203125" bestFit="1" customWidth="1"/>
  </cols>
  <sheetData>
    <row r="1" spans="1:6" x14ac:dyDescent="0.35">
      <c r="A1" s="11" t="s">
        <v>2031</v>
      </c>
      <c r="B1" t="s">
        <v>2046</v>
      </c>
    </row>
    <row r="2" spans="1:6" x14ac:dyDescent="0.35">
      <c r="A2" s="11" t="s">
        <v>6</v>
      </c>
      <c r="B2" t="s">
        <v>2046</v>
      </c>
    </row>
    <row r="4" spans="1:6" x14ac:dyDescent="0.35">
      <c r="A4" s="11" t="s">
        <v>2033</v>
      </c>
      <c r="B4" s="11" t="s">
        <v>2045</v>
      </c>
    </row>
    <row r="5" spans="1:6" x14ac:dyDescent="0.35">
      <c r="A5" s="11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12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2" t="s">
        <v>2048</v>
      </c>
      <c r="E7">
        <v>4</v>
      </c>
      <c r="F7">
        <v>4</v>
      </c>
    </row>
    <row r="8" spans="1:6" x14ac:dyDescent="0.35">
      <c r="A8" s="12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2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2" t="s">
        <v>2051</v>
      </c>
      <c r="C10">
        <v>8</v>
      </c>
      <c r="E10">
        <v>10</v>
      </c>
      <c r="F10">
        <v>18</v>
      </c>
    </row>
    <row r="11" spans="1:6" x14ac:dyDescent="0.35">
      <c r="A11" s="12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2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2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2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2" t="s">
        <v>2056</v>
      </c>
      <c r="C15">
        <v>3</v>
      </c>
      <c r="E15">
        <v>4</v>
      </c>
      <c r="F15">
        <v>7</v>
      </c>
    </row>
    <row r="16" spans="1:6" x14ac:dyDescent="0.35">
      <c r="A16" s="12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2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2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2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2" t="s">
        <v>2061</v>
      </c>
      <c r="C20">
        <v>4</v>
      </c>
      <c r="E20">
        <v>4</v>
      </c>
      <c r="F20">
        <v>8</v>
      </c>
    </row>
    <row r="21" spans="1:6" x14ac:dyDescent="0.35">
      <c r="A21" s="12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2" t="s">
        <v>2063</v>
      </c>
      <c r="C22">
        <v>9</v>
      </c>
      <c r="E22">
        <v>5</v>
      </c>
      <c r="F22">
        <v>14</v>
      </c>
    </row>
    <row r="23" spans="1:6" x14ac:dyDescent="0.35">
      <c r="A23" s="12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2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2" t="s">
        <v>2066</v>
      </c>
      <c r="C25">
        <v>7</v>
      </c>
      <c r="E25">
        <v>14</v>
      </c>
      <c r="F25">
        <v>21</v>
      </c>
    </row>
    <row r="26" spans="1:6" x14ac:dyDescent="0.35">
      <c r="A26" s="12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2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2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2" t="s">
        <v>2070</v>
      </c>
      <c r="E29">
        <v>3</v>
      </c>
      <c r="F29">
        <v>3</v>
      </c>
    </row>
    <row r="30" spans="1:6" x14ac:dyDescent="0.35">
      <c r="A30" s="12" t="s">
        <v>2044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EE3B-0B85-485E-BDA9-4944C9099C00}">
  <dimension ref="A1:F18"/>
  <sheetViews>
    <sheetView zoomScale="70" zoomScaleNormal="70" workbookViewId="0">
      <selection activeCell="Q12" sqref="Q12"/>
    </sheetView>
  </sheetViews>
  <sheetFormatPr defaultRowHeight="15.5" x14ac:dyDescent="0.35"/>
  <cols>
    <col min="1" max="1" width="16.25" bestFit="1" customWidth="1"/>
    <col min="2" max="2" width="16.1640625" bestFit="1" customWidth="1"/>
    <col min="3" max="3" width="5.6640625" bestFit="1" customWidth="1"/>
    <col min="4" max="4" width="4" bestFit="1" customWidth="1"/>
    <col min="5" max="5" width="9.5" bestFit="1" customWidth="1"/>
    <col min="6" max="6" width="10.83203125" bestFit="1" customWidth="1"/>
    <col min="7" max="7" width="10.58203125" bestFit="1" customWidth="1"/>
  </cols>
  <sheetData>
    <row r="1" spans="1:6" x14ac:dyDescent="0.35">
      <c r="A1" s="11" t="s">
        <v>2074</v>
      </c>
      <c r="B1" t="s">
        <v>2046</v>
      </c>
    </row>
    <row r="2" spans="1:6" x14ac:dyDescent="0.35">
      <c r="A2" s="11" t="s">
        <v>2031</v>
      </c>
      <c r="B2" t="s">
        <v>2046</v>
      </c>
    </row>
    <row r="4" spans="1:6" x14ac:dyDescent="0.35">
      <c r="A4" s="11" t="s">
        <v>2033</v>
      </c>
      <c r="B4" s="11" t="s">
        <v>2045</v>
      </c>
    </row>
    <row r="5" spans="1:6" x14ac:dyDescent="0.35">
      <c r="A5" s="11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35">
      <c r="A6" s="12" t="s">
        <v>2075</v>
      </c>
      <c r="B6" s="16">
        <v>6</v>
      </c>
      <c r="C6" s="16">
        <v>36</v>
      </c>
      <c r="D6" s="16">
        <v>1</v>
      </c>
      <c r="E6" s="16">
        <v>49</v>
      </c>
      <c r="F6" s="16">
        <v>92</v>
      </c>
    </row>
    <row r="7" spans="1:6" x14ac:dyDescent="0.35">
      <c r="A7" s="12" t="s">
        <v>2076</v>
      </c>
      <c r="B7" s="16">
        <v>7</v>
      </c>
      <c r="C7" s="16">
        <v>28</v>
      </c>
      <c r="D7" s="16"/>
      <c r="E7" s="16">
        <v>44</v>
      </c>
      <c r="F7" s="16">
        <v>79</v>
      </c>
    </row>
    <row r="8" spans="1:6" x14ac:dyDescent="0.35">
      <c r="A8" s="12" t="s">
        <v>2077</v>
      </c>
      <c r="B8" s="16">
        <v>4</v>
      </c>
      <c r="C8" s="16">
        <v>33</v>
      </c>
      <c r="D8" s="16"/>
      <c r="E8" s="16">
        <v>49</v>
      </c>
      <c r="F8" s="16">
        <v>86</v>
      </c>
    </row>
    <row r="9" spans="1:6" x14ac:dyDescent="0.35">
      <c r="A9" s="12" t="s">
        <v>2078</v>
      </c>
      <c r="B9" s="16">
        <v>1</v>
      </c>
      <c r="C9" s="16">
        <v>30</v>
      </c>
      <c r="D9" s="16">
        <v>1</v>
      </c>
      <c r="E9" s="16">
        <v>46</v>
      </c>
      <c r="F9" s="16">
        <v>78</v>
      </c>
    </row>
    <row r="10" spans="1:6" x14ac:dyDescent="0.35">
      <c r="A10" s="12" t="s">
        <v>2079</v>
      </c>
      <c r="B10" s="16">
        <v>3</v>
      </c>
      <c r="C10" s="16">
        <v>35</v>
      </c>
      <c r="D10" s="16">
        <v>2</v>
      </c>
      <c r="E10" s="16">
        <v>46</v>
      </c>
      <c r="F10" s="16">
        <v>86</v>
      </c>
    </row>
    <row r="11" spans="1:6" x14ac:dyDescent="0.35">
      <c r="A11" s="12" t="s">
        <v>2080</v>
      </c>
      <c r="B11" s="16">
        <v>3</v>
      </c>
      <c r="C11" s="16">
        <v>28</v>
      </c>
      <c r="D11" s="16">
        <v>1</v>
      </c>
      <c r="E11" s="16">
        <v>55</v>
      </c>
      <c r="F11" s="16">
        <v>87</v>
      </c>
    </row>
    <row r="12" spans="1:6" x14ac:dyDescent="0.35">
      <c r="A12" s="12" t="s">
        <v>2081</v>
      </c>
      <c r="B12" s="16">
        <v>4</v>
      </c>
      <c r="C12" s="16">
        <v>31</v>
      </c>
      <c r="D12" s="16">
        <v>1</v>
      </c>
      <c r="E12" s="16">
        <v>58</v>
      </c>
      <c r="F12" s="16">
        <v>94</v>
      </c>
    </row>
    <row r="13" spans="1:6" x14ac:dyDescent="0.35">
      <c r="A13" s="12" t="s">
        <v>2082</v>
      </c>
      <c r="B13" s="16">
        <v>8</v>
      </c>
      <c r="C13" s="16">
        <v>35</v>
      </c>
      <c r="D13" s="16">
        <v>1</v>
      </c>
      <c r="E13" s="16">
        <v>41</v>
      </c>
      <c r="F13" s="16">
        <v>85</v>
      </c>
    </row>
    <row r="14" spans="1:6" x14ac:dyDescent="0.35">
      <c r="A14" s="12" t="s">
        <v>2083</v>
      </c>
      <c r="B14" s="16">
        <v>5</v>
      </c>
      <c r="C14" s="16">
        <v>23</v>
      </c>
      <c r="D14" s="16"/>
      <c r="E14" s="16">
        <v>45</v>
      </c>
      <c r="F14" s="16">
        <v>73</v>
      </c>
    </row>
    <row r="15" spans="1:6" x14ac:dyDescent="0.35">
      <c r="A15" s="12" t="s">
        <v>2084</v>
      </c>
      <c r="B15" s="16">
        <v>6</v>
      </c>
      <c r="C15" s="16">
        <v>26</v>
      </c>
      <c r="D15" s="16">
        <v>1</v>
      </c>
      <c r="E15" s="16">
        <v>45</v>
      </c>
      <c r="F15" s="16">
        <v>78</v>
      </c>
    </row>
    <row r="16" spans="1:6" x14ac:dyDescent="0.35">
      <c r="A16" s="12" t="s">
        <v>2085</v>
      </c>
      <c r="B16" s="16">
        <v>3</v>
      </c>
      <c r="C16" s="16">
        <v>27</v>
      </c>
      <c r="D16" s="16">
        <v>3</v>
      </c>
      <c r="E16" s="16">
        <v>45</v>
      </c>
      <c r="F16" s="16">
        <v>78</v>
      </c>
    </row>
    <row r="17" spans="1:6" x14ac:dyDescent="0.35">
      <c r="A17" s="12" t="s">
        <v>2086</v>
      </c>
      <c r="B17" s="16">
        <v>7</v>
      </c>
      <c r="C17" s="16">
        <v>32</v>
      </c>
      <c r="D17" s="16">
        <v>3</v>
      </c>
      <c r="E17" s="16">
        <v>42</v>
      </c>
      <c r="F17" s="16">
        <v>84</v>
      </c>
    </row>
    <row r="18" spans="1:6" x14ac:dyDescent="0.35">
      <c r="A18" s="12" t="s">
        <v>2044</v>
      </c>
      <c r="B18" s="16">
        <v>57</v>
      </c>
      <c r="C18" s="16">
        <v>364</v>
      </c>
      <c r="D18" s="16">
        <v>14</v>
      </c>
      <c r="E18" s="16">
        <v>565</v>
      </c>
      <c r="F18" s="1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D987" workbookViewId="0">
      <selection activeCell="H997" sqref="H997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0.6640625" style="6"/>
    <col min="8" max="8" width="13" bestFit="1" customWidth="1"/>
    <col min="9" max="9" width="10.6640625" style="10"/>
    <col min="12" max="13" width="11.1640625" bestFit="1" customWidth="1"/>
    <col min="14" max="16" width="10.6640625" style="13"/>
    <col min="19" max="19" width="28" bestFit="1" customWidth="1"/>
  </cols>
  <sheetData>
    <row r="1" spans="1:21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4" t="s">
        <v>2072</v>
      </c>
      <c r="O1" s="14" t="s">
        <v>2073</v>
      </c>
      <c r="P1" s="14" t="s">
        <v>2074</v>
      </c>
      <c r="Q1" s="1" t="s">
        <v>10</v>
      </c>
      <c r="R1" s="1" t="s">
        <v>11</v>
      </c>
      <c r="S1" s="1" t="s">
        <v>2028</v>
      </c>
      <c r="T1" s="1" t="s">
        <v>2031</v>
      </c>
      <c r="U1" s="1" t="s">
        <v>2032</v>
      </c>
    </row>
    <row r="2" spans="1:21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 t="shared" ref="F2:F65" si="0">(E2/D2)*100</f>
        <v>0</v>
      </c>
      <c r="G2" t="s">
        <v>14</v>
      </c>
      <c r="H2">
        <v>0</v>
      </c>
      <c r="I2" s="10">
        <f t="shared" ref="I2:I65" si="1">IF(H2=0, 0, E2/H2)</f>
        <v>0</v>
      </c>
      <c r="J2" t="s">
        <v>15</v>
      </c>
      <c r="K2" t="s">
        <v>16</v>
      </c>
      <c r="L2">
        <v>1448690400</v>
      </c>
      <c r="M2">
        <v>1450159200</v>
      </c>
      <c r="N2" s="13">
        <f t="shared" ref="N2:N65" si="2">(((L2/60)/60)/24)+DATE(1970,1,1)</f>
        <v>42336.25</v>
      </c>
      <c r="O2" s="13">
        <f t="shared" ref="O2:O65" si="3">(((M2/60)/60)/24)+DATE(1970,1,1)</f>
        <v>42353.25</v>
      </c>
      <c r="P2" s="15" t="str">
        <f>TEXT(O2,"yyyy")</f>
        <v>2015</v>
      </c>
      <c r="Q2" t="b">
        <v>0</v>
      </c>
      <c r="R2" t="b">
        <v>0</v>
      </c>
      <c r="S2" t="s">
        <v>17</v>
      </c>
      <c r="T2" t="str">
        <f>_xlfn.TEXTBEFORE(S2,"/")</f>
        <v>food</v>
      </c>
      <c r="U2" t="str">
        <f>_xlfn.TEXTAFTER(S2,"/")</f>
        <v>food trucks</v>
      </c>
    </row>
    <row r="3" spans="1:2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si="0"/>
        <v>1040</v>
      </c>
      <c r="G3" t="s">
        <v>20</v>
      </c>
      <c r="H3">
        <v>158</v>
      </c>
      <c r="I3" s="10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13">
        <f t="shared" si="2"/>
        <v>41870.208333333336</v>
      </c>
      <c r="O3" s="13">
        <f t="shared" si="3"/>
        <v>41872.208333333336</v>
      </c>
      <c r="P3" s="15" t="str">
        <f t="shared" ref="P3:P66" si="4">TEXT(O3,"yyyy")</f>
        <v>2014</v>
      </c>
      <c r="Q3" t="b">
        <v>0</v>
      </c>
      <c r="R3" t="b">
        <v>1</v>
      </c>
      <c r="S3" t="s">
        <v>23</v>
      </c>
      <c r="T3" t="str">
        <f t="shared" ref="T3:T66" si="5">_xlfn.TEXTBEFORE(S3,"/")</f>
        <v>music</v>
      </c>
      <c r="U3" t="str">
        <f t="shared" ref="U3:U66" si="6">_xlfn.TEXTAFTER(S3,"/")</f>
        <v>rock</v>
      </c>
    </row>
    <row r="4" spans="1:21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10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3">
        <f t="shared" si="2"/>
        <v>41595.25</v>
      </c>
      <c r="O4" s="13">
        <f t="shared" si="3"/>
        <v>41597.25</v>
      </c>
      <c r="P4" s="15" t="str">
        <f t="shared" si="4"/>
        <v>2013</v>
      </c>
      <c r="Q4" t="b">
        <v>0</v>
      </c>
      <c r="R4" t="b">
        <v>0</v>
      </c>
      <c r="S4" t="s">
        <v>28</v>
      </c>
      <c r="T4" t="str">
        <f t="shared" si="5"/>
        <v>technology</v>
      </c>
      <c r="U4" t="str">
        <f t="shared" si="6"/>
        <v>web</v>
      </c>
    </row>
    <row r="5" spans="1:21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10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3">
        <f t="shared" si="2"/>
        <v>43688.208333333328</v>
      </c>
      <c r="O5" s="13">
        <f t="shared" si="3"/>
        <v>43728.208333333328</v>
      </c>
      <c r="P5" s="15" t="str">
        <f t="shared" si="4"/>
        <v>2019</v>
      </c>
      <c r="Q5" t="b">
        <v>0</v>
      </c>
      <c r="R5" t="b">
        <v>0</v>
      </c>
      <c r="S5" t="s">
        <v>23</v>
      </c>
      <c r="T5" t="str">
        <f t="shared" si="5"/>
        <v>music</v>
      </c>
      <c r="U5" t="str">
        <f t="shared" si="6"/>
        <v>rock</v>
      </c>
    </row>
    <row r="6" spans="1:2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10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3">
        <f t="shared" si="2"/>
        <v>43485.25</v>
      </c>
      <c r="O6" s="13">
        <f t="shared" si="3"/>
        <v>43489.25</v>
      </c>
      <c r="P6" s="15" t="str">
        <f t="shared" si="4"/>
        <v>2019</v>
      </c>
      <c r="Q6" t="b">
        <v>0</v>
      </c>
      <c r="R6" t="b">
        <v>0</v>
      </c>
      <c r="S6" t="s">
        <v>33</v>
      </c>
      <c r="T6" t="str">
        <f t="shared" si="5"/>
        <v>theater</v>
      </c>
      <c r="U6" t="str">
        <f t="shared" si="6"/>
        <v>plays</v>
      </c>
    </row>
    <row r="7" spans="1:2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10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3">
        <f t="shared" si="2"/>
        <v>41149.208333333336</v>
      </c>
      <c r="O7" s="13">
        <f t="shared" si="3"/>
        <v>41160.208333333336</v>
      </c>
      <c r="P7" s="15" t="str">
        <f t="shared" si="4"/>
        <v>2012</v>
      </c>
      <c r="Q7" t="b">
        <v>0</v>
      </c>
      <c r="R7" t="b">
        <v>0</v>
      </c>
      <c r="S7" t="s">
        <v>33</v>
      </c>
      <c r="T7" t="str">
        <f t="shared" si="5"/>
        <v>theater</v>
      </c>
      <c r="U7" t="str">
        <f t="shared" si="6"/>
        <v>plays</v>
      </c>
    </row>
    <row r="8" spans="1:21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10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3">
        <f t="shared" si="2"/>
        <v>42991.208333333328</v>
      </c>
      <c r="O8" s="13">
        <f t="shared" si="3"/>
        <v>42992.208333333328</v>
      </c>
      <c r="P8" s="15" t="str">
        <f t="shared" si="4"/>
        <v>2017</v>
      </c>
      <c r="Q8" t="b">
        <v>0</v>
      </c>
      <c r="R8" t="b">
        <v>0</v>
      </c>
      <c r="S8" t="s">
        <v>42</v>
      </c>
      <c r="T8" t="str">
        <f t="shared" si="5"/>
        <v>film &amp; video</v>
      </c>
      <c r="U8" t="str">
        <f t="shared" si="6"/>
        <v>documentary</v>
      </c>
    </row>
    <row r="9" spans="1:2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10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3">
        <f t="shared" si="2"/>
        <v>42229.208333333328</v>
      </c>
      <c r="O9" s="13">
        <f t="shared" si="3"/>
        <v>42231.208333333328</v>
      </c>
      <c r="P9" s="15" t="str">
        <f t="shared" si="4"/>
        <v>2015</v>
      </c>
      <c r="Q9" t="b">
        <v>0</v>
      </c>
      <c r="R9" t="b">
        <v>0</v>
      </c>
      <c r="S9" t="s">
        <v>33</v>
      </c>
      <c r="T9" t="str">
        <f t="shared" si="5"/>
        <v>theater</v>
      </c>
      <c r="U9" t="str">
        <f t="shared" si="6"/>
        <v>plays</v>
      </c>
    </row>
    <row r="10" spans="1:2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10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3">
        <f t="shared" si="2"/>
        <v>40399.208333333336</v>
      </c>
      <c r="O10" s="13">
        <f t="shared" si="3"/>
        <v>40401.208333333336</v>
      </c>
      <c r="P10" s="15" t="str">
        <f t="shared" si="4"/>
        <v>2010</v>
      </c>
      <c r="Q10" t="b">
        <v>0</v>
      </c>
      <c r="R10" t="b">
        <v>0</v>
      </c>
      <c r="S10" t="s">
        <v>33</v>
      </c>
      <c r="T10" t="str">
        <f t="shared" si="5"/>
        <v>theater</v>
      </c>
      <c r="U10" t="str">
        <f t="shared" si="6"/>
        <v>plays</v>
      </c>
    </row>
    <row r="11" spans="1:21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10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3">
        <f t="shared" si="2"/>
        <v>41536.208333333336</v>
      </c>
      <c r="O11" s="13">
        <f t="shared" si="3"/>
        <v>41585.25</v>
      </c>
      <c r="P11" s="15" t="str">
        <f t="shared" si="4"/>
        <v>2013</v>
      </c>
      <c r="Q11" t="b">
        <v>0</v>
      </c>
      <c r="R11" t="b">
        <v>0</v>
      </c>
      <c r="S11" t="s">
        <v>50</v>
      </c>
      <c r="T11" t="str">
        <f t="shared" si="5"/>
        <v>music</v>
      </c>
      <c r="U11" t="str">
        <f t="shared" si="6"/>
        <v>electric music</v>
      </c>
    </row>
    <row r="12" spans="1:2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10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3">
        <f t="shared" si="2"/>
        <v>40404.208333333336</v>
      </c>
      <c r="O12" s="13">
        <f t="shared" si="3"/>
        <v>40452.208333333336</v>
      </c>
      <c r="P12" s="15" t="str">
        <f t="shared" si="4"/>
        <v>2010</v>
      </c>
      <c r="Q12" t="b">
        <v>0</v>
      </c>
      <c r="R12" t="b">
        <v>0</v>
      </c>
      <c r="S12" t="s">
        <v>53</v>
      </c>
      <c r="T12" t="str">
        <f t="shared" si="5"/>
        <v>film &amp; video</v>
      </c>
      <c r="U12" t="str">
        <f t="shared" si="6"/>
        <v>drama</v>
      </c>
    </row>
    <row r="13" spans="1:21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10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3">
        <f t="shared" si="2"/>
        <v>40442.208333333336</v>
      </c>
      <c r="O13" s="13">
        <f t="shared" si="3"/>
        <v>40448.208333333336</v>
      </c>
      <c r="P13" s="15" t="str">
        <f t="shared" si="4"/>
        <v>2010</v>
      </c>
      <c r="Q13" t="b">
        <v>0</v>
      </c>
      <c r="R13" t="b">
        <v>1</v>
      </c>
      <c r="S13" t="s">
        <v>33</v>
      </c>
      <c r="T13" t="str">
        <f t="shared" si="5"/>
        <v>theater</v>
      </c>
      <c r="U13" t="str">
        <f t="shared" si="6"/>
        <v>plays</v>
      </c>
    </row>
    <row r="14" spans="1:21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10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3">
        <f t="shared" si="2"/>
        <v>43760.208333333328</v>
      </c>
      <c r="O14" s="13">
        <f t="shared" si="3"/>
        <v>43768.208333333328</v>
      </c>
      <c r="P14" s="15" t="str">
        <f t="shared" si="4"/>
        <v>2019</v>
      </c>
      <c r="Q14" t="b">
        <v>0</v>
      </c>
      <c r="R14" t="b">
        <v>0</v>
      </c>
      <c r="S14" t="s">
        <v>53</v>
      </c>
      <c r="T14" t="str">
        <f t="shared" si="5"/>
        <v>film &amp; video</v>
      </c>
      <c r="U14" t="str">
        <f t="shared" si="6"/>
        <v>drama</v>
      </c>
    </row>
    <row r="15" spans="1:21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10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3">
        <f t="shared" si="2"/>
        <v>42532.208333333328</v>
      </c>
      <c r="O15" s="13">
        <f t="shared" si="3"/>
        <v>42544.208333333328</v>
      </c>
      <c r="P15" s="15" t="str">
        <f t="shared" si="4"/>
        <v>2016</v>
      </c>
      <c r="Q15" t="b">
        <v>0</v>
      </c>
      <c r="R15" t="b">
        <v>0</v>
      </c>
      <c r="S15" t="s">
        <v>60</v>
      </c>
      <c r="T15" t="str">
        <f t="shared" si="5"/>
        <v>music</v>
      </c>
      <c r="U15" t="str">
        <f t="shared" si="6"/>
        <v>indie rock</v>
      </c>
    </row>
    <row r="16" spans="1:21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10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3">
        <f t="shared" si="2"/>
        <v>40974.25</v>
      </c>
      <c r="O16" s="13">
        <f t="shared" si="3"/>
        <v>41001.208333333336</v>
      </c>
      <c r="P16" s="15" t="str">
        <f t="shared" si="4"/>
        <v>2012</v>
      </c>
      <c r="Q16" t="b">
        <v>0</v>
      </c>
      <c r="R16" t="b">
        <v>0</v>
      </c>
      <c r="S16" t="s">
        <v>60</v>
      </c>
      <c r="T16" t="str">
        <f t="shared" si="5"/>
        <v>music</v>
      </c>
      <c r="U16" t="str">
        <f t="shared" si="6"/>
        <v>indie rock</v>
      </c>
    </row>
    <row r="17" spans="1:21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10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3">
        <f t="shared" si="2"/>
        <v>43809.25</v>
      </c>
      <c r="O17" s="13">
        <f t="shared" si="3"/>
        <v>43813.25</v>
      </c>
      <c r="P17" s="15" t="str">
        <f t="shared" si="4"/>
        <v>2019</v>
      </c>
      <c r="Q17" t="b">
        <v>0</v>
      </c>
      <c r="R17" t="b">
        <v>0</v>
      </c>
      <c r="S17" t="s">
        <v>65</v>
      </c>
      <c r="T17" t="str">
        <f t="shared" si="5"/>
        <v>technology</v>
      </c>
      <c r="U17" t="str">
        <f t="shared" si="6"/>
        <v>wearables</v>
      </c>
    </row>
    <row r="18" spans="1:2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10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3">
        <f t="shared" si="2"/>
        <v>41661.25</v>
      </c>
      <c r="O18" s="13">
        <f t="shared" si="3"/>
        <v>41683.25</v>
      </c>
      <c r="P18" s="15" t="str">
        <f t="shared" si="4"/>
        <v>2014</v>
      </c>
      <c r="Q18" t="b">
        <v>0</v>
      </c>
      <c r="R18" t="b">
        <v>0</v>
      </c>
      <c r="S18" t="s">
        <v>68</v>
      </c>
      <c r="T18" t="str">
        <f t="shared" si="5"/>
        <v>publishing</v>
      </c>
      <c r="U18" t="str">
        <f t="shared" si="6"/>
        <v>nonfiction</v>
      </c>
    </row>
    <row r="19" spans="1:2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10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3">
        <f t="shared" si="2"/>
        <v>40555.25</v>
      </c>
      <c r="O19" s="13">
        <f t="shared" si="3"/>
        <v>40556.25</v>
      </c>
      <c r="P19" s="15" t="str">
        <f t="shared" si="4"/>
        <v>2011</v>
      </c>
      <c r="Q19" t="b">
        <v>0</v>
      </c>
      <c r="R19" t="b">
        <v>0</v>
      </c>
      <c r="S19" t="s">
        <v>71</v>
      </c>
      <c r="T19" t="str">
        <f t="shared" si="5"/>
        <v>film &amp; video</v>
      </c>
      <c r="U19" t="str">
        <f t="shared" si="6"/>
        <v>animation</v>
      </c>
    </row>
    <row r="20" spans="1:2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10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3">
        <f t="shared" si="2"/>
        <v>43351.208333333328</v>
      </c>
      <c r="O20" s="13">
        <f t="shared" si="3"/>
        <v>43359.208333333328</v>
      </c>
      <c r="P20" s="15" t="str">
        <f t="shared" si="4"/>
        <v>2018</v>
      </c>
      <c r="Q20" t="b">
        <v>0</v>
      </c>
      <c r="R20" t="b">
        <v>0</v>
      </c>
      <c r="S20" t="s">
        <v>33</v>
      </c>
      <c r="T20" t="str">
        <f t="shared" si="5"/>
        <v>theater</v>
      </c>
      <c r="U20" t="str">
        <f t="shared" si="6"/>
        <v>plays</v>
      </c>
    </row>
    <row r="21" spans="1:21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10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3">
        <f t="shared" si="2"/>
        <v>43528.25</v>
      </c>
      <c r="O21" s="13">
        <f t="shared" si="3"/>
        <v>43549.208333333328</v>
      </c>
      <c r="P21" s="15" t="str">
        <f t="shared" si="4"/>
        <v>2019</v>
      </c>
      <c r="Q21" t="b">
        <v>0</v>
      </c>
      <c r="R21" t="b">
        <v>1</v>
      </c>
      <c r="S21" t="s">
        <v>33</v>
      </c>
      <c r="T21" t="str">
        <f t="shared" si="5"/>
        <v>theater</v>
      </c>
      <c r="U21" t="str">
        <f t="shared" si="6"/>
        <v>plays</v>
      </c>
    </row>
    <row r="22" spans="1:2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10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3">
        <f t="shared" si="2"/>
        <v>41848.208333333336</v>
      </c>
      <c r="O22" s="13">
        <f t="shared" si="3"/>
        <v>41848.208333333336</v>
      </c>
      <c r="P22" s="15" t="str">
        <f t="shared" si="4"/>
        <v>2014</v>
      </c>
      <c r="Q22" t="b">
        <v>0</v>
      </c>
      <c r="R22" t="b">
        <v>0</v>
      </c>
      <c r="S22" t="s">
        <v>53</v>
      </c>
      <c r="T22" t="str">
        <f t="shared" si="5"/>
        <v>film &amp; video</v>
      </c>
      <c r="U22" t="str">
        <f t="shared" si="6"/>
        <v>drama</v>
      </c>
    </row>
    <row r="23" spans="1:21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10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3">
        <f t="shared" si="2"/>
        <v>40770.208333333336</v>
      </c>
      <c r="O23" s="13">
        <f t="shared" si="3"/>
        <v>40804.208333333336</v>
      </c>
      <c r="P23" s="15" t="str">
        <f t="shared" si="4"/>
        <v>2011</v>
      </c>
      <c r="Q23" t="b">
        <v>0</v>
      </c>
      <c r="R23" t="b">
        <v>0</v>
      </c>
      <c r="S23" t="s">
        <v>33</v>
      </c>
      <c r="T23" t="str">
        <f t="shared" si="5"/>
        <v>theater</v>
      </c>
      <c r="U23" t="str">
        <f t="shared" si="6"/>
        <v>plays</v>
      </c>
    </row>
    <row r="24" spans="1:2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10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3">
        <f t="shared" si="2"/>
        <v>43193.208333333328</v>
      </c>
      <c r="O24" s="13">
        <f t="shared" si="3"/>
        <v>43208.208333333328</v>
      </c>
      <c r="P24" s="15" t="str">
        <f t="shared" si="4"/>
        <v>2018</v>
      </c>
      <c r="Q24" t="b">
        <v>0</v>
      </c>
      <c r="R24" t="b">
        <v>0</v>
      </c>
      <c r="S24" t="s">
        <v>33</v>
      </c>
      <c r="T24" t="str">
        <f t="shared" si="5"/>
        <v>theater</v>
      </c>
      <c r="U24" t="str">
        <f t="shared" si="6"/>
        <v>plays</v>
      </c>
    </row>
    <row r="25" spans="1:2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10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3">
        <f t="shared" si="2"/>
        <v>43510.25</v>
      </c>
      <c r="O25" s="13">
        <f t="shared" si="3"/>
        <v>43563.208333333328</v>
      </c>
      <c r="P25" s="15" t="str">
        <f t="shared" si="4"/>
        <v>2019</v>
      </c>
      <c r="Q25" t="b">
        <v>0</v>
      </c>
      <c r="R25" t="b">
        <v>0</v>
      </c>
      <c r="S25" t="s">
        <v>42</v>
      </c>
      <c r="T25" t="str">
        <f t="shared" si="5"/>
        <v>film &amp; video</v>
      </c>
      <c r="U25" t="str">
        <f t="shared" si="6"/>
        <v>documentary</v>
      </c>
    </row>
    <row r="26" spans="1:2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10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3">
        <f t="shared" si="2"/>
        <v>41811.208333333336</v>
      </c>
      <c r="O26" s="13">
        <f t="shared" si="3"/>
        <v>41813.208333333336</v>
      </c>
      <c r="P26" s="15" t="str">
        <f t="shared" si="4"/>
        <v>2014</v>
      </c>
      <c r="Q26" t="b">
        <v>0</v>
      </c>
      <c r="R26" t="b">
        <v>0</v>
      </c>
      <c r="S26" t="s">
        <v>65</v>
      </c>
      <c r="T26" t="str">
        <f t="shared" si="5"/>
        <v>technology</v>
      </c>
      <c r="U26" t="str">
        <f t="shared" si="6"/>
        <v>wearables</v>
      </c>
    </row>
    <row r="27" spans="1:2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10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3">
        <f t="shared" si="2"/>
        <v>40681.208333333336</v>
      </c>
      <c r="O27" s="13">
        <f t="shared" si="3"/>
        <v>40701.208333333336</v>
      </c>
      <c r="P27" s="15" t="str">
        <f t="shared" si="4"/>
        <v>2011</v>
      </c>
      <c r="Q27" t="b">
        <v>0</v>
      </c>
      <c r="R27" t="b">
        <v>1</v>
      </c>
      <c r="S27" t="s">
        <v>89</v>
      </c>
      <c r="T27" t="str">
        <f t="shared" si="5"/>
        <v>games</v>
      </c>
      <c r="U27" t="str">
        <f t="shared" si="6"/>
        <v>video games</v>
      </c>
    </row>
    <row r="28" spans="1:2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10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3">
        <f t="shared" si="2"/>
        <v>43312.208333333328</v>
      </c>
      <c r="O28" s="13">
        <f t="shared" si="3"/>
        <v>43339.208333333328</v>
      </c>
      <c r="P28" s="15" t="str">
        <f t="shared" si="4"/>
        <v>2018</v>
      </c>
      <c r="Q28" t="b">
        <v>0</v>
      </c>
      <c r="R28" t="b">
        <v>0</v>
      </c>
      <c r="S28" t="s">
        <v>33</v>
      </c>
      <c r="T28" t="str">
        <f t="shared" si="5"/>
        <v>theater</v>
      </c>
      <c r="U28" t="str">
        <f t="shared" si="6"/>
        <v>plays</v>
      </c>
    </row>
    <row r="29" spans="1:21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10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3">
        <f t="shared" si="2"/>
        <v>42280.208333333328</v>
      </c>
      <c r="O29" s="13">
        <f t="shared" si="3"/>
        <v>42288.208333333328</v>
      </c>
      <c r="P29" s="15" t="str">
        <f t="shared" si="4"/>
        <v>2015</v>
      </c>
      <c r="Q29" t="b">
        <v>0</v>
      </c>
      <c r="R29" t="b">
        <v>0</v>
      </c>
      <c r="S29" t="s">
        <v>23</v>
      </c>
      <c r="T29" t="str">
        <f t="shared" si="5"/>
        <v>music</v>
      </c>
      <c r="U29" t="str">
        <f t="shared" si="6"/>
        <v>rock</v>
      </c>
    </row>
    <row r="30" spans="1:2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10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3">
        <f t="shared" si="2"/>
        <v>40218.25</v>
      </c>
      <c r="O30" s="13">
        <f t="shared" si="3"/>
        <v>40241.25</v>
      </c>
      <c r="P30" s="15" t="str">
        <f t="shared" si="4"/>
        <v>2010</v>
      </c>
      <c r="Q30" t="b">
        <v>0</v>
      </c>
      <c r="R30" t="b">
        <v>1</v>
      </c>
      <c r="S30" t="s">
        <v>33</v>
      </c>
      <c r="T30" t="str">
        <f t="shared" si="5"/>
        <v>theater</v>
      </c>
      <c r="U30" t="str">
        <f t="shared" si="6"/>
        <v>plays</v>
      </c>
    </row>
    <row r="31" spans="1:2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10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3">
        <f t="shared" si="2"/>
        <v>43301.208333333328</v>
      </c>
      <c r="O31" s="13">
        <f t="shared" si="3"/>
        <v>43341.208333333328</v>
      </c>
      <c r="P31" s="15" t="str">
        <f t="shared" si="4"/>
        <v>2018</v>
      </c>
      <c r="Q31" t="b">
        <v>0</v>
      </c>
      <c r="R31" t="b">
        <v>0</v>
      </c>
      <c r="S31" t="s">
        <v>100</v>
      </c>
      <c r="T31" t="str">
        <f t="shared" si="5"/>
        <v>film &amp; video</v>
      </c>
      <c r="U31" t="str">
        <f t="shared" si="6"/>
        <v>shorts</v>
      </c>
    </row>
    <row r="32" spans="1:2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10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3">
        <f t="shared" si="2"/>
        <v>43609.208333333328</v>
      </c>
      <c r="O32" s="13">
        <f t="shared" si="3"/>
        <v>43614.208333333328</v>
      </c>
      <c r="P32" s="15" t="str">
        <f t="shared" si="4"/>
        <v>2019</v>
      </c>
      <c r="Q32" t="b">
        <v>0</v>
      </c>
      <c r="R32" t="b">
        <v>0</v>
      </c>
      <c r="S32" t="s">
        <v>71</v>
      </c>
      <c r="T32" t="str">
        <f t="shared" si="5"/>
        <v>film &amp; video</v>
      </c>
      <c r="U32" t="str">
        <f t="shared" si="6"/>
        <v>animation</v>
      </c>
    </row>
    <row r="33" spans="1:2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10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3">
        <f t="shared" si="2"/>
        <v>42374.25</v>
      </c>
      <c r="O33" s="13">
        <f t="shared" si="3"/>
        <v>42402.25</v>
      </c>
      <c r="P33" s="15" t="str">
        <f t="shared" si="4"/>
        <v>2016</v>
      </c>
      <c r="Q33" t="b">
        <v>0</v>
      </c>
      <c r="R33" t="b">
        <v>0</v>
      </c>
      <c r="S33" t="s">
        <v>89</v>
      </c>
      <c r="T33" t="str">
        <f t="shared" si="5"/>
        <v>games</v>
      </c>
      <c r="U33" t="str">
        <f t="shared" si="6"/>
        <v>video games</v>
      </c>
    </row>
    <row r="34" spans="1:21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10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3">
        <f t="shared" si="2"/>
        <v>43110.25</v>
      </c>
      <c r="O34" s="13">
        <f t="shared" si="3"/>
        <v>43137.25</v>
      </c>
      <c r="P34" s="15" t="str">
        <f t="shared" si="4"/>
        <v>2018</v>
      </c>
      <c r="Q34" t="b">
        <v>0</v>
      </c>
      <c r="R34" t="b">
        <v>0</v>
      </c>
      <c r="S34" t="s">
        <v>42</v>
      </c>
      <c r="T34" t="str">
        <f t="shared" si="5"/>
        <v>film &amp; video</v>
      </c>
      <c r="U34" t="str">
        <f t="shared" si="6"/>
        <v>documentary</v>
      </c>
    </row>
    <row r="35" spans="1:2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10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3">
        <f t="shared" si="2"/>
        <v>41917.208333333336</v>
      </c>
      <c r="O35" s="13">
        <f t="shared" si="3"/>
        <v>41954.25</v>
      </c>
      <c r="P35" s="15" t="str">
        <f t="shared" si="4"/>
        <v>2014</v>
      </c>
      <c r="Q35" t="b">
        <v>0</v>
      </c>
      <c r="R35" t="b">
        <v>0</v>
      </c>
      <c r="S35" t="s">
        <v>33</v>
      </c>
      <c r="T35" t="str">
        <f t="shared" si="5"/>
        <v>theater</v>
      </c>
      <c r="U35" t="str">
        <f t="shared" si="6"/>
        <v>plays</v>
      </c>
    </row>
    <row r="36" spans="1:21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10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3">
        <f t="shared" si="2"/>
        <v>42817.208333333328</v>
      </c>
      <c r="O36" s="13">
        <f t="shared" si="3"/>
        <v>42822.208333333328</v>
      </c>
      <c r="P36" s="15" t="str">
        <f t="shared" si="4"/>
        <v>2017</v>
      </c>
      <c r="Q36" t="b">
        <v>0</v>
      </c>
      <c r="R36" t="b">
        <v>0</v>
      </c>
      <c r="S36" t="s">
        <v>42</v>
      </c>
      <c r="T36" t="str">
        <f t="shared" si="5"/>
        <v>film &amp; video</v>
      </c>
      <c r="U36" t="str">
        <f t="shared" si="6"/>
        <v>documentary</v>
      </c>
    </row>
    <row r="37" spans="1:2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10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3">
        <f t="shared" si="2"/>
        <v>43484.25</v>
      </c>
      <c r="O37" s="13">
        <f t="shared" si="3"/>
        <v>43526.25</v>
      </c>
      <c r="P37" s="15" t="str">
        <f t="shared" si="4"/>
        <v>2019</v>
      </c>
      <c r="Q37" t="b">
        <v>0</v>
      </c>
      <c r="R37" t="b">
        <v>1</v>
      </c>
      <c r="S37" t="s">
        <v>53</v>
      </c>
      <c r="T37" t="str">
        <f t="shared" si="5"/>
        <v>film &amp; video</v>
      </c>
      <c r="U37" t="str">
        <f t="shared" si="6"/>
        <v>drama</v>
      </c>
    </row>
    <row r="38" spans="1:2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10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3">
        <f t="shared" si="2"/>
        <v>40600.25</v>
      </c>
      <c r="O38" s="13">
        <f t="shared" si="3"/>
        <v>40625.208333333336</v>
      </c>
      <c r="P38" s="15" t="str">
        <f t="shared" si="4"/>
        <v>2011</v>
      </c>
      <c r="Q38" t="b">
        <v>0</v>
      </c>
      <c r="R38" t="b">
        <v>0</v>
      </c>
      <c r="S38" t="s">
        <v>33</v>
      </c>
      <c r="T38" t="str">
        <f t="shared" si="5"/>
        <v>theater</v>
      </c>
      <c r="U38" t="str">
        <f t="shared" si="6"/>
        <v>plays</v>
      </c>
    </row>
    <row r="39" spans="1:21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10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3">
        <f t="shared" si="2"/>
        <v>43744.208333333328</v>
      </c>
      <c r="O39" s="13">
        <f t="shared" si="3"/>
        <v>43777.25</v>
      </c>
      <c r="P39" s="15" t="str">
        <f t="shared" si="4"/>
        <v>2019</v>
      </c>
      <c r="Q39" t="b">
        <v>0</v>
      </c>
      <c r="R39" t="b">
        <v>1</v>
      </c>
      <c r="S39" t="s">
        <v>119</v>
      </c>
      <c r="T39" t="str">
        <f t="shared" si="5"/>
        <v>publishing</v>
      </c>
      <c r="U39" t="str">
        <f t="shared" si="6"/>
        <v>fiction</v>
      </c>
    </row>
    <row r="40" spans="1:2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10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3">
        <f t="shared" si="2"/>
        <v>40469.208333333336</v>
      </c>
      <c r="O40" s="13">
        <f t="shared" si="3"/>
        <v>40474.208333333336</v>
      </c>
      <c r="P40" s="15" t="str">
        <f t="shared" si="4"/>
        <v>2010</v>
      </c>
      <c r="Q40" t="b">
        <v>0</v>
      </c>
      <c r="R40" t="b">
        <v>0</v>
      </c>
      <c r="S40" t="s">
        <v>122</v>
      </c>
      <c r="T40" t="str">
        <f t="shared" si="5"/>
        <v>photography</v>
      </c>
      <c r="U40" t="str">
        <f t="shared" si="6"/>
        <v>photography books</v>
      </c>
    </row>
    <row r="41" spans="1:21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10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3">
        <f t="shared" si="2"/>
        <v>41330.25</v>
      </c>
      <c r="O41" s="13">
        <f t="shared" si="3"/>
        <v>41344.208333333336</v>
      </c>
      <c r="P41" s="15" t="str">
        <f t="shared" si="4"/>
        <v>2013</v>
      </c>
      <c r="Q41" t="b">
        <v>0</v>
      </c>
      <c r="R41" t="b">
        <v>0</v>
      </c>
      <c r="S41" t="s">
        <v>33</v>
      </c>
      <c r="T41" t="str">
        <f t="shared" si="5"/>
        <v>theater</v>
      </c>
      <c r="U41" t="str">
        <f t="shared" si="6"/>
        <v>plays</v>
      </c>
    </row>
    <row r="42" spans="1:2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10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3">
        <f t="shared" si="2"/>
        <v>40334.208333333336</v>
      </c>
      <c r="O42" s="13">
        <f t="shared" si="3"/>
        <v>40353.208333333336</v>
      </c>
      <c r="P42" s="15" t="str">
        <f t="shared" si="4"/>
        <v>2010</v>
      </c>
      <c r="Q42" t="b">
        <v>0</v>
      </c>
      <c r="R42" t="b">
        <v>1</v>
      </c>
      <c r="S42" t="s">
        <v>65</v>
      </c>
      <c r="T42" t="str">
        <f t="shared" si="5"/>
        <v>technology</v>
      </c>
      <c r="U42" t="str">
        <f t="shared" si="6"/>
        <v>wearables</v>
      </c>
    </row>
    <row r="43" spans="1:2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10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3">
        <f t="shared" si="2"/>
        <v>41156.208333333336</v>
      </c>
      <c r="O43" s="13">
        <f t="shared" si="3"/>
        <v>41182.208333333336</v>
      </c>
      <c r="P43" s="15" t="str">
        <f t="shared" si="4"/>
        <v>2012</v>
      </c>
      <c r="Q43" t="b">
        <v>0</v>
      </c>
      <c r="R43" t="b">
        <v>1</v>
      </c>
      <c r="S43" t="s">
        <v>23</v>
      </c>
      <c r="T43" t="str">
        <f t="shared" si="5"/>
        <v>music</v>
      </c>
      <c r="U43" t="str">
        <f t="shared" si="6"/>
        <v>rock</v>
      </c>
    </row>
    <row r="44" spans="1:2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10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3">
        <f t="shared" si="2"/>
        <v>40728.208333333336</v>
      </c>
      <c r="O44" s="13">
        <f t="shared" si="3"/>
        <v>40737.208333333336</v>
      </c>
      <c r="P44" s="15" t="str">
        <f t="shared" si="4"/>
        <v>2011</v>
      </c>
      <c r="Q44" t="b">
        <v>0</v>
      </c>
      <c r="R44" t="b">
        <v>0</v>
      </c>
      <c r="S44" t="s">
        <v>17</v>
      </c>
      <c r="T44" t="str">
        <f t="shared" si="5"/>
        <v>food</v>
      </c>
      <c r="U44" t="str">
        <f t="shared" si="6"/>
        <v>food trucks</v>
      </c>
    </row>
    <row r="45" spans="1:2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10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3">
        <f t="shared" si="2"/>
        <v>41844.208333333336</v>
      </c>
      <c r="O45" s="13">
        <f t="shared" si="3"/>
        <v>41860.208333333336</v>
      </c>
      <c r="P45" s="15" t="str">
        <f t="shared" si="4"/>
        <v>2014</v>
      </c>
      <c r="Q45" t="b">
        <v>0</v>
      </c>
      <c r="R45" t="b">
        <v>0</v>
      </c>
      <c r="S45" t="s">
        <v>133</v>
      </c>
      <c r="T45" t="str">
        <f t="shared" si="5"/>
        <v>publishing</v>
      </c>
      <c r="U45" t="str">
        <f t="shared" si="6"/>
        <v>radio &amp; podcasts</v>
      </c>
    </row>
    <row r="46" spans="1:2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10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3">
        <f t="shared" si="2"/>
        <v>43541.208333333328</v>
      </c>
      <c r="O46" s="13">
        <f t="shared" si="3"/>
        <v>43542.208333333328</v>
      </c>
      <c r="P46" s="15" t="str">
        <f t="shared" si="4"/>
        <v>2019</v>
      </c>
      <c r="Q46" t="b">
        <v>0</v>
      </c>
      <c r="R46" t="b">
        <v>0</v>
      </c>
      <c r="S46" t="s">
        <v>119</v>
      </c>
      <c r="T46" t="str">
        <f t="shared" si="5"/>
        <v>publishing</v>
      </c>
      <c r="U46" t="str">
        <f t="shared" si="6"/>
        <v>fiction</v>
      </c>
    </row>
    <row r="47" spans="1:21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10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3">
        <f t="shared" si="2"/>
        <v>42676.208333333328</v>
      </c>
      <c r="O47" s="13">
        <f t="shared" si="3"/>
        <v>42691.25</v>
      </c>
      <c r="P47" s="15" t="str">
        <f t="shared" si="4"/>
        <v>2016</v>
      </c>
      <c r="Q47" t="b">
        <v>0</v>
      </c>
      <c r="R47" t="b">
        <v>1</v>
      </c>
      <c r="S47" t="s">
        <v>33</v>
      </c>
      <c r="T47" t="str">
        <f t="shared" si="5"/>
        <v>theater</v>
      </c>
      <c r="U47" t="str">
        <f t="shared" si="6"/>
        <v>plays</v>
      </c>
    </row>
    <row r="48" spans="1:2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10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3">
        <f t="shared" si="2"/>
        <v>40367.208333333336</v>
      </c>
      <c r="O48" s="13">
        <f t="shared" si="3"/>
        <v>40390.208333333336</v>
      </c>
      <c r="P48" s="15" t="str">
        <f t="shared" si="4"/>
        <v>2010</v>
      </c>
      <c r="Q48" t="b">
        <v>0</v>
      </c>
      <c r="R48" t="b">
        <v>0</v>
      </c>
      <c r="S48" t="s">
        <v>23</v>
      </c>
      <c r="T48" t="str">
        <f t="shared" si="5"/>
        <v>music</v>
      </c>
      <c r="U48" t="str">
        <f t="shared" si="6"/>
        <v>rock</v>
      </c>
    </row>
    <row r="49" spans="1:2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10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3">
        <f t="shared" si="2"/>
        <v>41727.208333333336</v>
      </c>
      <c r="O49" s="13">
        <f t="shared" si="3"/>
        <v>41757.208333333336</v>
      </c>
      <c r="P49" s="15" t="str">
        <f t="shared" si="4"/>
        <v>2014</v>
      </c>
      <c r="Q49" t="b">
        <v>0</v>
      </c>
      <c r="R49" t="b">
        <v>0</v>
      </c>
      <c r="S49" t="s">
        <v>33</v>
      </c>
      <c r="T49" t="str">
        <f t="shared" si="5"/>
        <v>theater</v>
      </c>
      <c r="U49" t="str">
        <f t="shared" si="6"/>
        <v>plays</v>
      </c>
    </row>
    <row r="50" spans="1:2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10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3">
        <f t="shared" si="2"/>
        <v>42180.208333333328</v>
      </c>
      <c r="O50" s="13">
        <f t="shared" si="3"/>
        <v>42192.208333333328</v>
      </c>
      <c r="P50" s="15" t="str">
        <f t="shared" si="4"/>
        <v>2015</v>
      </c>
      <c r="Q50" t="b">
        <v>0</v>
      </c>
      <c r="R50" t="b">
        <v>0</v>
      </c>
      <c r="S50" t="s">
        <v>33</v>
      </c>
      <c r="T50" t="str">
        <f t="shared" si="5"/>
        <v>theater</v>
      </c>
      <c r="U50" t="str">
        <f t="shared" si="6"/>
        <v>plays</v>
      </c>
    </row>
    <row r="51" spans="1:2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10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3">
        <f t="shared" si="2"/>
        <v>43758.208333333328</v>
      </c>
      <c r="O51" s="13">
        <f t="shared" si="3"/>
        <v>43803.25</v>
      </c>
      <c r="P51" s="15" t="str">
        <f t="shared" si="4"/>
        <v>2019</v>
      </c>
      <c r="Q51" t="b">
        <v>0</v>
      </c>
      <c r="R51" t="b">
        <v>0</v>
      </c>
      <c r="S51" t="s">
        <v>23</v>
      </c>
      <c r="T51" t="str">
        <f t="shared" si="5"/>
        <v>music</v>
      </c>
      <c r="U51" t="str">
        <f t="shared" si="6"/>
        <v>rock</v>
      </c>
    </row>
    <row r="52" spans="1:21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10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3">
        <f t="shared" si="2"/>
        <v>41487.208333333336</v>
      </c>
      <c r="O52" s="13">
        <f t="shared" si="3"/>
        <v>41515.208333333336</v>
      </c>
      <c r="P52" s="15" t="str">
        <f t="shared" si="4"/>
        <v>2013</v>
      </c>
      <c r="Q52" t="b">
        <v>0</v>
      </c>
      <c r="R52" t="b">
        <v>0</v>
      </c>
      <c r="S52" t="s">
        <v>148</v>
      </c>
      <c r="T52" t="str">
        <f t="shared" si="5"/>
        <v>music</v>
      </c>
      <c r="U52" t="str">
        <f t="shared" si="6"/>
        <v>metal</v>
      </c>
    </row>
    <row r="53" spans="1:21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10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3">
        <f t="shared" si="2"/>
        <v>40995.208333333336</v>
      </c>
      <c r="O53" s="13">
        <f t="shared" si="3"/>
        <v>41011.208333333336</v>
      </c>
      <c r="P53" s="15" t="str">
        <f t="shared" si="4"/>
        <v>2012</v>
      </c>
      <c r="Q53" t="b">
        <v>0</v>
      </c>
      <c r="R53" t="b">
        <v>1</v>
      </c>
      <c r="S53" t="s">
        <v>65</v>
      </c>
      <c r="T53" t="str">
        <f t="shared" si="5"/>
        <v>technology</v>
      </c>
      <c r="U53" t="str">
        <f t="shared" si="6"/>
        <v>wearables</v>
      </c>
    </row>
    <row r="54" spans="1:21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10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3">
        <f t="shared" si="2"/>
        <v>40436.208333333336</v>
      </c>
      <c r="O54" s="13">
        <f t="shared" si="3"/>
        <v>40440.208333333336</v>
      </c>
      <c r="P54" s="15" t="str">
        <f t="shared" si="4"/>
        <v>2010</v>
      </c>
      <c r="Q54" t="b">
        <v>0</v>
      </c>
      <c r="R54" t="b">
        <v>0</v>
      </c>
      <c r="S54" t="s">
        <v>33</v>
      </c>
      <c r="T54" t="str">
        <f t="shared" si="5"/>
        <v>theater</v>
      </c>
      <c r="U54" t="str">
        <f t="shared" si="6"/>
        <v>plays</v>
      </c>
    </row>
    <row r="55" spans="1:2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10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3">
        <f t="shared" si="2"/>
        <v>41779.208333333336</v>
      </c>
      <c r="O55" s="13">
        <f t="shared" si="3"/>
        <v>41818.208333333336</v>
      </c>
      <c r="P55" s="15" t="str">
        <f t="shared" si="4"/>
        <v>2014</v>
      </c>
      <c r="Q55" t="b">
        <v>0</v>
      </c>
      <c r="R55" t="b">
        <v>0</v>
      </c>
      <c r="S55" t="s">
        <v>53</v>
      </c>
      <c r="T55" t="str">
        <f t="shared" si="5"/>
        <v>film &amp; video</v>
      </c>
      <c r="U55" t="str">
        <f t="shared" si="6"/>
        <v>drama</v>
      </c>
    </row>
    <row r="56" spans="1:21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10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3">
        <f t="shared" si="2"/>
        <v>43170.25</v>
      </c>
      <c r="O56" s="13">
        <f t="shared" si="3"/>
        <v>43176.208333333328</v>
      </c>
      <c r="P56" s="15" t="str">
        <f t="shared" si="4"/>
        <v>2018</v>
      </c>
      <c r="Q56" t="b">
        <v>0</v>
      </c>
      <c r="R56" t="b">
        <v>0</v>
      </c>
      <c r="S56" t="s">
        <v>65</v>
      </c>
      <c r="T56" t="str">
        <f t="shared" si="5"/>
        <v>technology</v>
      </c>
      <c r="U56" t="str">
        <f t="shared" si="6"/>
        <v>wearables</v>
      </c>
    </row>
    <row r="57" spans="1:2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10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3">
        <f t="shared" si="2"/>
        <v>43311.208333333328</v>
      </c>
      <c r="O57" s="13">
        <f t="shared" si="3"/>
        <v>43316.208333333328</v>
      </c>
      <c r="P57" s="15" t="str">
        <f t="shared" si="4"/>
        <v>2018</v>
      </c>
      <c r="Q57" t="b">
        <v>0</v>
      </c>
      <c r="R57" t="b">
        <v>0</v>
      </c>
      <c r="S57" t="s">
        <v>159</v>
      </c>
      <c r="T57" t="str">
        <f t="shared" si="5"/>
        <v>music</v>
      </c>
      <c r="U57" t="str">
        <f t="shared" si="6"/>
        <v>jazz</v>
      </c>
    </row>
    <row r="58" spans="1:21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10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3">
        <f t="shared" si="2"/>
        <v>42014.25</v>
      </c>
      <c r="O58" s="13">
        <f t="shared" si="3"/>
        <v>42021.25</v>
      </c>
      <c r="P58" s="15" t="str">
        <f t="shared" si="4"/>
        <v>2015</v>
      </c>
      <c r="Q58" t="b">
        <v>0</v>
      </c>
      <c r="R58" t="b">
        <v>0</v>
      </c>
      <c r="S58" t="s">
        <v>65</v>
      </c>
      <c r="T58" t="str">
        <f t="shared" si="5"/>
        <v>technology</v>
      </c>
      <c r="U58" t="str">
        <f t="shared" si="6"/>
        <v>wearables</v>
      </c>
    </row>
    <row r="59" spans="1:2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10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3">
        <f t="shared" si="2"/>
        <v>42979.208333333328</v>
      </c>
      <c r="O59" s="13">
        <f t="shared" si="3"/>
        <v>42991.208333333328</v>
      </c>
      <c r="P59" s="15" t="str">
        <f t="shared" si="4"/>
        <v>2017</v>
      </c>
      <c r="Q59" t="b">
        <v>0</v>
      </c>
      <c r="R59" t="b">
        <v>0</v>
      </c>
      <c r="S59" t="s">
        <v>89</v>
      </c>
      <c r="T59" t="str">
        <f t="shared" si="5"/>
        <v>games</v>
      </c>
      <c r="U59" t="str">
        <f t="shared" si="6"/>
        <v>video games</v>
      </c>
    </row>
    <row r="60" spans="1:2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10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3">
        <f t="shared" si="2"/>
        <v>42268.208333333328</v>
      </c>
      <c r="O60" s="13">
        <f t="shared" si="3"/>
        <v>42281.208333333328</v>
      </c>
      <c r="P60" s="15" t="str">
        <f t="shared" si="4"/>
        <v>2015</v>
      </c>
      <c r="Q60" t="b">
        <v>0</v>
      </c>
      <c r="R60" t="b">
        <v>0</v>
      </c>
      <c r="S60" t="s">
        <v>33</v>
      </c>
      <c r="T60" t="str">
        <f t="shared" si="5"/>
        <v>theater</v>
      </c>
      <c r="U60" t="str">
        <f t="shared" si="6"/>
        <v>plays</v>
      </c>
    </row>
    <row r="61" spans="1:2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10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3">
        <f t="shared" si="2"/>
        <v>42898.208333333328</v>
      </c>
      <c r="O61" s="13">
        <f t="shared" si="3"/>
        <v>42913.208333333328</v>
      </c>
      <c r="P61" s="15" t="str">
        <f t="shared" si="4"/>
        <v>2017</v>
      </c>
      <c r="Q61" t="b">
        <v>0</v>
      </c>
      <c r="R61" t="b">
        <v>1</v>
      </c>
      <c r="S61" t="s">
        <v>33</v>
      </c>
      <c r="T61" t="str">
        <f t="shared" si="5"/>
        <v>theater</v>
      </c>
      <c r="U61" t="str">
        <f t="shared" si="6"/>
        <v>plays</v>
      </c>
    </row>
    <row r="62" spans="1:2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10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3">
        <f t="shared" si="2"/>
        <v>41107.208333333336</v>
      </c>
      <c r="O62" s="13">
        <f t="shared" si="3"/>
        <v>41110.208333333336</v>
      </c>
      <c r="P62" s="15" t="str">
        <f t="shared" si="4"/>
        <v>2012</v>
      </c>
      <c r="Q62" t="b">
        <v>0</v>
      </c>
      <c r="R62" t="b">
        <v>0</v>
      </c>
      <c r="S62" t="s">
        <v>33</v>
      </c>
      <c r="T62" t="str">
        <f t="shared" si="5"/>
        <v>theater</v>
      </c>
      <c r="U62" t="str">
        <f t="shared" si="6"/>
        <v>plays</v>
      </c>
    </row>
    <row r="63" spans="1:21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10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3">
        <f t="shared" si="2"/>
        <v>40595.25</v>
      </c>
      <c r="O63" s="13">
        <f t="shared" si="3"/>
        <v>40635.208333333336</v>
      </c>
      <c r="P63" s="15" t="str">
        <f t="shared" si="4"/>
        <v>2011</v>
      </c>
      <c r="Q63" t="b">
        <v>0</v>
      </c>
      <c r="R63" t="b">
        <v>0</v>
      </c>
      <c r="S63" t="s">
        <v>33</v>
      </c>
      <c r="T63" t="str">
        <f t="shared" si="5"/>
        <v>theater</v>
      </c>
      <c r="U63" t="str">
        <f t="shared" si="6"/>
        <v>plays</v>
      </c>
    </row>
    <row r="64" spans="1:2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10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3">
        <f t="shared" si="2"/>
        <v>42160.208333333328</v>
      </c>
      <c r="O64" s="13">
        <f t="shared" si="3"/>
        <v>42161.208333333328</v>
      </c>
      <c r="P64" s="15" t="str">
        <f t="shared" si="4"/>
        <v>2015</v>
      </c>
      <c r="Q64" t="b">
        <v>0</v>
      </c>
      <c r="R64" t="b">
        <v>0</v>
      </c>
      <c r="S64" t="s">
        <v>28</v>
      </c>
      <c r="T64" t="str">
        <f t="shared" si="5"/>
        <v>technology</v>
      </c>
      <c r="U64" t="str">
        <f t="shared" si="6"/>
        <v>web</v>
      </c>
    </row>
    <row r="65" spans="1:21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10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3">
        <f t="shared" si="2"/>
        <v>42853.208333333328</v>
      </c>
      <c r="O65" s="13">
        <f t="shared" si="3"/>
        <v>42859.208333333328</v>
      </c>
      <c r="P65" s="15" t="str">
        <f t="shared" si="4"/>
        <v>2017</v>
      </c>
      <c r="Q65" t="b">
        <v>0</v>
      </c>
      <c r="R65" t="b">
        <v>0</v>
      </c>
      <c r="S65" t="s">
        <v>33</v>
      </c>
      <c r="T65" t="str">
        <f t="shared" si="5"/>
        <v>theater</v>
      </c>
      <c r="U65" t="str">
        <f t="shared" si="6"/>
        <v>plays</v>
      </c>
    </row>
    <row r="66" spans="1:21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ref="F66:F129" si="7">(E66/D66)*100</f>
        <v>97.642857142857139</v>
      </c>
      <c r="G66" t="s">
        <v>14</v>
      </c>
      <c r="H66">
        <v>38</v>
      </c>
      <c r="I66" s="10">
        <f t="shared" ref="I66:I129" si="8">IF(H66=0, 0, 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3">
        <f t="shared" ref="N66:N129" si="9">(((L66/60)/60)/24)+DATE(1970,1,1)</f>
        <v>43283.208333333328</v>
      </c>
      <c r="O66" s="13">
        <f t="shared" ref="O66:O129" si="10">(((M66/60)/60)/24)+DATE(1970,1,1)</f>
        <v>43298.208333333328</v>
      </c>
      <c r="P66" s="15" t="str">
        <f t="shared" si="4"/>
        <v>2018</v>
      </c>
      <c r="Q66" t="b">
        <v>0</v>
      </c>
      <c r="R66" t="b">
        <v>1</v>
      </c>
      <c r="S66" t="s">
        <v>28</v>
      </c>
      <c r="T66" t="str">
        <f t="shared" si="5"/>
        <v>technology</v>
      </c>
      <c r="U66" t="str">
        <f t="shared" si="6"/>
        <v>web</v>
      </c>
    </row>
    <row r="67" spans="1:2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si="7"/>
        <v>236.14754098360655</v>
      </c>
      <c r="G67" t="s">
        <v>20</v>
      </c>
      <c r="H67">
        <v>236</v>
      </c>
      <c r="I67" s="10">
        <f t="shared" si="8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3">
        <f t="shared" si="9"/>
        <v>40570.25</v>
      </c>
      <c r="O67" s="13">
        <f t="shared" si="10"/>
        <v>40577.25</v>
      </c>
      <c r="P67" s="15" t="str">
        <f t="shared" ref="P67:P130" si="11">TEXT(O67,"yyyy")</f>
        <v>2011</v>
      </c>
      <c r="Q67" t="b">
        <v>0</v>
      </c>
      <c r="R67" t="b">
        <v>0</v>
      </c>
      <c r="S67" t="s">
        <v>33</v>
      </c>
      <c r="T67" t="str">
        <f t="shared" ref="T67:T130" si="12">_xlfn.TEXTBEFORE(S67,"/")</f>
        <v>theater</v>
      </c>
      <c r="U67" t="str">
        <f t="shared" ref="U67:U130" si="13">_xlfn.TEXTAFTER(S67,"/")</f>
        <v>plays</v>
      </c>
    </row>
    <row r="68" spans="1:21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7"/>
        <v>45.068965517241381</v>
      </c>
      <c r="G68" t="s">
        <v>14</v>
      </c>
      <c r="H68">
        <v>12</v>
      </c>
      <c r="I68" s="10">
        <f t="shared" si="8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3">
        <f t="shared" si="9"/>
        <v>42102.208333333328</v>
      </c>
      <c r="O68" s="13">
        <f t="shared" si="10"/>
        <v>42107.208333333328</v>
      </c>
      <c r="P68" s="15" t="str">
        <f t="shared" si="11"/>
        <v>2015</v>
      </c>
      <c r="Q68" t="b">
        <v>0</v>
      </c>
      <c r="R68" t="b">
        <v>1</v>
      </c>
      <c r="S68" t="s">
        <v>33</v>
      </c>
      <c r="T68" t="str">
        <f t="shared" si="12"/>
        <v>theater</v>
      </c>
      <c r="U68" t="str">
        <f t="shared" si="13"/>
        <v>plays</v>
      </c>
    </row>
    <row r="69" spans="1:21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7"/>
        <v>162.38567493112947</v>
      </c>
      <c r="G69" t="s">
        <v>20</v>
      </c>
      <c r="H69">
        <v>4065</v>
      </c>
      <c r="I69" s="10">
        <f t="shared" si="8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3">
        <f t="shared" si="9"/>
        <v>40203.25</v>
      </c>
      <c r="O69" s="13">
        <f t="shared" si="10"/>
        <v>40208.25</v>
      </c>
      <c r="P69" s="15" t="str">
        <f t="shared" si="11"/>
        <v>2010</v>
      </c>
      <c r="Q69" t="b">
        <v>0</v>
      </c>
      <c r="R69" t="b">
        <v>1</v>
      </c>
      <c r="S69" t="s">
        <v>65</v>
      </c>
      <c r="T69" t="str">
        <f t="shared" si="12"/>
        <v>technology</v>
      </c>
      <c r="U69" t="str">
        <f t="shared" si="13"/>
        <v>wearables</v>
      </c>
    </row>
    <row r="70" spans="1:2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7"/>
        <v>254.52631578947367</v>
      </c>
      <c r="G70" t="s">
        <v>20</v>
      </c>
      <c r="H70">
        <v>246</v>
      </c>
      <c r="I70" s="10">
        <f t="shared" si="8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3">
        <f t="shared" si="9"/>
        <v>42943.208333333328</v>
      </c>
      <c r="O70" s="13">
        <f t="shared" si="10"/>
        <v>42990.208333333328</v>
      </c>
      <c r="P70" s="15" t="str">
        <f t="shared" si="11"/>
        <v>2017</v>
      </c>
      <c r="Q70" t="b">
        <v>0</v>
      </c>
      <c r="R70" t="b">
        <v>1</v>
      </c>
      <c r="S70" t="s">
        <v>33</v>
      </c>
      <c r="T70" t="str">
        <f t="shared" si="12"/>
        <v>theater</v>
      </c>
      <c r="U70" t="str">
        <f t="shared" si="13"/>
        <v>plays</v>
      </c>
    </row>
    <row r="71" spans="1:2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7"/>
        <v>24.063291139240505</v>
      </c>
      <c r="G71" t="s">
        <v>74</v>
      </c>
      <c r="H71">
        <v>17</v>
      </c>
      <c r="I71" s="10">
        <f t="shared" si="8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3">
        <f t="shared" si="9"/>
        <v>40531.25</v>
      </c>
      <c r="O71" s="13">
        <f t="shared" si="10"/>
        <v>40565.25</v>
      </c>
      <c r="P71" s="15" t="str">
        <f t="shared" si="11"/>
        <v>2011</v>
      </c>
      <c r="Q71" t="b">
        <v>0</v>
      </c>
      <c r="R71" t="b">
        <v>0</v>
      </c>
      <c r="S71" t="s">
        <v>33</v>
      </c>
      <c r="T71" t="str">
        <f t="shared" si="12"/>
        <v>theater</v>
      </c>
      <c r="U71" t="str">
        <f t="shared" si="13"/>
        <v>plays</v>
      </c>
    </row>
    <row r="72" spans="1:2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7"/>
        <v>123.74140625000001</v>
      </c>
      <c r="G72" t="s">
        <v>20</v>
      </c>
      <c r="H72">
        <v>2475</v>
      </c>
      <c r="I72" s="10">
        <f t="shared" si="8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3">
        <f t="shared" si="9"/>
        <v>40484.208333333336</v>
      </c>
      <c r="O72" s="13">
        <f t="shared" si="10"/>
        <v>40533.25</v>
      </c>
      <c r="P72" s="15" t="str">
        <f t="shared" si="11"/>
        <v>2010</v>
      </c>
      <c r="Q72" t="b">
        <v>0</v>
      </c>
      <c r="R72" t="b">
        <v>1</v>
      </c>
      <c r="S72" t="s">
        <v>33</v>
      </c>
      <c r="T72" t="str">
        <f t="shared" si="12"/>
        <v>theater</v>
      </c>
      <c r="U72" t="str">
        <f t="shared" si="13"/>
        <v>plays</v>
      </c>
    </row>
    <row r="73" spans="1:21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7"/>
        <v>108.06666666666666</v>
      </c>
      <c r="G73" t="s">
        <v>20</v>
      </c>
      <c r="H73">
        <v>76</v>
      </c>
      <c r="I73" s="10">
        <f t="shared" si="8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3">
        <f t="shared" si="9"/>
        <v>43799.25</v>
      </c>
      <c r="O73" s="13">
        <f t="shared" si="10"/>
        <v>43803.25</v>
      </c>
      <c r="P73" s="15" t="str">
        <f t="shared" si="11"/>
        <v>2019</v>
      </c>
      <c r="Q73" t="b">
        <v>0</v>
      </c>
      <c r="R73" t="b">
        <v>0</v>
      </c>
      <c r="S73" t="s">
        <v>33</v>
      </c>
      <c r="T73" t="str">
        <f t="shared" si="12"/>
        <v>theater</v>
      </c>
      <c r="U73" t="str">
        <f t="shared" si="13"/>
        <v>plays</v>
      </c>
    </row>
    <row r="74" spans="1:2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7"/>
        <v>670.33333333333326</v>
      </c>
      <c r="G74" t="s">
        <v>20</v>
      </c>
      <c r="H74">
        <v>54</v>
      </c>
      <c r="I74" s="10">
        <f t="shared" si="8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3">
        <f t="shared" si="9"/>
        <v>42186.208333333328</v>
      </c>
      <c r="O74" s="13">
        <f t="shared" si="10"/>
        <v>42222.208333333328</v>
      </c>
      <c r="P74" s="15" t="str">
        <f t="shared" si="11"/>
        <v>2015</v>
      </c>
      <c r="Q74" t="b">
        <v>0</v>
      </c>
      <c r="R74" t="b">
        <v>0</v>
      </c>
      <c r="S74" t="s">
        <v>71</v>
      </c>
      <c r="T74" t="str">
        <f t="shared" si="12"/>
        <v>film &amp; video</v>
      </c>
      <c r="U74" t="str">
        <f t="shared" si="13"/>
        <v>animation</v>
      </c>
    </row>
    <row r="75" spans="1:2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7"/>
        <v>660.92857142857144</v>
      </c>
      <c r="G75" t="s">
        <v>20</v>
      </c>
      <c r="H75">
        <v>88</v>
      </c>
      <c r="I75" s="10">
        <f t="shared" si="8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3">
        <f t="shared" si="9"/>
        <v>42701.25</v>
      </c>
      <c r="O75" s="13">
        <f t="shared" si="10"/>
        <v>42704.25</v>
      </c>
      <c r="P75" s="15" t="str">
        <f t="shared" si="11"/>
        <v>2016</v>
      </c>
      <c r="Q75" t="b">
        <v>0</v>
      </c>
      <c r="R75" t="b">
        <v>0</v>
      </c>
      <c r="S75" t="s">
        <v>159</v>
      </c>
      <c r="T75" t="str">
        <f t="shared" si="12"/>
        <v>music</v>
      </c>
      <c r="U75" t="str">
        <f t="shared" si="13"/>
        <v>jazz</v>
      </c>
    </row>
    <row r="76" spans="1:2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7"/>
        <v>122.46153846153847</v>
      </c>
      <c r="G76" t="s">
        <v>20</v>
      </c>
      <c r="H76">
        <v>85</v>
      </c>
      <c r="I76" s="10">
        <f t="shared" si="8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3">
        <f t="shared" si="9"/>
        <v>42456.208333333328</v>
      </c>
      <c r="O76" s="13">
        <f t="shared" si="10"/>
        <v>42457.208333333328</v>
      </c>
      <c r="P76" s="15" t="str">
        <f t="shared" si="11"/>
        <v>2016</v>
      </c>
      <c r="Q76" t="b">
        <v>0</v>
      </c>
      <c r="R76" t="b">
        <v>0</v>
      </c>
      <c r="S76" t="s">
        <v>148</v>
      </c>
      <c r="T76" t="str">
        <f t="shared" si="12"/>
        <v>music</v>
      </c>
      <c r="U76" t="str">
        <f t="shared" si="13"/>
        <v>metal</v>
      </c>
    </row>
    <row r="77" spans="1:2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7"/>
        <v>150.57731958762886</v>
      </c>
      <c r="G77" t="s">
        <v>20</v>
      </c>
      <c r="H77">
        <v>170</v>
      </c>
      <c r="I77" s="10">
        <f t="shared" si="8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3">
        <f t="shared" si="9"/>
        <v>43296.208333333328</v>
      </c>
      <c r="O77" s="13">
        <f t="shared" si="10"/>
        <v>43304.208333333328</v>
      </c>
      <c r="P77" s="15" t="str">
        <f t="shared" si="11"/>
        <v>2018</v>
      </c>
      <c r="Q77" t="b">
        <v>0</v>
      </c>
      <c r="R77" t="b">
        <v>0</v>
      </c>
      <c r="S77" t="s">
        <v>122</v>
      </c>
      <c r="T77" t="str">
        <f t="shared" si="12"/>
        <v>photography</v>
      </c>
      <c r="U77" t="str">
        <f t="shared" si="13"/>
        <v>photography books</v>
      </c>
    </row>
    <row r="78" spans="1:21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7"/>
        <v>78.106590724165997</v>
      </c>
      <c r="G78" t="s">
        <v>14</v>
      </c>
      <c r="H78">
        <v>1684</v>
      </c>
      <c r="I78" s="10">
        <f t="shared" si="8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3">
        <f t="shared" si="9"/>
        <v>42027.25</v>
      </c>
      <c r="O78" s="13">
        <f t="shared" si="10"/>
        <v>42076.208333333328</v>
      </c>
      <c r="P78" s="15" t="str">
        <f t="shared" si="11"/>
        <v>2015</v>
      </c>
      <c r="Q78" t="b">
        <v>1</v>
      </c>
      <c r="R78" t="b">
        <v>1</v>
      </c>
      <c r="S78" t="s">
        <v>33</v>
      </c>
      <c r="T78" t="str">
        <f t="shared" si="12"/>
        <v>theater</v>
      </c>
      <c r="U78" t="str">
        <f t="shared" si="13"/>
        <v>plays</v>
      </c>
    </row>
    <row r="79" spans="1:21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7"/>
        <v>46.94736842105263</v>
      </c>
      <c r="G79" t="s">
        <v>14</v>
      </c>
      <c r="H79">
        <v>56</v>
      </c>
      <c r="I79" s="10">
        <f t="shared" si="8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3">
        <f t="shared" si="9"/>
        <v>40448.208333333336</v>
      </c>
      <c r="O79" s="13">
        <f t="shared" si="10"/>
        <v>40462.208333333336</v>
      </c>
      <c r="P79" s="15" t="str">
        <f t="shared" si="11"/>
        <v>2010</v>
      </c>
      <c r="Q79" t="b">
        <v>0</v>
      </c>
      <c r="R79" t="b">
        <v>1</v>
      </c>
      <c r="S79" t="s">
        <v>71</v>
      </c>
      <c r="T79" t="str">
        <f t="shared" si="12"/>
        <v>film &amp; video</v>
      </c>
      <c r="U79" t="str">
        <f t="shared" si="13"/>
        <v>animation</v>
      </c>
    </row>
    <row r="80" spans="1:2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7"/>
        <v>300.8</v>
      </c>
      <c r="G80" t="s">
        <v>20</v>
      </c>
      <c r="H80">
        <v>330</v>
      </c>
      <c r="I80" s="10">
        <f t="shared" si="8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3">
        <f t="shared" si="9"/>
        <v>43206.208333333328</v>
      </c>
      <c r="O80" s="13">
        <f t="shared" si="10"/>
        <v>43207.208333333328</v>
      </c>
      <c r="P80" s="15" t="str">
        <f t="shared" si="11"/>
        <v>2018</v>
      </c>
      <c r="Q80" t="b">
        <v>0</v>
      </c>
      <c r="R80" t="b">
        <v>0</v>
      </c>
      <c r="S80" t="s">
        <v>206</v>
      </c>
      <c r="T80" t="str">
        <f t="shared" si="12"/>
        <v>publishing</v>
      </c>
      <c r="U80" t="str">
        <f t="shared" si="13"/>
        <v>translations</v>
      </c>
    </row>
    <row r="81" spans="1:21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7"/>
        <v>69.598615916955026</v>
      </c>
      <c r="G81" t="s">
        <v>14</v>
      </c>
      <c r="H81">
        <v>838</v>
      </c>
      <c r="I81" s="10">
        <f t="shared" si="8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3">
        <f t="shared" si="9"/>
        <v>43267.208333333328</v>
      </c>
      <c r="O81" s="13">
        <f t="shared" si="10"/>
        <v>43272.208333333328</v>
      </c>
      <c r="P81" s="15" t="str">
        <f t="shared" si="11"/>
        <v>2018</v>
      </c>
      <c r="Q81" t="b">
        <v>0</v>
      </c>
      <c r="R81" t="b">
        <v>0</v>
      </c>
      <c r="S81" t="s">
        <v>33</v>
      </c>
      <c r="T81" t="str">
        <f t="shared" si="12"/>
        <v>theater</v>
      </c>
      <c r="U81" t="str">
        <f t="shared" si="13"/>
        <v>plays</v>
      </c>
    </row>
    <row r="82" spans="1:2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7"/>
        <v>637.4545454545455</v>
      </c>
      <c r="G82" t="s">
        <v>20</v>
      </c>
      <c r="H82">
        <v>127</v>
      </c>
      <c r="I82" s="10">
        <f t="shared" si="8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3">
        <f t="shared" si="9"/>
        <v>42976.208333333328</v>
      </c>
      <c r="O82" s="13">
        <f t="shared" si="10"/>
        <v>43006.208333333328</v>
      </c>
      <c r="P82" s="15" t="str">
        <f t="shared" si="11"/>
        <v>2017</v>
      </c>
      <c r="Q82" t="b">
        <v>0</v>
      </c>
      <c r="R82" t="b">
        <v>0</v>
      </c>
      <c r="S82" t="s">
        <v>89</v>
      </c>
      <c r="T82" t="str">
        <f t="shared" si="12"/>
        <v>games</v>
      </c>
      <c r="U82" t="str">
        <f t="shared" si="13"/>
        <v>video games</v>
      </c>
    </row>
    <row r="83" spans="1:2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7"/>
        <v>225.33928571428569</v>
      </c>
      <c r="G83" t="s">
        <v>20</v>
      </c>
      <c r="H83">
        <v>411</v>
      </c>
      <c r="I83" s="10">
        <f t="shared" si="8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3">
        <f t="shared" si="9"/>
        <v>43062.25</v>
      </c>
      <c r="O83" s="13">
        <f t="shared" si="10"/>
        <v>43087.25</v>
      </c>
      <c r="P83" s="15" t="str">
        <f t="shared" si="11"/>
        <v>2017</v>
      </c>
      <c r="Q83" t="b">
        <v>0</v>
      </c>
      <c r="R83" t="b">
        <v>0</v>
      </c>
      <c r="S83" t="s">
        <v>23</v>
      </c>
      <c r="T83" t="str">
        <f t="shared" si="12"/>
        <v>music</v>
      </c>
      <c r="U83" t="str">
        <f t="shared" si="13"/>
        <v>rock</v>
      </c>
    </row>
    <row r="84" spans="1:2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7"/>
        <v>1497.3000000000002</v>
      </c>
      <c r="G84" t="s">
        <v>20</v>
      </c>
      <c r="H84">
        <v>180</v>
      </c>
      <c r="I84" s="10">
        <f t="shared" si="8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3">
        <f t="shared" si="9"/>
        <v>43482.25</v>
      </c>
      <c r="O84" s="13">
        <f t="shared" si="10"/>
        <v>43489.25</v>
      </c>
      <c r="P84" s="15" t="str">
        <f t="shared" si="11"/>
        <v>2019</v>
      </c>
      <c r="Q84" t="b">
        <v>0</v>
      </c>
      <c r="R84" t="b">
        <v>1</v>
      </c>
      <c r="S84" t="s">
        <v>89</v>
      </c>
      <c r="T84" t="str">
        <f t="shared" si="12"/>
        <v>games</v>
      </c>
      <c r="U84" t="str">
        <f t="shared" si="13"/>
        <v>video games</v>
      </c>
    </row>
    <row r="85" spans="1:21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7"/>
        <v>37.590225563909776</v>
      </c>
      <c r="G85" t="s">
        <v>14</v>
      </c>
      <c r="H85">
        <v>1000</v>
      </c>
      <c r="I85" s="10">
        <f t="shared" si="8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3">
        <f t="shared" si="9"/>
        <v>42579.208333333328</v>
      </c>
      <c r="O85" s="13">
        <f t="shared" si="10"/>
        <v>42601.208333333328</v>
      </c>
      <c r="P85" s="15" t="str">
        <f t="shared" si="11"/>
        <v>2016</v>
      </c>
      <c r="Q85" t="b">
        <v>0</v>
      </c>
      <c r="R85" t="b">
        <v>0</v>
      </c>
      <c r="S85" t="s">
        <v>50</v>
      </c>
      <c r="T85" t="str">
        <f t="shared" si="12"/>
        <v>music</v>
      </c>
      <c r="U85" t="str">
        <f t="shared" si="13"/>
        <v>electric music</v>
      </c>
    </row>
    <row r="86" spans="1:2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7"/>
        <v>132.36942675159236</v>
      </c>
      <c r="G86" t="s">
        <v>20</v>
      </c>
      <c r="H86">
        <v>374</v>
      </c>
      <c r="I86" s="10">
        <f t="shared" si="8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3">
        <f t="shared" si="9"/>
        <v>41118.208333333336</v>
      </c>
      <c r="O86" s="13">
        <f t="shared" si="10"/>
        <v>41128.208333333336</v>
      </c>
      <c r="P86" s="15" t="str">
        <f t="shared" si="11"/>
        <v>2012</v>
      </c>
      <c r="Q86" t="b">
        <v>0</v>
      </c>
      <c r="R86" t="b">
        <v>0</v>
      </c>
      <c r="S86" t="s">
        <v>65</v>
      </c>
      <c r="T86" t="str">
        <f t="shared" si="12"/>
        <v>technology</v>
      </c>
      <c r="U86" t="str">
        <f t="shared" si="13"/>
        <v>wearables</v>
      </c>
    </row>
    <row r="87" spans="1:2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7"/>
        <v>131.22448979591837</v>
      </c>
      <c r="G87" t="s">
        <v>20</v>
      </c>
      <c r="H87">
        <v>71</v>
      </c>
      <c r="I87" s="10">
        <f t="shared" si="8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3">
        <f t="shared" si="9"/>
        <v>40797.208333333336</v>
      </c>
      <c r="O87" s="13">
        <f t="shared" si="10"/>
        <v>40805.208333333336</v>
      </c>
      <c r="P87" s="15" t="str">
        <f t="shared" si="11"/>
        <v>2011</v>
      </c>
      <c r="Q87" t="b">
        <v>0</v>
      </c>
      <c r="R87" t="b">
        <v>0</v>
      </c>
      <c r="S87" t="s">
        <v>60</v>
      </c>
      <c r="T87" t="str">
        <f t="shared" si="12"/>
        <v>music</v>
      </c>
      <c r="U87" t="str">
        <f t="shared" si="13"/>
        <v>indie rock</v>
      </c>
    </row>
    <row r="88" spans="1:2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7"/>
        <v>167.63513513513513</v>
      </c>
      <c r="G88" t="s">
        <v>20</v>
      </c>
      <c r="H88">
        <v>203</v>
      </c>
      <c r="I88" s="10">
        <f t="shared" si="8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3">
        <f t="shared" si="9"/>
        <v>42128.208333333328</v>
      </c>
      <c r="O88" s="13">
        <f t="shared" si="10"/>
        <v>42141.208333333328</v>
      </c>
      <c r="P88" s="15" t="str">
        <f t="shared" si="11"/>
        <v>2015</v>
      </c>
      <c r="Q88" t="b">
        <v>1</v>
      </c>
      <c r="R88" t="b">
        <v>0</v>
      </c>
      <c r="S88" t="s">
        <v>33</v>
      </c>
      <c r="T88" t="str">
        <f t="shared" si="12"/>
        <v>theater</v>
      </c>
      <c r="U88" t="str">
        <f t="shared" si="13"/>
        <v>plays</v>
      </c>
    </row>
    <row r="89" spans="1:21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7"/>
        <v>61.984886649874063</v>
      </c>
      <c r="G89" t="s">
        <v>14</v>
      </c>
      <c r="H89">
        <v>1482</v>
      </c>
      <c r="I89" s="10">
        <f t="shared" si="8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3">
        <f t="shared" si="9"/>
        <v>40610.25</v>
      </c>
      <c r="O89" s="13">
        <f t="shared" si="10"/>
        <v>40621.208333333336</v>
      </c>
      <c r="P89" s="15" t="str">
        <f t="shared" si="11"/>
        <v>2011</v>
      </c>
      <c r="Q89" t="b">
        <v>0</v>
      </c>
      <c r="R89" t="b">
        <v>1</v>
      </c>
      <c r="S89" t="s">
        <v>23</v>
      </c>
      <c r="T89" t="str">
        <f t="shared" si="12"/>
        <v>music</v>
      </c>
      <c r="U89" t="str">
        <f t="shared" si="13"/>
        <v>rock</v>
      </c>
    </row>
    <row r="90" spans="1:2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7"/>
        <v>260.75</v>
      </c>
      <c r="G90" t="s">
        <v>20</v>
      </c>
      <c r="H90">
        <v>113</v>
      </c>
      <c r="I90" s="10">
        <f t="shared" si="8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3">
        <f t="shared" si="9"/>
        <v>42110.208333333328</v>
      </c>
      <c r="O90" s="13">
        <f t="shared" si="10"/>
        <v>42132.208333333328</v>
      </c>
      <c r="P90" s="15" t="str">
        <f t="shared" si="11"/>
        <v>2015</v>
      </c>
      <c r="Q90" t="b">
        <v>0</v>
      </c>
      <c r="R90" t="b">
        <v>0</v>
      </c>
      <c r="S90" t="s">
        <v>206</v>
      </c>
      <c r="T90" t="str">
        <f t="shared" si="12"/>
        <v>publishing</v>
      </c>
      <c r="U90" t="str">
        <f t="shared" si="13"/>
        <v>translations</v>
      </c>
    </row>
    <row r="91" spans="1:2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7"/>
        <v>252.58823529411765</v>
      </c>
      <c r="G91" t="s">
        <v>20</v>
      </c>
      <c r="H91">
        <v>96</v>
      </c>
      <c r="I91" s="10">
        <f t="shared" si="8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3">
        <f t="shared" si="9"/>
        <v>40283.208333333336</v>
      </c>
      <c r="O91" s="13">
        <f t="shared" si="10"/>
        <v>40285.208333333336</v>
      </c>
      <c r="P91" s="15" t="str">
        <f t="shared" si="11"/>
        <v>2010</v>
      </c>
      <c r="Q91" t="b">
        <v>0</v>
      </c>
      <c r="R91" t="b">
        <v>0</v>
      </c>
      <c r="S91" t="s">
        <v>33</v>
      </c>
      <c r="T91" t="str">
        <f t="shared" si="12"/>
        <v>theater</v>
      </c>
      <c r="U91" t="str">
        <f t="shared" si="13"/>
        <v>plays</v>
      </c>
    </row>
    <row r="92" spans="1:21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7"/>
        <v>78.615384615384613</v>
      </c>
      <c r="G92" t="s">
        <v>14</v>
      </c>
      <c r="H92">
        <v>106</v>
      </c>
      <c r="I92" s="10">
        <f t="shared" si="8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3">
        <f t="shared" si="9"/>
        <v>42425.25</v>
      </c>
      <c r="O92" s="13">
        <f t="shared" si="10"/>
        <v>42425.25</v>
      </c>
      <c r="P92" s="15" t="str">
        <f t="shared" si="11"/>
        <v>2016</v>
      </c>
      <c r="Q92" t="b">
        <v>0</v>
      </c>
      <c r="R92" t="b">
        <v>1</v>
      </c>
      <c r="S92" t="s">
        <v>33</v>
      </c>
      <c r="T92" t="str">
        <f t="shared" si="12"/>
        <v>theater</v>
      </c>
      <c r="U92" t="str">
        <f t="shared" si="13"/>
        <v>plays</v>
      </c>
    </row>
    <row r="93" spans="1:21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7"/>
        <v>48.404406999351913</v>
      </c>
      <c r="G93" t="s">
        <v>14</v>
      </c>
      <c r="H93">
        <v>679</v>
      </c>
      <c r="I93" s="10">
        <f t="shared" si="8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3">
        <f t="shared" si="9"/>
        <v>42588.208333333328</v>
      </c>
      <c r="O93" s="13">
        <f t="shared" si="10"/>
        <v>42616.208333333328</v>
      </c>
      <c r="P93" s="15" t="str">
        <f t="shared" si="11"/>
        <v>2016</v>
      </c>
      <c r="Q93" t="b">
        <v>0</v>
      </c>
      <c r="R93" t="b">
        <v>0</v>
      </c>
      <c r="S93" t="s">
        <v>206</v>
      </c>
      <c r="T93" t="str">
        <f t="shared" si="12"/>
        <v>publishing</v>
      </c>
      <c r="U93" t="str">
        <f t="shared" si="13"/>
        <v>translations</v>
      </c>
    </row>
    <row r="94" spans="1:21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7"/>
        <v>258.875</v>
      </c>
      <c r="G94" t="s">
        <v>20</v>
      </c>
      <c r="H94">
        <v>498</v>
      </c>
      <c r="I94" s="10">
        <f t="shared" si="8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3">
        <f t="shared" si="9"/>
        <v>40352.208333333336</v>
      </c>
      <c r="O94" s="13">
        <f t="shared" si="10"/>
        <v>40353.208333333336</v>
      </c>
      <c r="P94" s="15" t="str">
        <f t="shared" si="11"/>
        <v>2010</v>
      </c>
      <c r="Q94" t="b">
        <v>0</v>
      </c>
      <c r="R94" t="b">
        <v>1</v>
      </c>
      <c r="S94" t="s">
        <v>89</v>
      </c>
      <c r="T94" t="str">
        <f t="shared" si="12"/>
        <v>games</v>
      </c>
      <c r="U94" t="str">
        <f t="shared" si="13"/>
        <v>video games</v>
      </c>
    </row>
    <row r="95" spans="1:2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7"/>
        <v>60.548713235294116</v>
      </c>
      <c r="G95" t="s">
        <v>74</v>
      </c>
      <c r="H95">
        <v>610</v>
      </c>
      <c r="I95" s="10">
        <f t="shared" si="8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3">
        <f t="shared" si="9"/>
        <v>41202.208333333336</v>
      </c>
      <c r="O95" s="13">
        <f t="shared" si="10"/>
        <v>41206.208333333336</v>
      </c>
      <c r="P95" s="15" t="str">
        <f t="shared" si="11"/>
        <v>2012</v>
      </c>
      <c r="Q95" t="b">
        <v>0</v>
      </c>
      <c r="R95" t="b">
        <v>1</v>
      </c>
      <c r="S95" t="s">
        <v>33</v>
      </c>
      <c r="T95" t="str">
        <f t="shared" si="12"/>
        <v>theater</v>
      </c>
      <c r="U95" t="str">
        <f t="shared" si="13"/>
        <v>plays</v>
      </c>
    </row>
    <row r="96" spans="1:2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7"/>
        <v>303.68965517241378</v>
      </c>
      <c r="G96" t="s">
        <v>20</v>
      </c>
      <c r="H96">
        <v>180</v>
      </c>
      <c r="I96" s="10">
        <f t="shared" si="8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3">
        <f t="shared" si="9"/>
        <v>43562.208333333328</v>
      </c>
      <c r="O96" s="13">
        <f t="shared" si="10"/>
        <v>43573.208333333328</v>
      </c>
      <c r="P96" s="15" t="str">
        <f t="shared" si="11"/>
        <v>2019</v>
      </c>
      <c r="Q96" t="b">
        <v>0</v>
      </c>
      <c r="R96" t="b">
        <v>0</v>
      </c>
      <c r="S96" t="s">
        <v>28</v>
      </c>
      <c r="T96" t="str">
        <f t="shared" si="12"/>
        <v>technology</v>
      </c>
      <c r="U96" t="str">
        <f t="shared" si="13"/>
        <v>web</v>
      </c>
    </row>
    <row r="97" spans="1:21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7"/>
        <v>112.99999999999999</v>
      </c>
      <c r="G97" t="s">
        <v>20</v>
      </c>
      <c r="H97">
        <v>27</v>
      </c>
      <c r="I97" s="10">
        <f t="shared" si="8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3">
        <f t="shared" si="9"/>
        <v>43752.208333333328</v>
      </c>
      <c r="O97" s="13">
        <f t="shared" si="10"/>
        <v>43759.208333333328</v>
      </c>
      <c r="P97" s="15" t="str">
        <f t="shared" si="11"/>
        <v>2019</v>
      </c>
      <c r="Q97" t="b">
        <v>0</v>
      </c>
      <c r="R97" t="b">
        <v>0</v>
      </c>
      <c r="S97" t="s">
        <v>42</v>
      </c>
      <c r="T97" t="str">
        <f t="shared" si="12"/>
        <v>film &amp; video</v>
      </c>
      <c r="U97" t="str">
        <f t="shared" si="13"/>
        <v>documentary</v>
      </c>
    </row>
    <row r="98" spans="1:2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7"/>
        <v>217.37876614060258</v>
      </c>
      <c r="G98" t="s">
        <v>20</v>
      </c>
      <c r="H98">
        <v>2331</v>
      </c>
      <c r="I98" s="10">
        <f t="shared" si="8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3">
        <f t="shared" si="9"/>
        <v>40612.25</v>
      </c>
      <c r="O98" s="13">
        <f t="shared" si="10"/>
        <v>40625.208333333336</v>
      </c>
      <c r="P98" s="15" t="str">
        <f t="shared" si="11"/>
        <v>2011</v>
      </c>
      <c r="Q98" t="b">
        <v>0</v>
      </c>
      <c r="R98" t="b">
        <v>0</v>
      </c>
      <c r="S98" t="s">
        <v>33</v>
      </c>
      <c r="T98" t="str">
        <f t="shared" si="12"/>
        <v>theater</v>
      </c>
      <c r="U98" t="str">
        <f t="shared" si="13"/>
        <v>plays</v>
      </c>
    </row>
    <row r="99" spans="1:2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7"/>
        <v>926.69230769230762</v>
      </c>
      <c r="G99" t="s">
        <v>20</v>
      </c>
      <c r="H99">
        <v>113</v>
      </c>
      <c r="I99" s="10">
        <f t="shared" si="8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3">
        <f t="shared" si="9"/>
        <v>42180.208333333328</v>
      </c>
      <c r="O99" s="13">
        <f t="shared" si="10"/>
        <v>42234.208333333328</v>
      </c>
      <c r="P99" s="15" t="str">
        <f t="shared" si="11"/>
        <v>2015</v>
      </c>
      <c r="Q99" t="b">
        <v>0</v>
      </c>
      <c r="R99" t="b">
        <v>0</v>
      </c>
      <c r="S99" t="s">
        <v>17</v>
      </c>
      <c r="T99" t="str">
        <f t="shared" si="12"/>
        <v>food</v>
      </c>
      <c r="U99" t="str">
        <f t="shared" si="13"/>
        <v>food trucks</v>
      </c>
    </row>
    <row r="100" spans="1:21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7"/>
        <v>33.692229038854805</v>
      </c>
      <c r="G100" t="s">
        <v>14</v>
      </c>
      <c r="H100">
        <v>1220</v>
      </c>
      <c r="I100" s="10">
        <f t="shared" si="8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3">
        <f t="shared" si="9"/>
        <v>42212.208333333328</v>
      </c>
      <c r="O100" s="13">
        <f t="shared" si="10"/>
        <v>42216.208333333328</v>
      </c>
      <c r="P100" s="15" t="str">
        <f t="shared" si="11"/>
        <v>2015</v>
      </c>
      <c r="Q100" t="b">
        <v>0</v>
      </c>
      <c r="R100" t="b">
        <v>0</v>
      </c>
      <c r="S100" t="s">
        <v>89</v>
      </c>
      <c r="T100" t="str">
        <f t="shared" si="12"/>
        <v>games</v>
      </c>
      <c r="U100" t="str">
        <f t="shared" si="13"/>
        <v>video games</v>
      </c>
    </row>
    <row r="101" spans="1:21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7"/>
        <v>196.7236842105263</v>
      </c>
      <c r="G101" t="s">
        <v>20</v>
      </c>
      <c r="H101">
        <v>164</v>
      </c>
      <c r="I101" s="10">
        <f t="shared" si="8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3">
        <f t="shared" si="9"/>
        <v>41968.25</v>
      </c>
      <c r="O101" s="13">
        <f t="shared" si="10"/>
        <v>41997.25</v>
      </c>
      <c r="P101" s="15" t="str">
        <f t="shared" si="11"/>
        <v>2014</v>
      </c>
      <c r="Q101" t="b">
        <v>0</v>
      </c>
      <c r="R101" t="b">
        <v>0</v>
      </c>
      <c r="S101" t="s">
        <v>33</v>
      </c>
      <c r="T101" t="str">
        <f t="shared" si="12"/>
        <v>theater</v>
      </c>
      <c r="U101" t="str">
        <f t="shared" si="13"/>
        <v>plays</v>
      </c>
    </row>
    <row r="102" spans="1:21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7"/>
        <v>1</v>
      </c>
      <c r="G102" t="s">
        <v>14</v>
      </c>
      <c r="H102">
        <v>1</v>
      </c>
      <c r="I102" s="10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13">
        <f t="shared" si="9"/>
        <v>40835.208333333336</v>
      </c>
      <c r="O102" s="13">
        <f t="shared" si="10"/>
        <v>40853.208333333336</v>
      </c>
      <c r="P102" s="15" t="str">
        <f t="shared" si="11"/>
        <v>2011</v>
      </c>
      <c r="Q102" t="b">
        <v>0</v>
      </c>
      <c r="R102" t="b">
        <v>0</v>
      </c>
      <c r="S102" t="s">
        <v>33</v>
      </c>
      <c r="T102" t="str">
        <f t="shared" si="12"/>
        <v>theater</v>
      </c>
      <c r="U102" t="str">
        <f t="shared" si="13"/>
        <v>plays</v>
      </c>
    </row>
    <row r="103" spans="1:2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7"/>
        <v>1021.4444444444445</v>
      </c>
      <c r="G103" t="s">
        <v>20</v>
      </c>
      <c r="H103">
        <v>164</v>
      </c>
      <c r="I103" s="10">
        <f t="shared" si="8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3">
        <f t="shared" si="9"/>
        <v>42056.25</v>
      </c>
      <c r="O103" s="13">
        <f t="shared" si="10"/>
        <v>42063.25</v>
      </c>
      <c r="P103" s="15" t="str">
        <f t="shared" si="11"/>
        <v>2015</v>
      </c>
      <c r="Q103" t="b">
        <v>0</v>
      </c>
      <c r="R103" t="b">
        <v>1</v>
      </c>
      <c r="S103" t="s">
        <v>50</v>
      </c>
      <c r="T103" t="str">
        <f t="shared" si="12"/>
        <v>music</v>
      </c>
      <c r="U103" t="str">
        <f t="shared" si="13"/>
        <v>electric music</v>
      </c>
    </row>
    <row r="104" spans="1:2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7"/>
        <v>281.67567567567568</v>
      </c>
      <c r="G104" t="s">
        <v>20</v>
      </c>
      <c r="H104">
        <v>336</v>
      </c>
      <c r="I104" s="10">
        <f t="shared" si="8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3">
        <f t="shared" si="9"/>
        <v>43234.208333333328</v>
      </c>
      <c r="O104" s="13">
        <f t="shared" si="10"/>
        <v>43241.208333333328</v>
      </c>
      <c r="P104" s="15" t="str">
        <f t="shared" si="11"/>
        <v>2018</v>
      </c>
      <c r="Q104" t="b">
        <v>0</v>
      </c>
      <c r="R104" t="b">
        <v>1</v>
      </c>
      <c r="S104" t="s">
        <v>65</v>
      </c>
      <c r="T104" t="str">
        <f t="shared" si="12"/>
        <v>technology</v>
      </c>
      <c r="U104" t="str">
        <f t="shared" si="13"/>
        <v>wearables</v>
      </c>
    </row>
    <row r="105" spans="1:21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7"/>
        <v>24.610000000000003</v>
      </c>
      <c r="G105" t="s">
        <v>14</v>
      </c>
      <c r="H105">
        <v>37</v>
      </c>
      <c r="I105" s="10">
        <f t="shared" si="8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3">
        <f t="shared" si="9"/>
        <v>40475.208333333336</v>
      </c>
      <c r="O105" s="13">
        <f t="shared" si="10"/>
        <v>40484.208333333336</v>
      </c>
      <c r="P105" s="15" t="str">
        <f t="shared" si="11"/>
        <v>2010</v>
      </c>
      <c r="Q105" t="b">
        <v>0</v>
      </c>
      <c r="R105" t="b">
        <v>0</v>
      </c>
      <c r="S105" t="s">
        <v>50</v>
      </c>
      <c r="T105" t="str">
        <f t="shared" si="12"/>
        <v>music</v>
      </c>
      <c r="U105" t="str">
        <f t="shared" si="13"/>
        <v>electric music</v>
      </c>
    </row>
    <row r="106" spans="1:2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7"/>
        <v>143.14010067114094</v>
      </c>
      <c r="G106" t="s">
        <v>20</v>
      </c>
      <c r="H106">
        <v>1917</v>
      </c>
      <c r="I106" s="10">
        <f t="shared" si="8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3">
        <f t="shared" si="9"/>
        <v>42878.208333333328</v>
      </c>
      <c r="O106" s="13">
        <f t="shared" si="10"/>
        <v>42879.208333333328</v>
      </c>
      <c r="P106" s="15" t="str">
        <f t="shared" si="11"/>
        <v>2017</v>
      </c>
      <c r="Q106" t="b">
        <v>0</v>
      </c>
      <c r="R106" t="b">
        <v>0</v>
      </c>
      <c r="S106" t="s">
        <v>60</v>
      </c>
      <c r="T106" t="str">
        <f t="shared" si="12"/>
        <v>music</v>
      </c>
      <c r="U106" t="str">
        <f t="shared" si="13"/>
        <v>indie rock</v>
      </c>
    </row>
    <row r="107" spans="1:2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7"/>
        <v>144.54411764705884</v>
      </c>
      <c r="G107" t="s">
        <v>20</v>
      </c>
      <c r="H107">
        <v>95</v>
      </c>
      <c r="I107" s="10">
        <f t="shared" si="8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3">
        <f t="shared" si="9"/>
        <v>41366.208333333336</v>
      </c>
      <c r="O107" s="13">
        <f t="shared" si="10"/>
        <v>41384.208333333336</v>
      </c>
      <c r="P107" s="15" t="str">
        <f t="shared" si="11"/>
        <v>2013</v>
      </c>
      <c r="Q107" t="b">
        <v>0</v>
      </c>
      <c r="R107" t="b">
        <v>0</v>
      </c>
      <c r="S107" t="s">
        <v>28</v>
      </c>
      <c r="T107" t="str">
        <f t="shared" si="12"/>
        <v>technology</v>
      </c>
      <c r="U107" t="str">
        <f t="shared" si="13"/>
        <v>web</v>
      </c>
    </row>
    <row r="108" spans="1:2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7"/>
        <v>359.12820512820514</v>
      </c>
      <c r="G108" t="s">
        <v>20</v>
      </c>
      <c r="H108">
        <v>147</v>
      </c>
      <c r="I108" s="10">
        <f t="shared" si="8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3">
        <f t="shared" si="9"/>
        <v>43716.208333333328</v>
      </c>
      <c r="O108" s="13">
        <f t="shared" si="10"/>
        <v>43721.208333333328</v>
      </c>
      <c r="P108" s="15" t="str">
        <f t="shared" si="11"/>
        <v>2019</v>
      </c>
      <c r="Q108" t="b">
        <v>0</v>
      </c>
      <c r="R108" t="b">
        <v>0</v>
      </c>
      <c r="S108" t="s">
        <v>33</v>
      </c>
      <c r="T108" t="str">
        <f t="shared" si="12"/>
        <v>theater</v>
      </c>
      <c r="U108" t="str">
        <f t="shared" si="13"/>
        <v>plays</v>
      </c>
    </row>
    <row r="109" spans="1:21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7"/>
        <v>186.48571428571427</v>
      </c>
      <c r="G109" t="s">
        <v>20</v>
      </c>
      <c r="H109">
        <v>86</v>
      </c>
      <c r="I109" s="10">
        <f t="shared" si="8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3">
        <f t="shared" si="9"/>
        <v>43213.208333333328</v>
      </c>
      <c r="O109" s="13">
        <f t="shared" si="10"/>
        <v>43230.208333333328</v>
      </c>
      <c r="P109" s="15" t="str">
        <f t="shared" si="11"/>
        <v>2018</v>
      </c>
      <c r="Q109" t="b">
        <v>0</v>
      </c>
      <c r="R109" t="b">
        <v>1</v>
      </c>
      <c r="S109" t="s">
        <v>33</v>
      </c>
      <c r="T109" t="str">
        <f t="shared" si="12"/>
        <v>theater</v>
      </c>
      <c r="U109" t="str">
        <f t="shared" si="13"/>
        <v>plays</v>
      </c>
    </row>
    <row r="110" spans="1:21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7"/>
        <v>595.26666666666665</v>
      </c>
      <c r="G110" t="s">
        <v>20</v>
      </c>
      <c r="H110">
        <v>83</v>
      </c>
      <c r="I110" s="10">
        <f t="shared" si="8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3">
        <f t="shared" si="9"/>
        <v>41005.208333333336</v>
      </c>
      <c r="O110" s="13">
        <f t="shared" si="10"/>
        <v>41042.208333333336</v>
      </c>
      <c r="P110" s="15" t="str">
        <f t="shared" si="11"/>
        <v>2012</v>
      </c>
      <c r="Q110" t="b">
        <v>0</v>
      </c>
      <c r="R110" t="b">
        <v>0</v>
      </c>
      <c r="S110" t="s">
        <v>42</v>
      </c>
      <c r="T110" t="str">
        <f t="shared" si="12"/>
        <v>film &amp; video</v>
      </c>
      <c r="U110" t="str">
        <f t="shared" si="13"/>
        <v>documentary</v>
      </c>
    </row>
    <row r="111" spans="1:21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7"/>
        <v>59.21153846153846</v>
      </c>
      <c r="G111" t="s">
        <v>14</v>
      </c>
      <c r="H111">
        <v>60</v>
      </c>
      <c r="I111" s="10">
        <f t="shared" si="8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3">
        <f t="shared" si="9"/>
        <v>41651.25</v>
      </c>
      <c r="O111" s="13">
        <f t="shared" si="10"/>
        <v>41653.25</v>
      </c>
      <c r="P111" s="15" t="str">
        <f t="shared" si="11"/>
        <v>2014</v>
      </c>
      <c r="Q111" t="b">
        <v>0</v>
      </c>
      <c r="R111" t="b">
        <v>0</v>
      </c>
      <c r="S111" t="s">
        <v>269</v>
      </c>
      <c r="T111" t="str">
        <f t="shared" si="12"/>
        <v>film &amp; video</v>
      </c>
      <c r="U111" t="str">
        <f t="shared" si="13"/>
        <v>television</v>
      </c>
    </row>
    <row r="112" spans="1:21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7"/>
        <v>14.962780898876405</v>
      </c>
      <c r="G112" t="s">
        <v>14</v>
      </c>
      <c r="H112">
        <v>296</v>
      </c>
      <c r="I112" s="10">
        <f t="shared" si="8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3">
        <f t="shared" si="9"/>
        <v>43354.208333333328</v>
      </c>
      <c r="O112" s="13">
        <f t="shared" si="10"/>
        <v>43373.208333333328</v>
      </c>
      <c r="P112" s="15" t="str">
        <f t="shared" si="11"/>
        <v>2018</v>
      </c>
      <c r="Q112" t="b">
        <v>0</v>
      </c>
      <c r="R112" t="b">
        <v>0</v>
      </c>
      <c r="S112" t="s">
        <v>17</v>
      </c>
      <c r="T112" t="str">
        <f t="shared" si="12"/>
        <v>food</v>
      </c>
      <c r="U112" t="str">
        <f t="shared" si="13"/>
        <v>food trucks</v>
      </c>
    </row>
    <row r="113" spans="1:2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7"/>
        <v>119.95602605863192</v>
      </c>
      <c r="G113" t="s">
        <v>20</v>
      </c>
      <c r="H113">
        <v>676</v>
      </c>
      <c r="I113" s="10">
        <f t="shared" si="8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3">
        <f t="shared" si="9"/>
        <v>41174.208333333336</v>
      </c>
      <c r="O113" s="13">
        <f t="shared" si="10"/>
        <v>41180.208333333336</v>
      </c>
      <c r="P113" s="15" t="str">
        <f t="shared" si="11"/>
        <v>2012</v>
      </c>
      <c r="Q113" t="b">
        <v>0</v>
      </c>
      <c r="R113" t="b">
        <v>0</v>
      </c>
      <c r="S113" t="s">
        <v>133</v>
      </c>
      <c r="T113" t="str">
        <f t="shared" si="12"/>
        <v>publishing</v>
      </c>
      <c r="U113" t="str">
        <f t="shared" si="13"/>
        <v>radio &amp; podcasts</v>
      </c>
    </row>
    <row r="114" spans="1:2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7"/>
        <v>268.82978723404256</v>
      </c>
      <c r="G114" t="s">
        <v>20</v>
      </c>
      <c r="H114">
        <v>361</v>
      </c>
      <c r="I114" s="10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13">
        <f t="shared" si="9"/>
        <v>41875.208333333336</v>
      </c>
      <c r="O114" s="13">
        <f t="shared" si="10"/>
        <v>41890.208333333336</v>
      </c>
      <c r="P114" s="15" t="str">
        <f t="shared" si="11"/>
        <v>2014</v>
      </c>
      <c r="Q114" t="b">
        <v>0</v>
      </c>
      <c r="R114" t="b">
        <v>0</v>
      </c>
      <c r="S114" t="s">
        <v>28</v>
      </c>
      <c r="T114" t="str">
        <f t="shared" si="12"/>
        <v>technology</v>
      </c>
      <c r="U114" t="str">
        <f t="shared" si="13"/>
        <v>web</v>
      </c>
    </row>
    <row r="115" spans="1:2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7"/>
        <v>376.87878787878788</v>
      </c>
      <c r="G115" t="s">
        <v>20</v>
      </c>
      <c r="H115">
        <v>131</v>
      </c>
      <c r="I115" s="10">
        <f t="shared" si="8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3">
        <f t="shared" si="9"/>
        <v>42990.208333333328</v>
      </c>
      <c r="O115" s="13">
        <f t="shared" si="10"/>
        <v>42997.208333333328</v>
      </c>
      <c r="P115" s="15" t="str">
        <f t="shared" si="11"/>
        <v>2017</v>
      </c>
      <c r="Q115" t="b">
        <v>0</v>
      </c>
      <c r="R115" t="b">
        <v>0</v>
      </c>
      <c r="S115" t="s">
        <v>17</v>
      </c>
      <c r="T115" t="str">
        <f t="shared" si="12"/>
        <v>food</v>
      </c>
      <c r="U115" t="str">
        <f t="shared" si="13"/>
        <v>food trucks</v>
      </c>
    </row>
    <row r="116" spans="1:2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7"/>
        <v>727.15789473684208</v>
      </c>
      <c r="G116" t="s">
        <v>20</v>
      </c>
      <c r="H116">
        <v>126</v>
      </c>
      <c r="I116" s="10">
        <f t="shared" si="8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3">
        <f t="shared" si="9"/>
        <v>43564.208333333328</v>
      </c>
      <c r="O116" s="13">
        <f t="shared" si="10"/>
        <v>43565.208333333328</v>
      </c>
      <c r="P116" s="15" t="str">
        <f t="shared" si="11"/>
        <v>2019</v>
      </c>
      <c r="Q116" t="b">
        <v>0</v>
      </c>
      <c r="R116" t="b">
        <v>1</v>
      </c>
      <c r="S116" t="s">
        <v>65</v>
      </c>
      <c r="T116" t="str">
        <f t="shared" si="12"/>
        <v>technology</v>
      </c>
      <c r="U116" t="str">
        <f t="shared" si="13"/>
        <v>wearables</v>
      </c>
    </row>
    <row r="117" spans="1:21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7"/>
        <v>87.211757648470297</v>
      </c>
      <c r="G117" t="s">
        <v>14</v>
      </c>
      <c r="H117">
        <v>3304</v>
      </c>
      <c r="I117" s="10">
        <f t="shared" si="8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3">
        <f t="shared" si="9"/>
        <v>43056.25</v>
      </c>
      <c r="O117" s="13">
        <f t="shared" si="10"/>
        <v>43091.25</v>
      </c>
      <c r="P117" s="15" t="str">
        <f t="shared" si="11"/>
        <v>2017</v>
      </c>
      <c r="Q117" t="b">
        <v>0</v>
      </c>
      <c r="R117" t="b">
        <v>0</v>
      </c>
      <c r="S117" t="s">
        <v>119</v>
      </c>
      <c r="T117" t="str">
        <f t="shared" si="12"/>
        <v>publishing</v>
      </c>
      <c r="U117" t="str">
        <f t="shared" si="13"/>
        <v>fiction</v>
      </c>
    </row>
    <row r="118" spans="1:21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7"/>
        <v>88</v>
      </c>
      <c r="G118" t="s">
        <v>14</v>
      </c>
      <c r="H118">
        <v>73</v>
      </c>
      <c r="I118" s="10">
        <f t="shared" si="8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3">
        <f t="shared" si="9"/>
        <v>42265.208333333328</v>
      </c>
      <c r="O118" s="13">
        <f t="shared" si="10"/>
        <v>42266.208333333328</v>
      </c>
      <c r="P118" s="15" t="str">
        <f t="shared" si="11"/>
        <v>2015</v>
      </c>
      <c r="Q118" t="b">
        <v>0</v>
      </c>
      <c r="R118" t="b">
        <v>0</v>
      </c>
      <c r="S118" t="s">
        <v>33</v>
      </c>
      <c r="T118" t="str">
        <f t="shared" si="12"/>
        <v>theater</v>
      </c>
      <c r="U118" t="str">
        <f t="shared" si="13"/>
        <v>plays</v>
      </c>
    </row>
    <row r="119" spans="1:2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7"/>
        <v>173.9387755102041</v>
      </c>
      <c r="G119" t="s">
        <v>20</v>
      </c>
      <c r="H119">
        <v>275</v>
      </c>
      <c r="I119" s="10">
        <f t="shared" si="8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3">
        <f t="shared" si="9"/>
        <v>40808.208333333336</v>
      </c>
      <c r="O119" s="13">
        <f t="shared" si="10"/>
        <v>40814.208333333336</v>
      </c>
      <c r="P119" s="15" t="str">
        <f t="shared" si="11"/>
        <v>2011</v>
      </c>
      <c r="Q119" t="b">
        <v>0</v>
      </c>
      <c r="R119" t="b">
        <v>0</v>
      </c>
      <c r="S119" t="s">
        <v>269</v>
      </c>
      <c r="T119" t="str">
        <f t="shared" si="12"/>
        <v>film &amp; video</v>
      </c>
      <c r="U119" t="str">
        <f t="shared" si="13"/>
        <v>television</v>
      </c>
    </row>
    <row r="120" spans="1:2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7"/>
        <v>117.61111111111111</v>
      </c>
      <c r="G120" t="s">
        <v>20</v>
      </c>
      <c r="H120">
        <v>67</v>
      </c>
      <c r="I120" s="10">
        <f t="shared" si="8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3">
        <f t="shared" si="9"/>
        <v>41665.25</v>
      </c>
      <c r="O120" s="13">
        <f t="shared" si="10"/>
        <v>41671.25</v>
      </c>
      <c r="P120" s="15" t="str">
        <f t="shared" si="11"/>
        <v>2014</v>
      </c>
      <c r="Q120" t="b">
        <v>0</v>
      </c>
      <c r="R120" t="b">
        <v>0</v>
      </c>
      <c r="S120" t="s">
        <v>122</v>
      </c>
      <c r="T120" t="str">
        <f t="shared" si="12"/>
        <v>photography</v>
      </c>
      <c r="U120" t="str">
        <f t="shared" si="13"/>
        <v>photography books</v>
      </c>
    </row>
    <row r="121" spans="1:21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7"/>
        <v>214.96</v>
      </c>
      <c r="G121" t="s">
        <v>20</v>
      </c>
      <c r="H121">
        <v>154</v>
      </c>
      <c r="I121" s="10">
        <f t="shared" si="8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3">
        <f t="shared" si="9"/>
        <v>41806.208333333336</v>
      </c>
      <c r="O121" s="13">
        <f t="shared" si="10"/>
        <v>41823.208333333336</v>
      </c>
      <c r="P121" s="15" t="str">
        <f t="shared" si="11"/>
        <v>2014</v>
      </c>
      <c r="Q121" t="b">
        <v>0</v>
      </c>
      <c r="R121" t="b">
        <v>1</v>
      </c>
      <c r="S121" t="s">
        <v>42</v>
      </c>
      <c r="T121" t="str">
        <f t="shared" si="12"/>
        <v>film &amp; video</v>
      </c>
      <c r="U121" t="str">
        <f t="shared" si="13"/>
        <v>documentary</v>
      </c>
    </row>
    <row r="122" spans="1:2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7"/>
        <v>149.49667110519306</v>
      </c>
      <c r="G122" t="s">
        <v>20</v>
      </c>
      <c r="H122">
        <v>1782</v>
      </c>
      <c r="I122" s="10">
        <f t="shared" si="8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3">
        <f t="shared" si="9"/>
        <v>42111.208333333328</v>
      </c>
      <c r="O122" s="13">
        <f t="shared" si="10"/>
        <v>42115.208333333328</v>
      </c>
      <c r="P122" s="15" t="str">
        <f t="shared" si="11"/>
        <v>2015</v>
      </c>
      <c r="Q122" t="b">
        <v>0</v>
      </c>
      <c r="R122" t="b">
        <v>1</v>
      </c>
      <c r="S122" t="s">
        <v>292</v>
      </c>
      <c r="T122" t="str">
        <f t="shared" si="12"/>
        <v>games</v>
      </c>
      <c r="U122" t="str">
        <f t="shared" si="13"/>
        <v>mobile games</v>
      </c>
    </row>
    <row r="123" spans="1:2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7"/>
        <v>219.33995584988963</v>
      </c>
      <c r="G123" t="s">
        <v>20</v>
      </c>
      <c r="H123">
        <v>903</v>
      </c>
      <c r="I123" s="10">
        <f t="shared" si="8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3">
        <f t="shared" si="9"/>
        <v>41917.208333333336</v>
      </c>
      <c r="O123" s="13">
        <f t="shared" si="10"/>
        <v>41930.208333333336</v>
      </c>
      <c r="P123" s="15" t="str">
        <f t="shared" si="11"/>
        <v>2014</v>
      </c>
      <c r="Q123" t="b">
        <v>0</v>
      </c>
      <c r="R123" t="b">
        <v>0</v>
      </c>
      <c r="S123" t="s">
        <v>89</v>
      </c>
      <c r="T123" t="str">
        <f t="shared" si="12"/>
        <v>games</v>
      </c>
      <c r="U123" t="str">
        <f t="shared" si="13"/>
        <v>video games</v>
      </c>
    </row>
    <row r="124" spans="1:21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7"/>
        <v>64.367690058479525</v>
      </c>
      <c r="G124" t="s">
        <v>14</v>
      </c>
      <c r="H124">
        <v>3387</v>
      </c>
      <c r="I124" s="10">
        <f t="shared" si="8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3">
        <f t="shared" si="9"/>
        <v>41970.25</v>
      </c>
      <c r="O124" s="13">
        <f t="shared" si="10"/>
        <v>41997.25</v>
      </c>
      <c r="P124" s="15" t="str">
        <f t="shared" si="11"/>
        <v>2014</v>
      </c>
      <c r="Q124" t="b">
        <v>0</v>
      </c>
      <c r="R124" t="b">
        <v>0</v>
      </c>
      <c r="S124" t="s">
        <v>119</v>
      </c>
      <c r="T124" t="str">
        <f t="shared" si="12"/>
        <v>publishing</v>
      </c>
      <c r="U124" t="str">
        <f t="shared" si="13"/>
        <v>fiction</v>
      </c>
    </row>
    <row r="125" spans="1:21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7"/>
        <v>18.622397298818232</v>
      </c>
      <c r="G125" t="s">
        <v>14</v>
      </c>
      <c r="H125">
        <v>662</v>
      </c>
      <c r="I125" s="10">
        <f t="shared" si="8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3">
        <f t="shared" si="9"/>
        <v>42332.25</v>
      </c>
      <c r="O125" s="13">
        <f t="shared" si="10"/>
        <v>42335.25</v>
      </c>
      <c r="P125" s="15" t="str">
        <f t="shared" si="11"/>
        <v>2015</v>
      </c>
      <c r="Q125" t="b">
        <v>1</v>
      </c>
      <c r="R125" t="b">
        <v>0</v>
      </c>
      <c r="S125" t="s">
        <v>33</v>
      </c>
      <c r="T125" t="str">
        <f t="shared" si="12"/>
        <v>theater</v>
      </c>
      <c r="U125" t="str">
        <f t="shared" si="13"/>
        <v>plays</v>
      </c>
    </row>
    <row r="126" spans="1:2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7"/>
        <v>367.76923076923077</v>
      </c>
      <c r="G126" t="s">
        <v>20</v>
      </c>
      <c r="H126">
        <v>94</v>
      </c>
      <c r="I126" s="10">
        <f t="shared" si="8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3">
        <f t="shared" si="9"/>
        <v>43598.208333333328</v>
      </c>
      <c r="O126" s="13">
        <f t="shared" si="10"/>
        <v>43651.208333333328</v>
      </c>
      <c r="P126" s="15" t="str">
        <f t="shared" si="11"/>
        <v>2019</v>
      </c>
      <c r="Q126" t="b">
        <v>0</v>
      </c>
      <c r="R126" t="b">
        <v>0</v>
      </c>
      <c r="S126" t="s">
        <v>122</v>
      </c>
      <c r="T126" t="str">
        <f t="shared" si="12"/>
        <v>photography</v>
      </c>
      <c r="U126" t="str">
        <f t="shared" si="13"/>
        <v>photography books</v>
      </c>
    </row>
    <row r="127" spans="1:2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7"/>
        <v>159.90566037735849</v>
      </c>
      <c r="G127" t="s">
        <v>20</v>
      </c>
      <c r="H127">
        <v>180</v>
      </c>
      <c r="I127" s="10">
        <f t="shared" si="8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3">
        <f t="shared" si="9"/>
        <v>43362.208333333328</v>
      </c>
      <c r="O127" s="13">
        <f t="shared" si="10"/>
        <v>43366.208333333328</v>
      </c>
      <c r="P127" s="15" t="str">
        <f t="shared" si="11"/>
        <v>2018</v>
      </c>
      <c r="Q127" t="b">
        <v>0</v>
      </c>
      <c r="R127" t="b">
        <v>0</v>
      </c>
      <c r="S127" t="s">
        <v>33</v>
      </c>
      <c r="T127" t="str">
        <f t="shared" si="12"/>
        <v>theater</v>
      </c>
      <c r="U127" t="str">
        <f t="shared" si="13"/>
        <v>plays</v>
      </c>
    </row>
    <row r="128" spans="1:21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7"/>
        <v>38.633185349611544</v>
      </c>
      <c r="G128" t="s">
        <v>14</v>
      </c>
      <c r="H128">
        <v>774</v>
      </c>
      <c r="I128" s="10">
        <f t="shared" si="8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3">
        <f t="shared" si="9"/>
        <v>42596.208333333328</v>
      </c>
      <c r="O128" s="13">
        <f t="shared" si="10"/>
        <v>42624.208333333328</v>
      </c>
      <c r="P128" s="15" t="str">
        <f t="shared" si="11"/>
        <v>2016</v>
      </c>
      <c r="Q128" t="b">
        <v>0</v>
      </c>
      <c r="R128" t="b">
        <v>1</v>
      </c>
      <c r="S128" t="s">
        <v>33</v>
      </c>
      <c r="T128" t="str">
        <f t="shared" si="12"/>
        <v>theater</v>
      </c>
      <c r="U128" t="str">
        <f t="shared" si="13"/>
        <v>plays</v>
      </c>
    </row>
    <row r="129" spans="1:21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7"/>
        <v>51.42151162790698</v>
      </c>
      <c r="G129" t="s">
        <v>14</v>
      </c>
      <c r="H129">
        <v>672</v>
      </c>
      <c r="I129" s="10">
        <f t="shared" si="8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3">
        <f t="shared" si="9"/>
        <v>40310.208333333336</v>
      </c>
      <c r="O129" s="13">
        <f t="shared" si="10"/>
        <v>40313.208333333336</v>
      </c>
      <c r="P129" s="15" t="str">
        <f t="shared" si="11"/>
        <v>2010</v>
      </c>
      <c r="Q129" t="b">
        <v>0</v>
      </c>
      <c r="R129" t="b">
        <v>0</v>
      </c>
      <c r="S129" t="s">
        <v>33</v>
      </c>
      <c r="T129" t="str">
        <f t="shared" si="12"/>
        <v>theater</v>
      </c>
      <c r="U129" t="str">
        <f t="shared" si="13"/>
        <v>plays</v>
      </c>
    </row>
    <row r="130" spans="1:2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ref="F130:F193" si="14">(E130/D130)*100</f>
        <v>60.334277620396605</v>
      </c>
      <c r="G130" t="s">
        <v>74</v>
      </c>
      <c r="H130">
        <v>532</v>
      </c>
      <c r="I130" s="10">
        <f t="shared" ref="I130:I193" si="15">IF(H130=0, 0, 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3">
        <f t="shared" ref="N130:N193" si="16">(((L130/60)/60)/24)+DATE(1970,1,1)</f>
        <v>40417.208333333336</v>
      </c>
      <c r="O130" s="13">
        <f t="shared" ref="O130:O193" si="17">(((M130/60)/60)/24)+DATE(1970,1,1)</f>
        <v>40430.208333333336</v>
      </c>
      <c r="P130" s="15" t="str">
        <f t="shared" si="11"/>
        <v>2010</v>
      </c>
      <c r="Q130" t="b">
        <v>0</v>
      </c>
      <c r="R130" t="b">
        <v>0</v>
      </c>
      <c r="S130" t="s">
        <v>23</v>
      </c>
      <c r="T130" t="str">
        <f t="shared" si="12"/>
        <v>music</v>
      </c>
      <c r="U130" t="str">
        <f t="shared" si="13"/>
        <v>rock</v>
      </c>
    </row>
    <row r="131" spans="1:2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si="14"/>
        <v>3.202693602693603</v>
      </c>
      <c r="G131" t="s">
        <v>74</v>
      </c>
      <c r="H131">
        <v>55</v>
      </c>
      <c r="I131" s="10">
        <f t="shared" si="15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3">
        <f t="shared" si="16"/>
        <v>42038.25</v>
      </c>
      <c r="O131" s="13">
        <f t="shared" si="17"/>
        <v>42063.25</v>
      </c>
      <c r="P131" s="15" t="str">
        <f t="shared" ref="P131:P194" si="18">TEXT(O131,"yyyy")</f>
        <v>2015</v>
      </c>
      <c r="Q131" t="b">
        <v>0</v>
      </c>
      <c r="R131" t="b">
        <v>0</v>
      </c>
      <c r="S131" t="s">
        <v>17</v>
      </c>
      <c r="T131" t="str">
        <f t="shared" ref="T131:T194" si="19">_xlfn.TEXTBEFORE(S131,"/")</f>
        <v>food</v>
      </c>
      <c r="U131" t="str">
        <f t="shared" ref="U131:U194" si="20">_xlfn.TEXTAFTER(S131,"/")</f>
        <v>food trucks</v>
      </c>
    </row>
    <row r="132" spans="1:2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14"/>
        <v>155.46875</v>
      </c>
      <c r="G132" t="s">
        <v>20</v>
      </c>
      <c r="H132">
        <v>533</v>
      </c>
      <c r="I132" s="10">
        <f t="shared" si="1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3">
        <f t="shared" si="16"/>
        <v>40842.208333333336</v>
      </c>
      <c r="O132" s="13">
        <f t="shared" si="17"/>
        <v>40858.25</v>
      </c>
      <c r="P132" s="15" t="str">
        <f t="shared" si="18"/>
        <v>2011</v>
      </c>
      <c r="Q132" t="b">
        <v>0</v>
      </c>
      <c r="R132" t="b">
        <v>0</v>
      </c>
      <c r="S132" t="s">
        <v>53</v>
      </c>
      <c r="T132" t="str">
        <f t="shared" si="19"/>
        <v>film &amp; video</v>
      </c>
      <c r="U132" t="str">
        <f t="shared" si="20"/>
        <v>drama</v>
      </c>
    </row>
    <row r="133" spans="1:21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14"/>
        <v>100.85974499089254</v>
      </c>
      <c r="G133" t="s">
        <v>20</v>
      </c>
      <c r="H133">
        <v>2443</v>
      </c>
      <c r="I133" s="10">
        <f t="shared" si="1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3">
        <f t="shared" si="16"/>
        <v>41607.25</v>
      </c>
      <c r="O133" s="13">
        <f t="shared" si="17"/>
        <v>41620.25</v>
      </c>
      <c r="P133" s="15" t="str">
        <f t="shared" si="18"/>
        <v>2013</v>
      </c>
      <c r="Q133" t="b">
        <v>0</v>
      </c>
      <c r="R133" t="b">
        <v>0</v>
      </c>
      <c r="S133" t="s">
        <v>28</v>
      </c>
      <c r="T133" t="str">
        <f t="shared" si="19"/>
        <v>technology</v>
      </c>
      <c r="U133" t="str">
        <f t="shared" si="20"/>
        <v>web</v>
      </c>
    </row>
    <row r="134" spans="1:2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14"/>
        <v>116.18181818181819</v>
      </c>
      <c r="G134" t="s">
        <v>20</v>
      </c>
      <c r="H134">
        <v>89</v>
      </c>
      <c r="I134" s="10">
        <f t="shared" si="1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3">
        <f t="shared" si="16"/>
        <v>43112.25</v>
      </c>
      <c r="O134" s="13">
        <f t="shared" si="17"/>
        <v>43128.25</v>
      </c>
      <c r="P134" s="15" t="str">
        <f t="shared" si="18"/>
        <v>2018</v>
      </c>
      <c r="Q134" t="b">
        <v>0</v>
      </c>
      <c r="R134" t="b">
        <v>1</v>
      </c>
      <c r="S134" t="s">
        <v>33</v>
      </c>
      <c r="T134" t="str">
        <f t="shared" si="19"/>
        <v>theater</v>
      </c>
      <c r="U134" t="str">
        <f t="shared" si="20"/>
        <v>plays</v>
      </c>
    </row>
    <row r="135" spans="1:2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14"/>
        <v>310.77777777777777</v>
      </c>
      <c r="G135" t="s">
        <v>20</v>
      </c>
      <c r="H135">
        <v>159</v>
      </c>
      <c r="I135" s="10">
        <f t="shared" si="1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3">
        <f t="shared" si="16"/>
        <v>40767.208333333336</v>
      </c>
      <c r="O135" s="13">
        <f t="shared" si="17"/>
        <v>40789.208333333336</v>
      </c>
      <c r="P135" s="15" t="str">
        <f t="shared" si="18"/>
        <v>2011</v>
      </c>
      <c r="Q135" t="b">
        <v>0</v>
      </c>
      <c r="R135" t="b">
        <v>0</v>
      </c>
      <c r="S135" t="s">
        <v>319</v>
      </c>
      <c r="T135" t="str">
        <f t="shared" si="19"/>
        <v>music</v>
      </c>
      <c r="U135" t="str">
        <f t="shared" si="20"/>
        <v>world music</v>
      </c>
    </row>
    <row r="136" spans="1:21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14"/>
        <v>89.73668341708543</v>
      </c>
      <c r="G136" t="s">
        <v>14</v>
      </c>
      <c r="H136">
        <v>940</v>
      </c>
      <c r="I136" s="10">
        <f t="shared" si="1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3">
        <f t="shared" si="16"/>
        <v>40713.208333333336</v>
      </c>
      <c r="O136" s="13">
        <f t="shared" si="17"/>
        <v>40762.208333333336</v>
      </c>
      <c r="P136" s="15" t="str">
        <f t="shared" si="18"/>
        <v>2011</v>
      </c>
      <c r="Q136" t="b">
        <v>0</v>
      </c>
      <c r="R136" t="b">
        <v>1</v>
      </c>
      <c r="S136" t="s">
        <v>42</v>
      </c>
      <c r="T136" t="str">
        <f t="shared" si="19"/>
        <v>film &amp; video</v>
      </c>
      <c r="U136" t="str">
        <f t="shared" si="20"/>
        <v>documentary</v>
      </c>
    </row>
    <row r="137" spans="1:21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14"/>
        <v>71.27272727272728</v>
      </c>
      <c r="G137" t="s">
        <v>14</v>
      </c>
      <c r="H137">
        <v>117</v>
      </c>
      <c r="I137" s="10">
        <f t="shared" si="1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3">
        <f t="shared" si="16"/>
        <v>41340.25</v>
      </c>
      <c r="O137" s="13">
        <f t="shared" si="17"/>
        <v>41345.208333333336</v>
      </c>
      <c r="P137" s="15" t="str">
        <f t="shared" si="18"/>
        <v>2013</v>
      </c>
      <c r="Q137" t="b">
        <v>0</v>
      </c>
      <c r="R137" t="b">
        <v>1</v>
      </c>
      <c r="S137" t="s">
        <v>33</v>
      </c>
      <c r="T137" t="str">
        <f t="shared" si="19"/>
        <v>theater</v>
      </c>
      <c r="U137" t="str">
        <f t="shared" si="20"/>
        <v>plays</v>
      </c>
    </row>
    <row r="138" spans="1:2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14"/>
        <v>3.2862318840579712</v>
      </c>
      <c r="G138" t="s">
        <v>74</v>
      </c>
      <c r="H138">
        <v>58</v>
      </c>
      <c r="I138" s="10">
        <f t="shared" si="1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3">
        <f t="shared" si="16"/>
        <v>41797.208333333336</v>
      </c>
      <c r="O138" s="13">
        <f t="shared" si="17"/>
        <v>41809.208333333336</v>
      </c>
      <c r="P138" s="15" t="str">
        <f t="shared" si="18"/>
        <v>2014</v>
      </c>
      <c r="Q138" t="b">
        <v>0</v>
      </c>
      <c r="R138" t="b">
        <v>1</v>
      </c>
      <c r="S138" t="s">
        <v>53</v>
      </c>
      <c r="T138" t="str">
        <f t="shared" si="19"/>
        <v>film &amp; video</v>
      </c>
      <c r="U138" t="str">
        <f t="shared" si="20"/>
        <v>drama</v>
      </c>
    </row>
    <row r="139" spans="1:2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14"/>
        <v>261.77777777777777</v>
      </c>
      <c r="G139" t="s">
        <v>20</v>
      </c>
      <c r="H139">
        <v>50</v>
      </c>
      <c r="I139" s="10">
        <f t="shared" si="15"/>
        <v>94.24</v>
      </c>
      <c r="J139" t="s">
        <v>21</v>
      </c>
      <c r="K139" t="s">
        <v>22</v>
      </c>
      <c r="L139">
        <v>1286341200</v>
      </c>
      <c r="M139">
        <v>1286859600</v>
      </c>
      <c r="N139" s="13">
        <f t="shared" si="16"/>
        <v>40457.208333333336</v>
      </c>
      <c r="O139" s="13">
        <f t="shared" si="17"/>
        <v>40463.208333333336</v>
      </c>
      <c r="P139" s="15" t="str">
        <f t="shared" si="18"/>
        <v>2010</v>
      </c>
      <c r="Q139" t="b">
        <v>0</v>
      </c>
      <c r="R139" t="b">
        <v>0</v>
      </c>
      <c r="S139" t="s">
        <v>68</v>
      </c>
      <c r="T139" t="str">
        <f t="shared" si="19"/>
        <v>publishing</v>
      </c>
      <c r="U139" t="str">
        <f t="shared" si="20"/>
        <v>nonfiction</v>
      </c>
    </row>
    <row r="140" spans="1:21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14"/>
        <v>96</v>
      </c>
      <c r="G140" t="s">
        <v>14</v>
      </c>
      <c r="H140">
        <v>115</v>
      </c>
      <c r="I140" s="10">
        <f t="shared" si="1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3">
        <f t="shared" si="16"/>
        <v>41180.208333333336</v>
      </c>
      <c r="O140" s="13">
        <f t="shared" si="17"/>
        <v>41186.208333333336</v>
      </c>
      <c r="P140" s="15" t="str">
        <f t="shared" si="18"/>
        <v>2012</v>
      </c>
      <c r="Q140" t="b">
        <v>0</v>
      </c>
      <c r="R140" t="b">
        <v>0</v>
      </c>
      <c r="S140" t="s">
        <v>292</v>
      </c>
      <c r="T140" t="str">
        <f t="shared" si="19"/>
        <v>games</v>
      </c>
      <c r="U140" t="str">
        <f t="shared" si="20"/>
        <v>mobile games</v>
      </c>
    </row>
    <row r="141" spans="1:21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14"/>
        <v>20.896851248642779</v>
      </c>
      <c r="G141" t="s">
        <v>14</v>
      </c>
      <c r="H141">
        <v>326</v>
      </c>
      <c r="I141" s="10">
        <f t="shared" si="1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3">
        <f t="shared" si="16"/>
        <v>42115.208333333328</v>
      </c>
      <c r="O141" s="13">
        <f t="shared" si="17"/>
        <v>42131.208333333328</v>
      </c>
      <c r="P141" s="15" t="str">
        <f t="shared" si="18"/>
        <v>2015</v>
      </c>
      <c r="Q141" t="b">
        <v>0</v>
      </c>
      <c r="R141" t="b">
        <v>1</v>
      </c>
      <c r="S141" t="s">
        <v>65</v>
      </c>
      <c r="T141" t="str">
        <f t="shared" si="19"/>
        <v>technology</v>
      </c>
      <c r="U141" t="str">
        <f t="shared" si="20"/>
        <v>wearables</v>
      </c>
    </row>
    <row r="142" spans="1:21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14"/>
        <v>223.16363636363636</v>
      </c>
      <c r="G142" t="s">
        <v>20</v>
      </c>
      <c r="H142">
        <v>186</v>
      </c>
      <c r="I142" s="10">
        <f t="shared" si="1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3">
        <f t="shared" si="16"/>
        <v>43156.25</v>
      </c>
      <c r="O142" s="13">
        <f t="shared" si="17"/>
        <v>43161.25</v>
      </c>
      <c r="P142" s="15" t="str">
        <f t="shared" si="18"/>
        <v>2018</v>
      </c>
      <c r="Q142" t="b">
        <v>0</v>
      </c>
      <c r="R142" t="b">
        <v>0</v>
      </c>
      <c r="S142" t="s">
        <v>42</v>
      </c>
      <c r="T142" t="str">
        <f t="shared" si="19"/>
        <v>film &amp; video</v>
      </c>
      <c r="U142" t="str">
        <f t="shared" si="20"/>
        <v>documentary</v>
      </c>
    </row>
    <row r="143" spans="1:2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14"/>
        <v>101.59097978227061</v>
      </c>
      <c r="G143" t="s">
        <v>20</v>
      </c>
      <c r="H143">
        <v>1071</v>
      </c>
      <c r="I143" s="10">
        <f t="shared" si="1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3">
        <f t="shared" si="16"/>
        <v>42167.208333333328</v>
      </c>
      <c r="O143" s="13">
        <f t="shared" si="17"/>
        <v>42173.208333333328</v>
      </c>
      <c r="P143" s="15" t="str">
        <f t="shared" si="18"/>
        <v>2015</v>
      </c>
      <c r="Q143" t="b">
        <v>0</v>
      </c>
      <c r="R143" t="b">
        <v>0</v>
      </c>
      <c r="S143" t="s">
        <v>28</v>
      </c>
      <c r="T143" t="str">
        <f t="shared" si="19"/>
        <v>technology</v>
      </c>
      <c r="U143" t="str">
        <f t="shared" si="20"/>
        <v>web</v>
      </c>
    </row>
    <row r="144" spans="1:21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14"/>
        <v>230.03999999999996</v>
      </c>
      <c r="G144" t="s">
        <v>20</v>
      </c>
      <c r="H144">
        <v>117</v>
      </c>
      <c r="I144" s="10">
        <f t="shared" si="1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3">
        <f t="shared" si="16"/>
        <v>41005.208333333336</v>
      </c>
      <c r="O144" s="13">
        <f t="shared" si="17"/>
        <v>41046.208333333336</v>
      </c>
      <c r="P144" s="15" t="str">
        <f t="shared" si="18"/>
        <v>2012</v>
      </c>
      <c r="Q144" t="b">
        <v>0</v>
      </c>
      <c r="R144" t="b">
        <v>0</v>
      </c>
      <c r="S144" t="s">
        <v>28</v>
      </c>
      <c r="T144" t="str">
        <f t="shared" si="19"/>
        <v>technology</v>
      </c>
      <c r="U144" t="str">
        <f t="shared" si="20"/>
        <v>web</v>
      </c>
    </row>
    <row r="145" spans="1:2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14"/>
        <v>135.59259259259261</v>
      </c>
      <c r="G145" t="s">
        <v>20</v>
      </c>
      <c r="H145">
        <v>70</v>
      </c>
      <c r="I145" s="10">
        <f t="shared" si="15"/>
        <v>104.6</v>
      </c>
      <c r="J145" t="s">
        <v>21</v>
      </c>
      <c r="K145" t="s">
        <v>22</v>
      </c>
      <c r="L145">
        <v>1277701200</v>
      </c>
      <c r="M145">
        <v>1279429200</v>
      </c>
      <c r="N145" s="13">
        <f t="shared" si="16"/>
        <v>40357.208333333336</v>
      </c>
      <c r="O145" s="13">
        <f t="shared" si="17"/>
        <v>40377.208333333336</v>
      </c>
      <c r="P145" s="15" t="str">
        <f t="shared" si="18"/>
        <v>2010</v>
      </c>
      <c r="Q145" t="b">
        <v>0</v>
      </c>
      <c r="R145" t="b">
        <v>0</v>
      </c>
      <c r="S145" t="s">
        <v>60</v>
      </c>
      <c r="T145" t="str">
        <f t="shared" si="19"/>
        <v>music</v>
      </c>
      <c r="U145" t="str">
        <f t="shared" si="20"/>
        <v>indie rock</v>
      </c>
    </row>
    <row r="146" spans="1:2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14"/>
        <v>129.1</v>
      </c>
      <c r="G146" t="s">
        <v>20</v>
      </c>
      <c r="H146">
        <v>135</v>
      </c>
      <c r="I146" s="10">
        <f t="shared" si="1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3">
        <f t="shared" si="16"/>
        <v>43633.208333333328</v>
      </c>
      <c r="O146" s="13">
        <f t="shared" si="17"/>
        <v>43641.208333333328</v>
      </c>
      <c r="P146" s="15" t="str">
        <f t="shared" si="18"/>
        <v>2019</v>
      </c>
      <c r="Q146" t="b">
        <v>0</v>
      </c>
      <c r="R146" t="b">
        <v>0</v>
      </c>
      <c r="S146" t="s">
        <v>33</v>
      </c>
      <c r="T146" t="str">
        <f t="shared" si="19"/>
        <v>theater</v>
      </c>
      <c r="U146" t="str">
        <f t="shared" si="20"/>
        <v>plays</v>
      </c>
    </row>
    <row r="147" spans="1:2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14"/>
        <v>236.512</v>
      </c>
      <c r="G147" t="s">
        <v>20</v>
      </c>
      <c r="H147">
        <v>768</v>
      </c>
      <c r="I147" s="10">
        <f t="shared" si="1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3">
        <f t="shared" si="16"/>
        <v>41889.208333333336</v>
      </c>
      <c r="O147" s="13">
        <f t="shared" si="17"/>
        <v>41894.208333333336</v>
      </c>
      <c r="P147" s="15" t="str">
        <f t="shared" si="18"/>
        <v>2014</v>
      </c>
      <c r="Q147" t="b">
        <v>0</v>
      </c>
      <c r="R147" t="b">
        <v>0</v>
      </c>
      <c r="S147" t="s">
        <v>65</v>
      </c>
      <c r="T147" t="str">
        <f t="shared" si="19"/>
        <v>technology</v>
      </c>
      <c r="U147" t="str">
        <f t="shared" si="20"/>
        <v>wearables</v>
      </c>
    </row>
    <row r="148" spans="1:21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14"/>
        <v>17.25</v>
      </c>
      <c r="G148" t="s">
        <v>74</v>
      </c>
      <c r="H148">
        <v>51</v>
      </c>
      <c r="I148" s="10">
        <f t="shared" si="1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3">
        <f t="shared" si="16"/>
        <v>40855.25</v>
      </c>
      <c r="O148" s="13">
        <f t="shared" si="17"/>
        <v>40875.25</v>
      </c>
      <c r="P148" s="15" t="str">
        <f t="shared" si="18"/>
        <v>2011</v>
      </c>
      <c r="Q148" t="b">
        <v>0</v>
      </c>
      <c r="R148" t="b">
        <v>0</v>
      </c>
      <c r="S148" t="s">
        <v>33</v>
      </c>
      <c r="T148" t="str">
        <f t="shared" si="19"/>
        <v>theater</v>
      </c>
      <c r="U148" t="str">
        <f t="shared" si="20"/>
        <v>plays</v>
      </c>
    </row>
    <row r="149" spans="1:21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14"/>
        <v>112.49397590361446</v>
      </c>
      <c r="G149" t="s">
        <v>20</v>
      </c>
      <c r="H149">
        <v>199</v>
      </c>
      <c r="I149" s="10">
        <f t="shared" si="1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3">
        <f t="shared" si="16"/>
        <v>42534.208333333328</v>
      </c>
      <c r="O149" s="13">
        <f t="shared" si="17"/>
        <v>42540.208333333328</v>
      </c>
      <c r="P149" s="15" t="str">
        <f t="shared" si="18"/>
        <v>2016</v>
      </c>
      <c r="Q149" t="b">
        <v>0</v>
      </c>
      <c r="R149" t="b">
        <v>1</v>
      </c>
      <c r="S149" t="s">
        <v>33</v>
      </c>
      <c r="T149" t="str">
        <f t="shared" si="19"/>
        <v>theater</v>
      </c>
      <c r="U149" t="str">
        <f t="shared" si="20"/>
        <v>plays</v>
      </c>
    </row>
    <row r="150" spans="1:2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14"/>
        <v>121.02150537634408</v>
      </c>
      <c r="G150" t="s">
        <v>20</v>
      </c>
      <c r="H150">
        <v>107</v>
      </c>
      <c r="I150" s="10">
        <f t="shared" si="1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3">
        <f t="shared" si="16"/>
        <v>42941.208333333328</v>
      </c>
      <c r="O150" s="13">
        <f t="shared" si="17"/>
        <v>42950.208333333328</v>
      </c>
      <c r="P150" s="15" t="str">
        <f t="shared" si="18"/>
        <v>2017</v>
      </c>
      <c r="Q150" t="b">
        <v>0</v>
      </c>
      <c r="R150" t="b">
        <v>0</v>
      </c>
      <c r="S150" t="s">
        <v>65</v>
      </c>
      <c r="T150" t="str">
        <f t="shared" si="19"/>
        <v>technology</v>
      </c>
      <c r="U150" t="str">
        <f t="shared" si="20"/>
        <v>wearables</v>
      </c>
    </row>
    <row r="151" spans="1:2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14"/>
        <v>219.87096774193549</v>
      </c>
      <c r="G151" t="s">
        <v>20</v>
      </c>
      <c r="H151">
        <v>195</v>
      </c>
      <c r="I151" s="10">
        <f t="shared" si="1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3">
        <f t="shared" si="16"/>
        <v>41275.25</v>
      </c>
      <c r="O151" s="13">
        <f t="shared" si="17"/>
        <v>41327.25</v>
      </c>
      <c r="P151" s="15" t="str">
        <f t="shared" si="18"/>
        <v>2013</v>
      </c>
      <c r="Q151" t="b">
        <v>0</v>
      </c>
      <c r="R151" t="b">
        <v>0</v>
      </c>
      <c r="S151" t="s">
        <v>60</v>
      </c>
      <c r="T151" t="str">
        <f t="shared" si="19"/>
        <v>music</v>
      </c>
      <c r="U151" t="str">
        <f t="shared" si="20"/>
        <v>indie rock</v>
      </c>
    </row>
    <row r="152" spans="1:21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14"/>
        <v>1</v>
      </c>
      <c r="G152" t="s">
        <v>14</v>
      </c>
      <c r="H152">
        <v>1</v>
      </c>
      <c r="I152" s="10">
        <f t="shared" si="15"/>
        <v>1</v>
      </c>
      <c r="J152" t="s">
        <v>21</v>
      </c>
      <c r="K152" t="s">
        <v>22</v>
      </c>
      <c r="L152">
        <v>1544940000</v>
      </c>
      <c r="M152">
        <v>1545026400</v>
      </c>
      <c r="N152" s="13">
        <f t="shared" si="16"/>
        <v>43450.25</v>
      </c>
      <c r="O152" s="13">
        <f t="shared" si="17"/>
        <v>43451.25</v>
      </c>
      <c r="P152" s="15" t="str">
        <f t="shared" si="18"/>
        <v>2018</v>
      </c>
      <c r="Q152" t="b">
        <v>0</v>
      </c>
      <c r="R152" t="b">
        <v>0</v>
      </c>
      <c r="S152" t="s">
        <v>23</v>
      </c>
      <c r="T152" t="str">
        <f t="shared" si="19"/>
        <v>music</v>
      </c>
      <c r="U152" t="str">
        <f t="shared" si="20"/>
        <v>rock</v>
      </c>
    </row>
    <row r="153" spans="1:21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14"/>
        <v>64.166909620991248</v>
      </c>
      <c r="G153" t="s">
        <v>14</v>
      </c>
      <c r="H153">
        <v>1467</v>
      </c>
      <c r="I153" s="10">
        <f t="shared" si="1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3">
        <f t="shared" si="16"/>
        <v>41799.208333333336</v>
      </c>
      <c r="O153" s="13">
        <f t="shared" si="17"/>
        <v>41850.208333333336</v>
      </c>
      <c r="P153" s="15" t="str">
        <f t="shared" si="18"/>
        <v>2014</v>
      </c>
      <c r="Q153" t="b">
        <v>0</v>
      </c>
      <c r="R153" t="b">
        <v>0</v>
      </c>
      <c r="S153" t="s">
        <v>50</v>
      </c>
      <c r="T153" t="str">
        <f t="shared" si="19"/>
        <v>music</v>
      </c>
      <c r="U153" t="str">
        <f t="shared" si="20"/>
        <v>electric music</v>
      </c>
    </row>
    <row r="154" spans="1:2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14"/>
        <v>423.06746987951806</v>
      </c>
      <c r="G154" t="s">
        <v>20</v>
      </c>
      <c r="H154">
        <v>3376</v>
      </c>
      <c r="I154" s="10">
        <f t="shared" si="1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3">
        <f t="shared" si="16"/>
        <v>42783.25</v>
      </c>
      <c r="O154" s="13">
        <f t="shared" si="17"/>
        <v>42790.25</v>
      </c>
      <c r="P154" s="15" t="str">
        <f t="shared" si="18"/>
        <v>2017</v>
      </c>
      <c r="Q154" t="b">
        <v>0</v>
      </c>
      <c r="R154" t="b">
        <v>0</v>
      </c>
      <c r="S154" t="s">
        <v>60</v>
      </c>
      <c r="T154" t="str">
        <f t="shared" si="19"/>
        <v>music</v>
      </c>
      <c r="U154" t="str">
        <f t="shared" si="20"/>
        <v>indie rock</v>
      </c>
    </row>
    <row r="155" spans="1:21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14"/>
        <v>92.984160506863773</v>
      </c>
      <c r="G155" t="s">
        <v>14</v>
      </c>
      <c r="H155">
        <v>5681</v>
      </c>
      <c r="I155" s="10">
        <f t="shared" si="1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3">
        <f t="shared" si="16"/>
        <v>41201.208333333336</v>
      </c>
      <c r="O155" s="13">
        <f t="shared" si="17"/>
        <v>41207.208333333336</v>
      </c>
      <c r="P155" s="15" t="str">
        <f t="shared" si="18"/>
        <v>2012</v>
      </c>
      <c r="Q155" t="b">
        <v>0</v>
      </c>
      <c r="R155" t="b">
        <v>0</v>
      </c>
      <c r="S155" t="s">
        <v>33</v>
      </c>
      <c r="T155" t="str">
        <f t="shared" si="19"/>
        <v>theater</v>
      </c>
      <c r="U155" t="str">
        <f t="shared" si="20"/>
        <v>plays</v>
      </c>
    </row>
    <row r="156" spans="1:21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14"/>
        <v>58.756567425569173</v>
      </c>
      <c r="G156" t="s">
        <v>14</v>
      </c>
      <c r="H156">
        <v>1059</v>
      </c>
      <c r="I156" s="10">
        <f t="shared" si="1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3">
        <f t="shared" si="16"/>
        <v>42502.208333333328</v>
      </c>
      <c r="O156" s="13">
        <f t="shared" si="17"/>
        <v>42525.208333333328</v>
      </c>
      <c r="P156" s="15" t="str">
        <f t="shared" si="18"/>
        <v>2016</v>
      </c>
      <c r="Q156" t="b">
        <v>0</v>
      </c>
      <c r="R156" t="b">
        <v>1</v>
      </c>
      <c r="S156" t="s">
        <v>60</v>
      </c>
      <c r="T156" t="str">
        <f t="shared" si="19"/>
        <v>music</v>
      </c>
      <c r="U156" t="str">
        <f t="shared" si="20"/>
        <v>indie rock</v>
      </c>
    </row>
    <row r="157" spans="1:21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14"/>
        <v>65.022222222222226</v>
      </c>
      <c r="G157" t="s">
        <v>14</v>
      </c>
      <c r="H157">
        <v>1194</v>
      </c>
      <c r="I157" s="10">
        <f t="shared" si="1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3">
        <f t="shared" si="16"/>
        <v>40262.208333333336</v>
      </c>
      <c r="O157" s="13">
        <f t="shared" si="17"/>
        <v>40277.208333333336</v>
      </c>
      <c r="P157" s="15" t="str">
        <f t="shared" si="18"/>
        <v>2010</v>
      </c>
      <c r="Q157" t="b">
        <v>0</v>
      </c>
      <c r="R157" t="b">
        <v>0</v>
      </c>
      <c r="S157" t="s">
        <v>33</v>
      </c>
      <c r="T157" t="str">
        <f t="shared" si="19"/>
        <v>theater</v>
      </c>
      <c r="U157" t="str">
        <f t="shared" si="20"/>
        <v>plays</v>
      </c>
    </row>
    <row r="158" spans="1:2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14"/>
        <v>73.939560439560438</v>
      </c>
      <c r="G158" t="s">
        <v>74</v>
      </c>
      <c r="H158">
        <v>379</v>
      </c>
      <c r="I158" s="10">
        <f t="shared" si="1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3">
        <f t="shared" si="16"/>
        <v>43743.208333333328</v>
      </c>
      <c r="O158" s="13">
        <f t="shared" si="17"/>
        <v>43767.208333333328</v>
      </c>
      <c r="P158" s="15" t="str">
        <f t="shared" si="18"/>
        <v>2019</v>
      </c>
      <c r="Q158" t="b">
        <v>0</v>
      </c>
      <c r="R158" t="b">
        <v>0</v>
      </c>
      <c r="S158" t="s">
        <v>23</v>
      </c>
      <c r="T158" t="str">
        <f t="shared" si="19"/>
        <v>music</v>
      </c>
      <c r="U158" t="str">
        <f t="shared" si="20"/>
        <v>rock</v>
      </c>
    </row>
    <row r="159" spans="1:21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14"/>
        <v>52.666666666666664</v>
      </c>
      <c r="G159" t="s">
        <v>14</v>
      </c>
      <c r="H159">
        <v>30</v>
      </c>
      <c r="I159" s="10">
        <f t="shared" si="1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3">
        <f t="shared" si="16"/>
        <v>41638.25</v>
      </c>
      <c r="O159" s="13">
        <f t="shared" si="17"/>
        <v>41650.25</v>
      </c>
      <c r="P159" s="15" t="str">
        <f t="shared" si="18"/>
        <v>2014</v>
      </c>
      <c r="Q159" t="b">
        <v>0</v>
      </c>
      <c r="R159" t="b">
        <v>0</v>
      </c>
      <c r="S159" t="s">
        <v>122</v>
      </c>
      <c r="T159" t="str">
        <f t="shared" si="19"/>
        <v>photography</v>
      </c>
      <c r="U159" t="str">
        <f t="shared" si="20"/>
        <v>photography books</v>
      </c>
    </row>
    <row r="160" spans="1:2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14"/>
        <v>220.95238095238096</v>
      </c>
      <c r="G160" t="s">
        <v>20</v>
      </c>
      <c r="H160">
        <v>41</v>
      </c>
      <c r="I160" s="10">
        <f t="shared" si="1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3">
        <f t="shared" si="16"/>
        <v>42346.25</v>
      </c>
      <c r="O160" s="13">
        <f t="shared" si="17"/>
        <v>42347.25</v>
      </c>
      <c r="P160" s="15" t="str">
        <f t="shared" si="18"/>
        <v>2015</v>
      </c>
      <c r="Q160" t="b">
        <v>0</v>
      </c>
      <c r="R160" t="b">
        <v>0</v>
      </c>
      <c r="S160" t="s">
        <v>23</v>
      </c>
      <c r="T160" t="str">
        <f t="shared" si="19"/>
        <v>music</v>
      </c>
      <c r="U160" t="str">
        <f t="shared" si="20"/>
        <v>rock</v>
      </c>
    </row>
    <row r="161" spans="1:2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14"/>
        <v>100.01150627615063</v>
      </c>
      <c r="G161" t="s">
        <v>20</v>
      </c>
      <c r="H161">
        <v>1821</v>
      </c>
      <c r="I161" s="10">
        <f t="shared" si="1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3">
        <f t="shared" si="16"/>
        <v>43551.208333333328</v>
      </c>
      <c r="O161" s="13">
        <f t="shared" si="17"/>
        <v>43569.208333333328</v>
      </c>
      <c r="P161" s="15" t="str">
        <f t="shared" si="18"/>
        <v>2019</v>
      </c>
      <c r="Q161" t="b">
        <v>0</v>
      </c>
      <c r="R161" t="b">
        <v>1</v>
      </c>
      <c r="S161" t="s">
        <v>33</v>
      </c>
      <c r="T161" t="str">
        <f t="shared" si="19"/>
        <v>theater</v>
      </c>
      <c r="U161" t="str">
        <f t="shared" si="20"/>
        <v>plays</v>
      </c>
    </row>
    <row r="162" spans="1:2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14"/>
        <v>162.3125</v>
      </c>
      <c r="G162" t="s">
        <v>20</v>
      </c>
      <c r="H162">
        <v>164</v>
      </c>
      <c r="I162" s="10">
        <f t="shared" si="1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3">
        <f t="shared" si="16"/>
        <v>43582.208333333328</v>
      </c>
      <c r="O162" s="13">
        <f t="shared" si="17"/>
        <v>43598.208333333328</v>
      </c>
      <c r="P162" s="15" t="str">
        <f t="shared" si="18"/>
        <v>2019</v>
      </c>
      <c r="Q162" t="b">
        <v>0</v>
      </c>
      <c r="R162" t="b">
        <v>0</v>
      </c>
      <c r="S162" t="s">
        <v>65</v>
      </c>
      <c r="T162" t="str">
        <f t="shared" si="19"/>
        <v>technology</v>
      </c>
      <c r="U162" t="str">
        <f t="shared" si="20"/>
        <v>wearables</v>
      </c>
    </row>
    <row r="163" spans="1:21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14"/>
        <v>78.181818181818187</v>
      </c>
      <c r="G163" t="s">
        <v>14</v>
      </c>
      <c r="H163">
        <v>75</v>
      </c>
      <c r="I163" s="10">
        <f t="shared" si="1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3">
        <f t="shared" si="16"/>
        <v>42270.208333333328</v>
      </c>
      <c r="O163" s="13">
        <f t="shared" si="17"/>
        <v>42276.208333333328</v>
      </c>
      <c r="P163" s="15" t="str">
        <f t="shared" si="18"/>
        <v>2015</v>
      </c>
      <c r="Q163" t="b">
        <v>0</v>
      </c>
      <c r="R163" t="b">
        <v>1</v>
      </c>
      <c r="S163" t="s">
        <v>28</v>
      </c>
      <c r="T163" t="str">
        <f t="shared" si="19"/>
        <v>technology</v>
      </c>
      <c r="U163" t="str">
        <f t="shared" si="20"/>
        <v>web</v>
      </c>
    </row>
    <row r="164" spans="1:21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14"/>
        <v>149.73770491803279</v>
      </c>
      <c r="G164" t="s">
        <v>20</v>
      </c>
      <c r="H164">
        <v>157</v>
      </c>
      <c r="I164" s="10">
        <f t="shared" si="1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3">
        <f t="shared" si="16"/>
        <v>43442.25</v>
      </c>
      <c r="O164" s="13">
        <f t="shared" si="17"/>
        <v>43472.25</v>
      </c>
      <c r="P164" s="15" t="str">
        <f t="shared" si="18"/>
        <v>2019</v>
      </c>
      <c r="Q164" t="b">
        <v>0</v>
      </c>
      <c r="R164" t="b">
        <v>0</v>
      </c>
      <c r="S164" t="s">
        <v>23</v>
      </c>
      <c r="T164" t="str">
        <f t="shared" si="19"/>
        <v>music</v>
      </c>
      <c r="U164" t="str">
        <f t="shared" si="20"/>
        <v>rock</v>
      </c>
    </row>
    <row r="165" spans="1:2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14"/>
        <v>253.25714285714284</v>
      </c>
      <c r="G165" t="s">
        <v>20</v>
      </c>
      <c r="H165">
        <v>246</v>
      </c>
      <c r="I165" s="10">
        <f t="shared" si="1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3">
        <f t="shared" si="16"/>
        <v>43028.208333333328</v>
      </c>
      <c r="O165" s="13">
        <f t="shared" si="17"/>
        <v>43077.25</v>
      </c>
      <c r="P165" s="15" t="str">
        <f t="shared" si="18"/>
        <v>2017</v>
      </c>
      <c r="Q165" t="b">
        <v>0</v>
      </c>
      <c r="R165" t="b">
        <v>1</v>
      </c>
      <c r="S165" t="s">
        <v>122</v>
      </c>
      <c r="T165" t="str">
        <f t="shared" si="19"/>
        <v>photography</v>
      </c>
      <c r="U165" t="str">
        <f t="shared" si="20"/>
        <v>photography books</v>
      </c>
    </row>
    <row r="166" spans="1:2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14"/>
        <v>100.16943521594683</v>
      </c>
      <c r="G166" t="s">
        <v>20</v>
      </c>
      <c r="H166">
        <v>1396</v>
      </c>
      <c r="I166" s="10">
        <f t="shared" si="1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3">
        <f t="shared" si="16"/>
        <v>43016.208333333328</v>
      </c>
      <c r="O166" s="13">
        <f t="shared" si="17"/>
        <v>43017.208333333328</v>
      </c>
      <c r="P166" s="15" t="str">
        <f t="shared" si="18"/>
        <v>2017</v>
      </c>
      <c r="Q166" t="b">
        <v>0</v>
      </c>
      <c r="R166" t="b">
        <v>0</v>
      </c>
      <c r="S166" t="s">
        <v>33</v>
      </c>
      <c r="T166" t="str">
        <f t="shared" si="19"/>
        <v>theater</v>
      </c>
      <c r="U166" t="str">
        <f t="shared" si="20"/>
        <v>plays</v>
      </c>
    </row>
    <row r="167" spans="1:2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14"/>
        <v>121.99004424778761</v>
      </c>
      <c r="G167" t="s">
        <v>20</v>
      </c>
      <c r="H167">
        <v>2506</v>
      </c>
      <c r="I167" s="10">
        <f t="shared" si="1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3">
        <f t="shared" si="16"/>
        <v>42948.208333333328</v>
      </c>
      <c r="O167" s="13">
        <f t="shared" si="17"/>
        <v>42980.208333333328</v>
      </c>
      <c r="P167" s="15" t="str">
        <f t="shared" si="18"/>
        <v>2017</v>
      </c>
      <c r="Q167" t="b">
        <v>0</v>
      </c>
      <c r="R167" t="b">
        <v>0</v>
      </c>
      <c r="S167" t="s">
        <v>28</v>
      </c>
      <c r="T167" t="str">
        <f t="shared" si="19"/>
        <v>technology</v>
      </c>
      <c r="U167" t="str">
        <f t="shared" si="20"/>
        <v>web</v>
      </c>
    </row>
    <row r="168" spans="1:2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14"/>
        <v>137.13265306122449</v>
      </c>
      <c r="G168" t="s">
        <v>20</v>
      </c>
      <c r="H168">
        <v>244</v>
      </c>
      <c r="I168" s="10">
        <f t="shared" si="1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3">
        <f t="shared" si="16"/>
        <v>40534.25</v>
      </c>
      <c r="O168" s="13">
        <f t="shared" si="17"/>
        <v>40538.25</v>
      </c>
      <c r="P168" s="15" t="str">
        <f t="shared" si="18"/>
        <v>2010</v>
      </c>
      <c r="Q168" t="b">
        <v>0</v>
      </c>
      <c r="R168" t="b">
        <v>0</v>
      </c>
      <c r="S168" t="s">
        <v>122</v>
      </c>
      <c r="T168" t="str">
        <f t="shared" si="19"/>
        <v>photography</v>
      </c>
      <c r="U168" t="str">
        <f t="shared" si="20"/>
        <v>photography books</v>
      </c>
    </row>
    <row r="169" spans="1:2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14"/>
        <v>415.53846153846149</v>
      </c>
      <c r="G169" t="s">
        <v>20</v>
      </c>
      <c r="H169">
        <v>146</v>
      </c>
      <c r="I169" s="10">
        <f t="shared" si="15"/>
        <v>74</v>
      </c>
      <c r="J169" t="s">
        <v>26</v>
      </c>
      <c r="K169" t="s">
        <v>27</v>
      </c>
      <c r="L169">
        <v>1370840400</v>
      </c>
      <c r="M169">
        <v>1371704400</v>
      </c>
      <c r="N169" s="13">
        <f t="shared" si="16"/>
        <v>41435.208333333336</v>
      </c>
      <c r="O169" s="13">
        <f t="shared" si="17"/>
        <v>41445.208333333336</v>
      </c>
      <c r="P169" s="15" t="str">
        <f t="shared" si="18"/>
        <v>2013</v>
      </c>
      <c r="Q169" t="b">
        <v>0</v>
      </c>
      <c r="R169" t="b">
        <v>0</v>
      </c>
      <c r="S169" t="s">
        <v>33</v>
      </c>
      <c r="T169" t="str">
        <f t="shared" si="19"/>
        <v>theater</v>
      </c>
      <c r="U169" t="str">
        <f t="shared" si="20"/>
        <v>plays</v>
      </c>
    </row>
    <row r="170" spans="1:21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14"/>
        <v>31.30913348946136</v>
      </c>
      <c r="G170" t="s">
        <v>14</v>
      </c>
      <c r="H170">
        <v>955</v>
      </c>
      <c r="I170" s="10">
        <f t="shared" si="1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3">
        <f t="shared" si="16"/>
        <v>43518.25</v>
      </c>
      <c r="O170" s="13">
        <f t="shared" si="17"/>
        <v>43541.208333333328</v>
      </c>
      <c r="P170" s="15" t="str">
        <f t="shared" si="18"/>
        <v>2019</v>
      </c>
      <c r="Q170" t="b">
        <v>0</v>
      </c>
      <c r="R170" t="b">
        <v>1</v>
      </c>
      <c r="S170" t="s">
        <v>60</v>
      </c>
      <c r="T170" t="str">
        <f t="shared" si="19"/>
        <v>music</v>
      </c>
      <c r="U170" t="str">
        <f t="shared" si="20"/>
        <v>indie rock</v>
      </c>
    </row>
    <row r="171" spans="1:2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14"/>
        <v>424.08154506437768</v>
      </c>
      <c r="G171" t="s">
        <v>20</v>
      </c>
      <c r="H171">
        <v>1267</v>
      </c>
      <c r="I171" s="10">
        <f t="shared" si="1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3">
        <f t="shared" si="16"/>
        <v>41077.208333333336</v>
      </c>
      <c r="O171" s="13">
        <f t="shared" si="17"/>
        <v>41105.208333333336</v>
      </c>
      <c r="P171" s="15" t="str">
        <f t="shared" si="18"/>
        <v>2012</v>
      </c>
      <c r="Q171" t="b">
        <v>0</v>
      </c>
      <c r="R171" t="b">
        <v>1</v>
      </c>
      <c r="S171" t="s">
        <v>100</v>
      </c>
      <c r="T171" t="str">
        <f t="shared" si="19"/>
        <v>film &amp; video</v>
      </c>
      <c r="U171" t="str">
        <f t="shared" si="20"/>
        <v>shorts</v>
      </c>
    </row>
    <row r="172" spans="1:21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14"/>
        <v>2.93886230728336</v>
      </c>
      <c r="G172" t="s">
        <v>14</v>
      </c>
      <c r="H172">
        <v>67</v>
      </c>
      <c r="I172" s="10">
        <f t="shared" si="1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3">
        <f t="shared" si="16"/>
        <v>42950.208333333328</v>
      </c>
      <c r="O172" s="13">
        <f t="shared" si="17"/>
        <v>42957.208333333328</v>
      </c>
      <c r="P172" s="15" t="str">
        <f t="shared" si="18"/>
        <v>2017</v>
      </c>
      <c r="Q172" t="b">
        <v>0</v>
      </c>
      <c r="R172" t="b">
        <v>0</v>
      </c>
      <c r="S172" t="s">
        <v>60</v>
      </c>
      <c r="T172" t="str">
        <f t="shared" si="19"/>
        <v>music</v>
      </c>
      <c r="U172" t="str">
        <f t="shared" si="20"/>
        <v>indie rock</v>
      </c>
    </row>
    <row r="173" spans="1:21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14"/>
        <v>10.63265306122449</v>
      </c>
      <c r="G173" t="s">
        <v>14</v>
      </c>
      <c r="H173">
        <v>5</v>
      </c>
      <c r="I173" s="10">
        <f t="shared" si="15"/>
        <v>104.2</v>
      </c>
      <c r="J173" t="s">
        <v>21</v>
      </c>
      <c r="K173" t="s">
        <v>22</v>
      </c>
      <c r="L173">
        <v>1395291600</v>
      </c>
      <c r="M173">
        <v>1397192400</v>
      </c>
      <c r="N173" s="13">
        <f t="shared" si="16"/>
        <v>41718.208333333336</v>
      </c>
      <c r="O173" s="13">
        <f t="shared" si="17"/>
        <v>41740.208333333336</v>
      </c>
      <c r="P173" s="15" t="str">
        <f t="shared" si="18"/>
        <v>2014</v>
      </c>
      <c r="Q173" t="b">
        <v>0</v>
      </c>
      <c r="R173" t="b">
        <v>0</v>
      </c>
      <c r="S173" t="s">
        <v>206</v>
      </c>
      <c r="T173" t="str">
        <f t="shared" si="19"/>
        <v>publishing</v>
      </c>
      <c r="U173" t="str">
        <f t="shared" si="20"/>
        <v>translations</v>
      </c>
    </row>
    <row r="174" spans="1:21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14"/>
        <v>82.875</v>
      </c>
      <c r="G174" t="s">
        <v>14</v>
      </c>
      <c r="H174">
        <v>26</v>
      </c>
      <c r="I174" s="10">
        <f t="shared" si="15"/>
        <v>25.5</v>
      </c>
      <c r="J174" t="s">
        <v>21</v>
      </c>
      <c r="K174" t="s">
        <v>22</v>
      </c>
      <c r="L174">
        <v>1405746000</v>
      </c>
      <c r="M174">
        <v>1407042000</v>
      </c>
      <c r="N174" s="13">
        <f t="shared" si="16"/>
        <v>41839.208333333336</v>
      </c>
      <c r="O174" s="13">
        <f t="shared" si="17"/>
        <v>41854.208333333336</v>
      </c>
      <c r="P174" s="15" t="str">
        <f t="shared" si="18"/>
        <v>2014</v>
      </c>
      <c r="Q174" t="b">
        <v>0</v>
      </c>
      <c r="R174" t="b">
        <v>1</v>
      </c>
      <c r="S174" t="s">
        <v>42</v>
      </c>
      <c r="T174" t="str">
        <f t="shared" si="19"/>
        <v>film &amp; video</v>
      </c>
      <c r="U174" t="str">
        <f t="shared" si="20"/>
        <v>documentary</v>
      </c>
    </row>
    <row r="175" spans="1:2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14"/>
        <v>163.01447776628748</v>
      </c>
      <c r="G175" t="s">
        <v>20</v>
      </c>
      <c r="H175">
        <v>1561</v>
      </c>
      <c r="I175" s="10">
        <f t="shared" si="1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3">
        <f t="shared" si="16"/>
        <v>41412.208333333336</v>
      </c>
      <c r="O175" s="13">
        <f t="shared" si="17"/>
        <v>41418.208333333336</v>
      </c>
      <c r="P175" s="15" t="str">
        <f t="shared" si="18"/>
        <v>2013</v>
      </c>
      <c r="Q175" t="b">
        <v>0</v>
      </c>
      <c r="R175" t="b">
        <v>0</v>
      </c>
      <c r="S175" t="s">
        <v>33</v>
      </c>
      <c r="T175" t="str">
        <f t="shared" si="19"/>
        <v>theater</v>
      </c>
      <c r="U175" t="str">
        <f t="shared" si="20"/>
        <v>plays</v>
      </c>
    </row>
    <row r="176" spans="1:2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14"/>
        <v>894.66666666666674</v>
      </c>
      <c r="G176" t="s">
        <v>20</v>
      </c>
      <c r="H176">
        <v>48</v>
      </c>
      <c r="I176" s="10">
        <f t="shared" si="1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3">
        <f t="shared" si="16"/>
        <v>42282.208333333328</v>
      </c>
      <c r="O176" s="13">
        <f t="shared" si="17"/>
        <v>42283.208333333328</v>
      </c>
      <c r="P176" s="15" t="str">
        <f t="shared" si="18"/>
        <v>2015</v>
      </c>
      <c r="Q176" t="b">
        <v>0</v>
      </c>
      <c r="R176" t="b">
        <v>1</v>
      </c>
      <c r="S176" t="s">
        <v>65</v>
      </c>
      <c r="T176" t="str">
        <f t="shared" si="19"/>
        <v>technology</v>
      </c>
      <c r="U176" t="str">
        <f t="shared" si="20"/>
        <v>wearables</v>
      </c>
    </row>
    <row r="177" spans="1:21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14"/>
        <v>26.191501103752756</v>
      </c>
      <c r="G177" t="s">
        <v>14</v>
      </c>
      <c r="H177">
        <v>1130</v>
      </c>
      <c r="I177" s="10">
        <f t="shared" si="1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3">
        <f t="shared" si="16"/>
        <v>42613.208333333328</v>
      </c>
      <c r="O177" s="13">
        <f t="shared" si="17"/>
        <v>42632.208333333328</v>
      </c>
      <c r="P177" s="15" t="str">
        <f t="shared" si="18"/>
        <v>2016</v>
      </c>
      <c r="Q177" t="b">
        <v>0</v>
      </c>
      <c r="R177" t="b">
        <v>0</v>
      </c>
      <c r="S177" t="s">
        <v>33</v>
      </c>
      <c r="T177" t="str">
        <f t="shared" si="19"/>
        <v>theater</v>
      </c>
      <c r="U177" t="str">
        <f t="shared" si="20"/>
        <v>plays</v>
      </c>
    </row>
    <row r="178" spans="1:21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14"/>
        <v>74.834782608695647</v>
      </c>
      <c r="G178" t="s">
        <v>14</v>
      </c>
      <c r="H178">
        <v>782</v>
      </c>
      <c r="I178" s="10">
        <f t="shared" si="1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3">
        <f t="shared" si="16"/>
        <v>42616.208333333328</v>
      </c>
      <c r="O178" s="13">
        <f t="shared" si="17"/>
        <v>42625.208333333328</v>
      </c>
      <c r="P178" s="15" t="str">
        <f t="shared" si="18"/>
        <v>2016</v>
      </c>
      <c r="Q178" t="b">
        <v>0</v>
      </c>
      <c r="R178" t="b">
        <v>0</v>
      </c>
      <c r="S178" t="s">
        <v>33</v>
      </c>
      <c r="T178" t="str">
        <f t="shared" si="19"/>
        <v>theater</v>
      </c>
      <c r="U178" t="str">
        <f t="shared" si="20"/>
        <v>plays</v>
      </c>
    </row>
    <row r="179" spans="1:2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14"/>
        <v>416.47680412371136</v>
      </c>
      <c r="G179" t="s">
        <v>20</v>
      </c>
      <c r="H179">
        <v>2739</v>
      </c>
      <c r="I179" s="10">
        <f t="shared" si="1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3">
        <f t="shared" si="16"/>
        <v>40497.25</v>
      </c>
      <c r="O179" s="13">
        <f t="shared" si="17"/>
        <v>40522.25</v>
      </c>
      <c r="P179" s="15" t="str">
        <f t="shared" si="18"/>
        <v>2010</v>
      </c>
      <c r="Q179" t="b">
        <v>0</v>
      </c>
      <c r="R179" t="b">
        <v>0</v>
      </c>
      <c r="S179" t="s">
        <v>33</v>
      </c>
      <c r="T179" t="str">
        <f t="shared" si="19"/>
        <v>theater</v>
      </c>
      <c r="U179" t="str">
        <f t="shared" si="20"/>
        <v>plays</v>
      </c>
    </row>
    <row r="180" spans="1:21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14"/>
        <v>96.208333333333329</v>
      </c>
      <c r="G180" t="s">
        <v>14</v>
      </c>
      <c r="H180">
        <v>210</v>
      </c>
      <c r="I180" s="10">
        <f t="shared" si="1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3">
        <f t="shared" si="16"/>
        <v>42999.208333333328</v>
      </c>
      <c r="O180" s="13">
        <f t="shared" si="17"/>
        <v>43008.208333333328</v>
      </c>
      <c r="P180" s="15" t="str">
        <f t="shared" si="18"/>
        <v>2017</v>
      </c>
      <c r="Q180" t="b">
        <v>0</v>
      </c>
      <c r="R180" t="b">
        <v>0</v>
      </c>
      <c r="S180" t="s">
        <v>17</v>
      </c>
      <c r="T180" t="str">
        <f t="shared" si="19"/>
        <v>food</v>
      </c>
      <c r="U180" t="str">
        <f t="shared" si="20"/>
        <v>food trucks</v>
      </c>
    </row>
    <row r="181" spans="1:21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14"/>
        <v>357.71910112359546</v>
      </c>
      <c r="G181" t="s">
        <v>20</v>
      </c>
      <c r="H181">
        <v>3537</v>
      </c>
      <c r="I181" s="10">
        <f t="shared" si="1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3">
        <f t="shared" si="16"/>
        <v>41350.208333333336</v>
      </c>
      <c r="O181" s="13">
        <f t="shared" si="17"/>
        <v>41351.208333333336</v>
      </c>
      <c r="P181" s="15" t="str">
        <f t="shared" si="18"/>
        <v>2013</v>
      </c>
      <c r="Q181" t="b">
        <v>0</v>
      </c>
      <c r="R181" t="b">
        <v>1</v>
      </c>
      <c r="S181" t="s">
        <v>33</v>
      </c>
      <c r="T181" t="str">
        <f t="shared" si="19"/>
        <v>theater</v>
      </c>
      <c r="U181" t="str">
        <f t="shared" si="20"/>
        <v>plays</v>
      </c>
    </row>
    <row r="182" spans="1:2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14"/>
        <v>308.45714285714286</v>
      </c>
      <c r="G182" t="s">
        <v>20</v>
      </c>
      <c r="H182">
        <v>2107</v>
      </c>
      <c r="I182" s="10">
        <f t="shared" si="1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3">
        <f t="shared" si="16"/>
        <v>40259.208333333336</v>
      </c>
      <c r="O182" s="13">
        <f t="shared" si="17"/>
        <v>40264.208333333336</v>
      </c>
      <c r="P182" s="15" t="str">
        <f t="shared" si="18"/>
        <v>2010</v>
      </c>
      <c r="Q182" t="b">
        <v>0</v>
      </c>
      <c r="R182" t="b">
        <v>0</v>
      </c>
      <c r="S182" t="s">
        <v>65</v>
      </c>
      <c r="T182" t="str">
        <f t="shared" si="19"/>
        <v>technology</v>
      </c>
      <c r="U182" t="str">
        <f t="shared" si="20"/>
        <v>wearables</v>
      </c>
    </row>
    <row r="183" spans="1:21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14"/>
        <v>61.802325581395344</v>
      </c>
      <c r="G183" t="s">
        <v>14</v>
      </c>
      <c r="H183">
        <v>136</v>
      </c>
      <c r="I183" s="10">
        <f t="shared" si="1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3">
        <f t="shared" si="16"/>
        <v>43012.208333333328</v>
      </c>
      <c r="O183" s="13">
        <f t="shared" si="17"/>
        <v>43030.208333333328</v>
      </c>
      <c r="P183" s="15" t="str">
        <f t="shared" si="18"/>
        <v>2017</v>
      </c>
      <c r="Q183" t="b">
        <v>0</v>
      </c>
      <c r="R183" t="b">
        <v>0</v>
      </c>
      <c r="S183" t="s">
        <v>28</v>
      </c>
      <c r="T183" t="str">
        <f t="shared" si="19"/>
        <v>technology</v>
      </c>
      <c r="U183" t="str">
        <f t="shared" si="20"/>
        <v>web</v>
      </c>
    </row>
    <row r="184" spans="1:21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14"/>
        <v>722.32472324723244</v>
      </c>
      <c r="G184" t="s">
        <v>20</v>
      </c>
      <c r="H184">
        <v>3318</v>
      </c>
      <c r="I184" s="10">
        <f t="shared" si="1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3">
        <f t="shared" si="16"/>
        <v>43631.208333333328</v>
      </c>
      <c r="O184" s="13">
        <f t="shared" si="17"/>
        <v>43647.208333333328</v>
      </c>
      <c r="P184" s="15" t="str">
        <f t="shared" si="18"/>
        <v>2019</v>
      </c>
      <c r="Q184" t="b">
        <v>0</v>
      </c>
      <c r="R184" t="b">
        <v>0</v>
      </c>
      <c r="S184" t="s">
        <v>33</v>
      </c>
      <c r="T184" t="str">
        <f t="shared" si="19"/>
        <v>theater</v>
      </c>
      <c r="U184" t="str">
        <f t="shared" si="20"/>
        <v>plays</v>
      </c>
    </row>
    <row r="185" spans="1:21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14"/>
        <v>69.117647058823522</v>
      </c>
      <c r="G185" t="s">
        <v>14</v>
      </c>
      <c r="H185">
        <v>86</v>
      </c>
      <c r="I185" s="10">
        <f t="shared" si="1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3">
        <f t="shared" si="16"/>
        <v>40430.208333333336</v>
      </c>
      <c r="O185" s="13">
        <f t="shared" si="17"/>
        <v>40443.208333333336</v>
      </c>
      <c r="P185" s="15" t="str">
        <f t="shared" si="18"/>
        <v>2010</v>
      </c>
      <c r="Q185" t="b">
        <v>0</v>
      </c>
      <c r="R185" t="b">
        <v>0</v>
      </c>
      <c r="S185" t="s">
        <v>23</v>
      </c>
      <c r="T185" t="str">
        <f t="shared" si="19"/>
        <v>music</v>
      </c>
      <c r="U185" t="str">
        <f t="shared" si="20"/>
        <v>rock</v>
      </c>
    </row>
    <row r="186" spans="1:2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14"/>
        <v>293.05555555555554</v>
      </c>
      <c r="G186" t="s">
        <v>20</v>
      </c>
      <c r="H186">
        <v>340</v>
      </c>
      <c r="I186" s="10">
        <f t="shared" si="1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3">
        <f t="shared" si="16"/>
        <v>43588.208333333328</v>
      </c>
      <c r="O186" s="13">
        <f t="shared" si="17"/>
        <v>43589.208333333328</v>
      </c>
      <c r="P186" s="15" t="str">
        <f t="shared" si="18"/>
        <v>2019</v>
      </c>
      <c r="Q186" t="b">
        <v>0</v>
      </c>
      <c r="R186" t="b">
        <v>0</v>
      </c>
      <c r="S186" t="s">
        <v>33</v>
      </c>
      <c r="T186" t="str">
        <f t="shared" si="19"/>
        <v>theater</v>
      </c>
      <c r="U186" t="str">
        <f t="shared" si="20"/>
        <v>plays</v>
      </c>
    </row>
    <row r="187" spans="1:21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14"/>
        <v>71.8</v>
      </c>
      <c r="G187" t="s">
        <v>14</v>
      </c>
      <c r="H187">
        <v>19</v>
      </c>
      <c r="I187" s="10">
        <f t="shared" si="1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3">
        <f t="shared" si="16"/>
        <v>43233.208333333328</v>
      </c>
      <c r="O187" s="13">
        <f t="shared" si="17"/>
        <v>43244.208333333328</v>
      </c>
      <c r="P187" s="15" t="str">
        <f t="shared" si="18"/>
        <v>2018</v>
      </c>
      <c r="Q187" t="b">
        <v>0</v>
      </c>
      <c r="R187" t="b">
        <v>0</v>
      </c>
      <c r="S187" t="s">
        <v>269</v>
      </c>
      <c r="T187" t="str">
        <f t="shared" si="19"/>
        <v>film &amp; video</v>
      </c>
      <c r="U187" t="str">
        <f t="shared" si="20"/>
        <v>television</v>
      </c>
    </row>
    <row r="188" spans="1:21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14"/>
        <v>31.934684684684683</v>
      </c>
      <c r="G188" t="s">
        <v>14</v>
      </c>
      <c r="H188">
        <v>886</v>
      </c>
      <c r="I188" s="10">
        <f t="shared" si="1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3">
        <f t="shared" si="16"/>
        <v>41782.208333333336</v>
      </c>
      <c r="O188" s="13">
        <f t="shared" si="17"/>
        <v>41797.208333333336</v>
      </c>
      <c r="P188" s="15" t="str">
        <f t="shared" si="18"/>
        <v>2014</v>
      </c>
      <c r="Q188" t="b">
        <v>0</v>
      </c>
      <c r="R188" t="b">
        <v>0</v>
      </c>
      <c r="S188" t="s">
        <v>33</v>
      </c>
      <c r="T188" t="str">
        <f t="shared" si="19"/>
        <v>theater</v>
      </c>
      <c r="U188" t="str">
        <f t="shared" si="20"/>
        <v>plays</v>
      </c>
    </row>
    <row r="189" spans="1:2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14"/>
        <v>229.87375415282392</v>
      </c>
      <c r="G189" t="s">
        <v>20</v>
      </c>
      <c r="H189">
        <v>1442</v>
      </c>
      <c r="I189" s="10">
        <f t="shared" si="1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3">
        <f t="shared" si="16"/>
        <v>41328.25</v>
      </c>
      <c r="O189" s="13">
        <f t="shared" si="17"/>
        <v>41356.208333333336</v>
      </c>
      <c r="P189" s="15" t="str">
        <f t="shared" si="18"/>
        <v>2013</v>
      </c>
      <c r="Q189" t="b">
        <v>0</v>
      </c>
      <c r="R189" t="b">
        <v>1</v>
      </c>
      <c r="S189" t="s">
        <v>100</v>
      </c>
      <c r="T189" t="str">
        <f t="shared" si="19"/>
        <v>film &amp; video</v>
      </c>
      <c r="U189" t="str">
        <f t="shared" si="20"/>
        <v>shorts</v>
      </c>
    </row>
    <row r="190" spans="1:21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14"/>
        <v>32.012195121951223</v>
      </c>
      <c r="G190" t="s">
        <v>14</v>
      </c>
      <c r="H190">
        <v>35</v>
      </c>
      <c r="I190" s="10">
        <f t="shared" si="15"/>
        <v>75</v>
      </c>
      <c r="J190" t="s">
        <v>107</v>
      </c>
      <c r="K190" t="s">
        <v>108</v>
      </c>
      <c r="L190">
        <v>1417500000</v>
      </c>
      <c r="M190">
        <v>1417586400</v>
      </c>
      <c r="N190" s="13">
        <f t="shared" si="16"/>
        <v>41975.25</v>
      </c>
      <c r="O190" s="13">
        <f t="shared" si="17"/>
        <v>41976.25</v>
      </c>
      <c r="P190" s="15" t="str">
        <f t="shared" si="18"/>
        <v>2014</v>
      </c>
      <c r="Q190" t="b">
        <v>0</v>
      </c>
      <c r="R190" t="b">
        <v>0</v>
      </c>
      <c r="S190" t="s">
        <v>33</v>
      </c>
      <c r="T190" t="str">
        <f t="shared" si="19"/>
        <v>theater</v>
      </c>
      <c r="U190" t="str">
        <f t="shared" si="20"/>
        <v>plays</v>
      </c>
    </row>
    <row r="191" spans="1:2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14"/>
        <v>23.525352848928385</v>
      </c>
      <c r="G191" t="s">
        <v>74</v>
      </c>
      <c r="H191">
        <v>441</v>
      </c>
      <c r="I191" s="10">
        <f t="shared" si="1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3">
        <f t="shared" si="16"/>
        <v>42433.25</v>
      </c>
      <c r="O191" s="13">
        <f t="shared" si="17"/>
        <v>42433.25</v>
      </c>
      <c r="P191" s="15" t="str">
        <f t="shared" si="18"/>
        <v>2016</v>
      </c>
      <c r="Q191" t="b">
        <v>0</v>
      </c>
      <c r="R191" t="b">
        <v>0</v>
      </c>
      <c r="S191" t="s">
        <v>33</v>
      </c>
      <c r="T191" t="str">
        <f t="shared" si="19"/>
        <v>theater</v>
      </c>
      <c r="U191" t="str">
        <f t="shared" si="20"/>
        <v>plays</v>
      </c>
    </row>
    <row r="192" spans="1:21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14"/>
        <v>68.594594594594597</v>
      </c>
      <c r="G192" t="s">
        <v>14</v>
      </c>
      <c r="H192">
        <v>24</v>
      </c>
      <c r="I192" s="10">
        <f t="shared" si="15"/>
        <v>105.75</v>
      </c>
      <c r="J192" t="s">
        <v>21</v>
      </c>
      <c r="K192" t="s">
        <v>22</v>
      </c>
      <c r="L192">
        <v>1370322000</v>
      </c>
      <c r="M192">
        <v>1370408400</v>
      </c>
      <c r="N192" s="13">
        <f t="shared" si="16"/>
        <v>41429.208333333336</v>
      </c>
      <c r="O192" s="13">
        <f t="shared" si="17"/>
        <v>41430.208333333336</v>
      </c>
      <c r="P192" s="15" t="str">
        <f t="shared" si="18"/>
        <v>2013</v>
      </c>
      <c r="Q192" t="b">
        <v>0</v>
      </c>
      <c r="R192" t="b">
        <v>1</v>
      </c>
      <c r="S192" t="s">
        <v>33</v>
      </c>
      <c r="T192" t="str">
        <f t="shared" si="19"/>
        <v>theater</v>
      </c>
      <c r="U192" t="str">
        <f t="shared" si="20"/>
        <v>plays</v>
      </c>
    </row>
    <row r="193" spans="1:21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14"/>
        <v>37.952380952380956</v>
      </c>
      <c r="G193" t="s">
        <v>14</v>
      </c>
      <c r="H193">
        <v>86</v>
      </c>
      <c r="I193" s="10">
        <f t="shared" si="1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3">
        <f t="shared" si="16"/>
        <v>43536.208333333328</v>
      </c>
      <c r="O193" s="13">
        <f t="shared" si="17"/>
        <v>43539.208333333328</v>
      </c>
      <c r="P193" s="15" t="str">
        <f t="shared" si="18"/>
        <v>2019</v>
      </c>
      <c r="Q193" t="b">
        <v>0</v>
      </c>
      <c r="R193" t="b">
        <v>0</v>
      </c>
      <c r="S193" t="s">
        <v>33</v>
      </c>
      <c r="T193" t="str">
        <f t="shared" si="19"/>
        <v>theater</v>
      </c>
      <c r="U193" t="str">
        <f t="shared" si="20"/>
        <v>plays</v>
      </c>
    </row>
    <row r="194" spans="1:21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ref="F194:F257" si="21">(E194/D194)*100</f>
        <v>19.992957746478872</v>
      </c>
      <c r="G194" t="s">
        <v>14</v>
      </c>
      <c r="H194">
        <v>243</v>
      </c>
      <c r="I194" s="10">
        <f t="shared" ref="I194:I257" si="22">IF(H194=0, 0, 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3">
        <f t="shared" ref="N194:N257" si="23">(((L194/60)/60)/24)+DATE(1970,1,1)</f>
        <v>41817.208333333336</v>
      </c>
      <c r="O194" s="13">
        <f t="shared" ref="O194:O257" si="24">(((M194/60)/60)/24)+DATE(1970,1,1)</f>
        <v>41821.208333333336</v>
      </c>
      <c r="P194" s="15" t="str">
        <f t="shared" si="18"/>
        <v>2014</v>
      </c>
      <c r="Q194" t="b">
        <v>0</v>
      </c>
      <c r="R194" t="b">
        <v>0</v>
      </c>
      <c r="S194" t="s">
        <v>23</v>
      </c>
      <c r="T194" t="str">
        <f t="shared" si="19"/>
        <v>music</v>
      </c>
      <c r="U194" t="str">
        <f t="shared" si="20"/>
        <v>rock</v>
      </c>
    </row>
    <row r="195" spans="1:21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si="21"/>
        <v>45.636363636363633</v>
      </c>
      <c r="G195" t="s">
        <v>14</v>
      </c>
      <c r="H195">
        <v>65</v>
      </c>
      <c r="I195" s="10">
        <f t="shared" si="22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3">
        <f t="shared" si="23"/>
        <v>43198.208333333328</v>
      </c>
      <c r="O195" s="13">
        <f t="shared" si="24"/>
        <v>43202.208333333328</v>
      </c>
      <c r="P195" s="15" t="str">
        <f t="shared" ref="P195:P258" si="25">TEXT(O195,"yyyy")</f>
        <v>2018</v>
      </c>
      <c r="Q195" t="b">
        <v>1</v>
      </c>
      <c r="R195" t="b">
        <v>0</v>
      </c>
      <c r="S195" t="s">
        <v>60</v>
      </c>
      <c r="T195" t="str">
        <f t="shared" ref="T195:T258" si="26">_xlfn.TEXTBEFORE(S195,"/")</f>
        <v>music</v>
      </c>
      <c r="U195" t="str">
        <f t="shared" ref="U195:U258" si="27">_xlfn.TEXTAFTER(S195,"/")</f>
        <v>indie rock</v>
      </c>
    </row>
    <row r="196" spans="1:2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21"/>
        <v>122.7605633802817</v>
      </c>
      <c r="G196" t="s">
        <v>20</v>
      </c>
      <c r="H196">
        <v>126</v>
      </c>
      <c r="I196" s="10">
        <f t="shared" si="22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3">
        <f t="shared" si="23"/>
        <v>42261.208333333328</v>
      </c>
      <c r="O196" s="13">
        <f t="shared" si="24"/>
        <v>42277.208333333328</v>
      </c>
      <c r="P196" s="15" t="str">
        <f t="shared" si="25"/>
        <v>2015</v>
      </c>
      <c r="Q196" t="b">
        <v>0</v>
      </c>
      <c r="R196" t="b">
        <v>0</v>
      </c>
      <c r="S196" t="s">
        <v>148</v>
      </c>
      <c r="T196" t="str">
        <f t="shared" si="26"/>
        <v>music</v>
      </c>
      <c r="U196" t="str">
        <f t="shared" si="27"/>
        <v>metal</v>
      </c>
    </row>
    <row r="197" spans="1:2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21"/>
        <v>361.75316455696202</v>
      </c>
      <c r="G197" t="s">
        <v>20</v>
      </c>
      <c r="H197">
        <v>524</v>
      </c>
      <c r="I197" s="10">
        <f t="shared" si="22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3">
        <f t="shared" si="23"/>
        <v>43310.208333333328</v>
      </c>
      <c r="O197" s="13">
        <f t="shared" si="24"/>
        <v>43317.208333333328</v>
      </c>
      <c r="P197" s="15" t="str">
        <f t="shared" si="25"/>
        <v>2018</v>
      </c>
      <c r="Q197" t="b">
        <v>0</v>
      </c>
      <c r="R197" t="b">
        <v>0</v>
      </c>
      <c r="S197" t="s">
        <v>50</v>
      </c>
      <c r="T197" t="str">
        <f t="shared" si="26"/>
        <v>music</v>
      </c>
      <c r="U197" t="str">
        <f t="shared" si="27"/>
        <v>electric music</v>
      </c>
    </row>
    <row r="198" spans="1:21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21"/>
        <v>63.146341463414636</v>
      </c>
      <c r="G198" t="s">
        <v>14</v>
      </c>
      <c r="H198">
        <v>100</v>
      </c>
      <c r="I198" s="10">
        <f t="shared" si="22"/>
        <v>51.78</v>
      </c>
      <c r="J198" t="s">
        <v>36</v>
      </c>
      <c r="K198" t="s">
        <v>37</v>
      </c>
      <c r="L198">
        <v>1472878800</v>
      </c>
      <c r="M198">
        <v>1474520400</v>
      </c>
      <c r="N198" s="13">
        <f t="shared" si="23"/>
        <v>42616.208333333328</v>
      </c>
      <c r="O198" s="13">
        <f t="shared" si="24"/>
        <v>42635.208333333328</v>
      </c>
      <c r="P198" s="15" t="str">
        <f t="shared" si="25"/>
        <v>2016</v>
      </c>
      <c r="Q198" t="b">
        <v>0</v>
      </c>
      <c r="R198" t="b">
        <v>0</v>
      </c>
      <c r="S198" t="s">
        <v>65</v>
      </c>
      <c r="T198" t="str">
        <f t="shared" si="26"/>
        <v>technology</v>
      </c>
      <c r="U198" t="str">
        <f t="shared" si="27"/>
        <v>wearables</v>
      </c>
    </row>
    <row r="199" spans="1:2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21"/>
        <v>298.20475319926874</v>
      </c>
      <c r="G199" t="s">
        <v>20</v>
      </c>
      <c r="H199">
        <v>1989</v>
      </c>
      <c r="I199" s="10">
        <f t="shared" si="22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3">
        <f t="shared" si="23"/>
        <v>42909.208333333328</v>
      </c>
      <c r="O199" s="13">
        <f t="shared" si="24"/>
        <v>42923.208333333328</v>
      </c>
      <c r="P199" s="15" t="str">
        <f t="shared" si="25"/>
        <v>2017</v>
      </c>
      <c r="Q199" t="b">
        <v>0</v>
      </c>
      <c r="R199" t="b">
        <v>0</v>
      </c>
      <c r="S199" t="s">
        <v>53</v>
      </c>
      <c r="T199" t="str">
        <f t="shared" si="26"/>
        <v>film &amp; video</v>
      </c>
      <c r="U199" t="str">
        <f t="shared" si="27"/>
        <v>drama</v>
      </c>
    </row>
    <row r="200" spans="1:21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21"/>
        <v>9.5585443037974684</v>
      </c>
      <c r="G200" t="s">
        <v>14</v>
      </c>
      <c r="H200">
        <v>168</v>
      </c>
      <c r="I200" s="10">
        <f t="shared" si="22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3">
        <f t="shared" si="23"/>
        <v>40396.208333333336</v>
      </c>
      <c r="O200" s="13">
        <f t="shared" si="24"/>
        <v>40425.208333333336</v>
      </c>
      <c r="P200" s="15" t="str">
        <f t="shared" si="25"/>
        <v>2010</v>
      </c>
      <c r="Q200" t="b">
        <v>0</v>
      </c>
      <c r="R200" t="b">
        <v>0</v>
      </c>
      <c r="S200" t="s">
        <v>50</v>
      </c>
      <c r="T200" t="str">
        <f t="shared" si="26"/>
        <v>music</v>
      </c>
      <c r="U200" t="str">
        <f t="shared" si="27"/>
        <v>electric music</v>
      </c>
    </row>
    <row r="201" spans="1:21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21"/>
        <v>53.777777777777779</v>
      </c>
      <c r="G201" t="s">
        <v>14</v>
      </c>
      <c r="H201">
        <v>13</v>
      </c>
      <c r="I201" s="10">
        <f t="shared" si="22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3">
        <f t="shared" si="23"/>
        <v>42192.208333333328</v>
      </c>
      <c r="O201" s="13">
        <f t="shared" si="24"/>
        <v>42196.208333333328</v>
      </c>
      <c r="P201" s="15" t="str">
        <f t="shared" si="25"/>
        <v>2015</v>
      </c>
      <c r="Q201" t="b">
        <v>0</v>
      </c>
      <c r="R201" t="b">
        <v>0</v>
      </c>
      <c r="S201" t="s">
        <v>23</v>
      </c>
      <c r="T201" t="str">
        <f t="shared" si="26"/>
        <v>music</v>
      </c>
      <c r="U201" t="str">
        <f t="shared" si="27"/>
        <v>rock</v>
      </c>
    </row>
    <row r="202" spans="1:21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21"/>
        <v>2</v>
      </c>
      <c r="G202" t="s">
        <v>14</v>
      </c>
      <c r="H202">
        <v>1</v>
      </c>
      <c r="I202" s="10">
        <f t="shared" si="22"/>
        <v>2</v>
      </c>
      <c r="J202" t="s">
        <v>15</v>
      </c>
      <c r="K202" t="s">
        <v>16</v>
      </c>
      <c r="L202">
        <v>1269493200</v>
      </c>
      <c r="M202">
        <v>1270443600</v>
      </c>
      <c r="N202" s="13">
        <f t="shared" si="23"/>
        <v>40262.208333333336</v>
      </c>
      <c r="O202" s="13">
        <f t="shared" si="24"/>
        <v>40273.208333333336</v>
      </c>
      <c r="P202" s="15" t="str">
        <f t="shared" si="25"/>
        <v>2010</v>
      </c>
      <c r="Q202" t="b">
        <v>0</v>
      </c>
      <c r="R202" t="b">
        <v>0</v>
      </c>
      <c r="S202" t="s">
        <v>33</v>
      </c>
      <c r="T202" t="str">
        <f t="shared" si="26"/>
        <v>theater</v>
      </c>
      <c r="U202" t="str">
        <f t="shared" si="27"/>
        <v>plays</v>
      </c>
    </row>
    <row r="203" spans="1:2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21"/>
        <v>681.19047619047615</v>
      </c>
      <c r="G203" t="s">
        <v>20</v>
      </c>
      <c r="H203">
        <v>157</v>
      </c>
      <c r="I203" s="10">
        <f t="shared" si="22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3">
        <f t="shared" si="23"/>
        <v>41845.208333333336</v>
      </c>
      <c r="O203" s="13">
        <f t="shared" si="24"/>
        <v>41863.208333333336</v>
      </c>
      <c r="P203" s="15" t="str">
        <f t="shared" si="25"/>
        <v>2014</v>
      </c>
      <c r="Q203" t="b">
        <v>0</v>
      </c>
      <c r="R203" t="b">
        <v>0</v>
      </c>
      <c r="S203" t="s">
        <v>28</v>
      </c>
      <c r="T203" t="str">
        <f t="shared" si="26"/>
        <v>technology</v>
      </c>
      <c r="U203" t="str">
        <f t="shared" si="27"/>
        <v>web</v>
      </c>
    </row>
    <row r="204" spans="1:2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21"/>
        <v>78.831325301204828</v>
      </c>
      <c r="G204" t="s">
        <v>74</v>
      </c>
      <c r="H204">
        <v>82</v>
      </c>
      <c r="I204" s="10">
        <f t="shared" si="22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3">
        <f t="shared" si="23"/>
        <v>40818.208333333336</v>
      </c>
      <c r="O204" s="13">
        <f t="shared" si="24"/>
        <v>40822.208333333336</v>
      </c>
      <c r="P204" s="15" t="str">
        <f t="shared" si="25"/>
        <v>2011</v>
      </c>
      <c r="Q204" t="b">
        <v>0</v>
      </c>
      <c r="R204" t="b">
        <v>0</v>
      </c>
      <c r="S204" t="s">
        <v>17</v>
      </c>
      <c r="T204" t="str">
        <f t="shared" si="26"/>
        <v>food</v>
      </c>
      <c r="U204" t="str">
        <f t="shared" si="27"/>
        <v>food trucks</v>
      </c>
    </row>
    <row r="205" spans="1:21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21"/>
        <v>134.40792216817235</v>
      </c>
      <c r="G205" t="s">
        <v>20</v>
      </c>
      <c r="H205">
        <v>4498</v>
      </c>
      <c r="I205" s="10">
        <f t="shared" si="22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3">
        <f t="shared" si="23"/>
        <v>42752.25</v>
      </c>
      <c r="O205" s="13">
        <f t="shared" si="24"/>
        <v>42754.25</v>
      </c>
      <c r="P205" s="15" t="str">
        <f t="shared" si="25"/>
        <v>2017</v>
      </c>
      <c r="Q205" t="b">
        <v>0</v>
      </c>
      <c r="R205" t="b">
        <v>0</v>
      </c>
      <c r="S205" t="s">
        <v>33</v>
      </c>
      <c r="T205" t="str">
        <f t="shared" si="26"/>
        <v>theater</v>
      </c>
      <c r="U205" t="str">
        <f t="shared" si="27"/>
        <v>plays</v>
      </c>
    </row>
    <row r="206" spans="1:21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21"/>
        <v>3.3719999999999999</v>
      </c>
      <c r="G206" t="s">
        <v>14</v>
      </c>
      <c r="H206">
        <v>40</v>
      </c>
      <c r="I206" s="10">
        <f t="shared" si="2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3">
        <f t="shared" si="23"/>
        <v>40636.208333333336</v>
      </c>
      <c r="O206" s="13">
        <f t="shared" si="24"/>
        <v>40646.208333333336</v>
      </c>
      <c r="P206" s="15" t="str">
        <f t="shared" si="25"/>
        <v>2011</v>
      </c>
      <c r="Q206" t="b">
        <v>0</v>
      </c>
      <c r="R206" t="b">
        <v>0</v>
      </c>
      <c r="S206" t="s">
        <v>159</v>
      </c>
      <c r="T206" t="str">
        <f t="shared" si="26"/>
        <v>music</v>
      </c>
      <c r="U206" t="str">
        <f t="shared" si="27"/>
        <v>jazz</v>
      </c>
    </row>
    <row r="207" spans="1:2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21"/>
        <v>431.84615384615387</v>
      </c>
      <c r="G207" t="s">
        <v>20</v>
      </c>
      <c r="H207">
        <v>80</v>
      </c>
      <c r="I207" s="10">
        <f t="shared" si="2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3">
        <f t="shared" si="23"/>
        <v>43390.208333333328</v>
      </c>
      <c r="O207" s="13">
        <f t="shared" si="24"/>
        <v>43402.208333333328</v>
      </c>
      <c r="P207" s="15" t="str">
        <f t="shared" si="25"/>
        <v>2018</v>
      </c>
      <c r="Q207" t="b">
        <v>1</v>
      </c>
      <c r="R207" t="b">
        <v>0</v>
      </c>
      <c r="S207" t="s">
        <v>33</v>
      </c>
      <c r="T207" t="str">
        <f t="shared" si="26"/>
        <v>theater</v>
      </c>
      <c r="U207" t="str">
        <f t="shared" si="27"/>
        <v>plays</v>
      </c>
    </row>
    <row r="208" spans="1:2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21"/>
        <v>38.844444444444441</v>
      </c>
      <c r="G208" t="s">
        <v>74</v>
      </c>
      <c r="H208">
        <v>57</v>
      </c>
      <c r="I208" s="10">
        <f t="shared" si="22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3">
        <f t="shared" si="23"/>
        <v>40236.25</v>
      </c>
      <c r="O208" s="13">
        <f t="shared" si="24"/>
        <v>40245.25</v>
      </c>
      <c r="P208" s="15" t="str">
        <f t="shared" si="25"/>
        <v>2010</v>
      </c>
      <c r="Q208" t="b">
        <v>0</v>
      </c>
      <c r="R208" t="b">
        <v>0</v>
      </c>
      <c r="S208" t="s">
        <v>119</v>
      </c>
      <c r="T208" t="str">
        <f t="shared" si="26"/>
        <v>publishing</v>
      </c>
      <c r="U208" t="str">
        <f t="shared" si="27"/>
        <v>fiction</v>
      </c>
    </row>
    <row r="209" spans="1:21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21"/>
        <v>425.7</v>
      </c>
      <c r="G209" t="s">
        <v>20</v>
      </c>
      <c r="H209">
        <v>43</v>
      </c>
      <c r="I209" s="10">
        <f t="shared" si="22"/>
        <v>99</v>
      </c>
      <c r="J209" t="s">
        <v>21</v>
      </c>
      <c r="K209" t="s">
        <v>22</v>
      </c>
      <c r="L209">
        <v>1535432400</v>
      </c>
      <c r="M209">
        <v>1537160400</v>
      </c>
      <c r="N209" s="13">
        <f t="shared" si="23"/>
        <v>43340.208333333328</v>
      </c>
      <c r="O209" s="13">
        <f t="shared" si="24"/>
        <v>43360.208333333328</v>
      </c>
      <c r="P209" s="15" t="str">
        <f t="shared" si="25"/>
        <v>2018</v>
      </c>
      <c r="Q209" t="b">
        <v>0</v>
      </c>
      <c r="R209" t="b">
        <v>1</v>
      </c>
      <c r="S209" t="s">
        <v>23</v>
      </c>
      <c r="T209" t="str">
        <f t="shared" si="26"/>
        <v>music</v>
      </c>
      <c r="U209" t="str">
        <f t="shared" si="27"/>
        <v>rock</v>
      </c>
    </row>
    <row r="210" spans="1:2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21"/>
        <v>101.12239715591672</v>
      </c>
      <c r="G210" t="s">
        <v>20</v>
      </c>
      <c r="H210">
        <v>2053</v>
      </c>
      <c r="I210" s="10">
        <f t="shared" si="22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3">
        <f t="shared" si="23"/>
        <v>43048.25</v>
      </c>
      <c r="O210" s="13">
        <f t="shared" si="24"/>
        <v>43072.25</v>
      </c>
      <c r="P210" s="15" t="str">
        <f t="shared" si="25"/>
        <v>2017</v>
      </c>
      <c r="Q210" t="b">
        <v>0</v>
      </c>
      <c r="R210" t="b">
        <v>0</v>
      </c>
      <c r="S210" t="s">
        <v>42</v>
      </c>
      <c r="T210" t="str">
        <f t="shared" si="26"/>
        <v>film &amp; video</v>
      </c>
      <c r="U210" t="str">
        <f t="shared" si="27"/>
        <v>documentary</v>
      </c>
    </row>
    <row r="211" spans="1:2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21"/>
        <v>21.188688946015425</v>
      </c>
      <c r="G211" t="s">
        <v>47</v>
      </c>
      <c r="H211">
        <v>808</v>
      </c>
      <c r="I211" s="10">
        <f t="shared" si="22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3">
        <f t="shared" si="23"/>
        <v>42496.208333333328</v>
      </c>
      <c r="O211" s="13">
        <f t="shared" si="24"/>
        <v>42503.208333333328</v>
      </c>
      <c r="P211" s="15" t="str">
        <f t="shared" si="25"/>
        <v>2016</v>
      </c>
      <c r="Q211" t="b">
        <v>0</v>
      </c>
      <c r="R211" t="b">
        <v>0</v>
      </c>
      <c r="S211" t="s">
        <v>42</v>
      </c>
      <c r="T211" t="str">
        <f t="shared" si="26"/>
        <v>film &amp; video</v>
      </c>
      <c r="U211" t="str">
        <f t="shared" si="27"/>
        <v>documentary</v>
      </c>
    </row>
    <row r="212" spans="1:21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21"/>
        <v>67.425531914893625</v>
      </c>
      <c r="G212" t="s">
        <v>14</v>
      </c>
      <c r="H212">
        <v>226</v>
      </c>
      <c r="I212" s="10">
        <f t="shared" si="22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3">
        <f t="shared" si="23"/>
        <v>42797.25</v>
      </c>
      <c r="O212" s="13">
        <f t="shared" si="24"/>
        <v>42824.208333333328</v>
      </c>
      <c r="P212" s="15" t="str">
        <f t="shared" si="25"/>
        <v>2017</v>
      </c>
      <c r="Q212" t="b">
        <v>0</v>
      </c>
      <c r="R212" t="b">
        <v>0</v>
      </c>
      <c r="S212" t="s">
        <v>474</v>
      </c>
      <c r="T212" t="str">
        <f t="shared" si="26"/>
        <v>film &amp; video</v>
      </c>
      <c r="U212" t="str">
        <f t="shared" si="27"/>
        <v>science fiction</v>
      </c>
    </row>
    <row r="213" spans="1:21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21"/>
        <v>94.923371647509583</v>
      </c>
      <c r="G213" t="s">
        <v>14</v>
      </c>
      <c r="H213">
        <v>1625</v>
      </c>
      <c r="I213" s="10">
        <f t="shared" si="22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3">
        <f t="shared" si="23"/>
        <v>41513.208333333336</v>
      </c>
      <c r="O213" s="13">
        <f t="shared" si="24"/>
        <v>41537.208333333336</v>
      </c>
      <c r="P213" s="15" t="str">
        <f t="shared" si="25"/>
        <v>2013</v>
      </c>
      <c r="Q213" t="b">
        <v>0</v>
      </c>
      <c r="R213" t="b">
        <v>0</v>
      </c>
      <c r="S213" t="s">
        <v>33</v>
      </c>
      <c r="T213" t="str">
        <f t="shared" si="26"/>
        <v>theater</v>
      </c>
      <c r="U213" t="str">
        <f t="shared" si="27"/>
        <v>plays</v>
      </c>
    </row>
    <row r="214" spans="1:21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21"/>
        <v>151.85185185185185</v>
      </c>
      <c r="G214" t="s">
        <v>20</v>
      </c>
      <c r="H214">
        <v>168</v>
      </c>
      <c r="I214" s="10">
        <f t="shared" si="22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3">
        <f t="shared" si="23"/>
        <v>43814.25</v>
      </c>
      <c r="O214" s="13">
        <f t="shared" si="24"/>
        <v>43860.25</v>
      </c>
      <c r="P214" s="15" t="str">
        <f t="shared" si="25"/>
        <v>2020</v>
      </c>
      <c r="Q214" t="b">
        <v>0</v>
      </c>
      <c r="R214" t="b">
        <v>0</v>
      </c>
      <c r="S214" t="s">
        <v>33</v>
      </c>
      <c r="T214" t="str">
        <f t="shared" si="26"/>
        <v>theater</v>
      </c>
      <c r="U214" t="str">
        <f t="shared" si="27"/>
        <v>plays</v>
      </c>
    </row>
    <row r="215" spans="1:21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21"/>
        <v>195.16382252559728</v>
      </c>
      <c r="G215" t="s">
        <v>20</v>
      </c>
      <c r="H215">
        <v>4289</v>
      </c>
      <c r="I215" s="10">
        <f t="shared" si="22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3">
        <f t="shared" si="23"/>
        <v>40488.208333333336</v>
      </c>
      <c r="O215" s="13">
        <f t="shared" si="24"/>
        <v>40496.25</v>
      </c>
      <c r="P215" s="15" t="str">
        <f t="shared" si="25"/>
        <v>2010</v>
      </c>
      <c r="Q215" t="b">
        <v>0</v>
      </c>
      <c r="R215" t="b">
        <v>1</v>
      </c>
      <c r="S215" t="s">
        <v>60</v>
      </c>
      <c r="T215" t="str">
        <f t="shared" si="26"/>
        <v>music</v>
      </c>
      <c r="U215" t="str">
        <f t="shared" si="27"/>
        <v>indie rock</v>
      </c>
    </row>
    <row r="216" spans="1:2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21"/>
        <v>1023.1428571428571</v>
      </c>
      <c r="G216" t="s">
        <v>20</v>
      </c>
      <c r="H216">
        <v>165</v>
      </c>
      <c r="I216" s="10">
        <f t="shared" si="22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3">
        <f t="shared" si="23"/>
        <v>40409.208333333336</v>
      </c>
      <c r="O216" s="13">
        <f t="shared" si="24"/>
        <v>40415.208333333336</v>
      </c>
      <c r="P216" s="15" t="str">
        <f t="shared" si="25"/>
        <v>2010</v>
      </c>
      <c r="Q216" t="b">
        <v>0</v>
      </c>
      <c r="R216" t="b">
        <v>0</v>
      </c>
      <c r="S216" t="s">
        <v>23</v>
      </c>
      <c r="T216" t="str">
        <f t="shared" si="26"/>
        <v>music</v>
      </c>
      <c r="U216" t="str">
        <f t="shared" si="27"/>
        <v>rock</v>
      </c>
    </row>
    <row r="217" spans="1:21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21"/>
        <v>3.841836734693878</v>
      </c>
      <c r="G217" t="s">
        <v>14</v>
      </c>
      <c r="H217">
        <v>143</v>
      </c>
      <c r="I217" s="10">
        <f t="shared" si="22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3">
        <f t="shared" si="23"/>
        <v>43509.25</v>
      </c>
      <c r="O217" s="13">
        <f t="shared" si="24"/>
        <v>43511.25</v>
      </c>
      <c r="P217" s="15" t="str">
        <f t="shared" si="25"/>
        <v>2019</v>
      </c>
      <c r="Q217" t="b">
        <v>0</v>
      </c>
      <c r="R217" t="b">
        <v>0</v>
      </c>
      <c r="S217" t="s">
        <v>33</v>
      </c>
      <c r="T217" t="str">
        <f t="shared" si="26"/>
        <v>theater</v>
      </c>
      <c r="U217" t="str">
        <f t="shared" si="27"/>
        <v>plays</v>
      </c>
    </row>
    <row r="218" spans="1:2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21"/>
        <v>155.07066557107643</v>
      </c>
      <c r="G218" t="s">
        <v>20</v>
      </c>
      <c r="H218">
        <v>1815</v>
      </c>
      <c r="I218" s="10">
        <f t="shared" si="22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3">
        <f t="shared" si="23"/>
        <v>40869.25</v>
      </c>
      <c r="O218" s="13">
        <f t="shared" si="24"/>
        <v>40871.25</v>
      </c>
      <c r="P218" s="15" t="str">
        <f t="shared" si="25"/>
        <v>2011</v>
      </c>
      <c r="Q218" t="b">
        <v>0</v>
      </c>
      <c r="R218" t="b">
        <v>0</v>
      </c>
      <c r="S218" t="s">
        <v>33</v>
      </c>
      <c r="T218" t="str">
        <f t="shared" si="26"/>
        <v>theater</v>
      </c>
      <c r="U218" t="str">
        <f t="shared" si="27"/>
        <v>plays</v>
      </c>
    </row>
    <row r="219" spans="1:21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21"/>
        <v>44.753477588871718</v>
      </c>
      <c r="G219" t="s">
        <v>14</v>
      </c>
      <c r="H219">
        <v>934</v>
      </c>
      <c r="I219" s="10">
        <f t="shared" si="22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3">
        <f t="shared" si="23"/>
        <v>43583.208333333328</v>
      </c>
      <c r="O219" s="13">
        <f t="shared" si="24"/>
        <v>43592.208333333328</v>
      </c>
      <c r="P219" s="15" t="str">
        <f t="shared" si="25"/>
        <v>2019</v>
      </c>
      <c r="Q219" t="b">
        <v>0</v>
      </c>
      <c r="R219" t="b">
        <v>0</v>
      </c>
      <c r="S219" t="s">
        <v>474</v>
      </c>
      <c r="T219" t="str">
        <f t="shared" si="26"/>
        <v>film &amp; video</v>
      </c>
      <c r="U219" t="str">
        <f t="shared" si="27"/>
        <v>science fiction</v>
      </c>
    </row>
    <row r="220" spans="1:2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21"/>
        <v>215.94736842105263</v>
      </c>
      <c r="G220" t="s">
        <v>20</v>
      </c>
      <c r="H220">
        <v>397</v>
      </c>
      <c r="I220" s="10">
        <f t="shared" si="22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3">
        <f t="shared" si="23"/>
        <v>40858.25</v>
      </c>
      <c r="O220" s="13">
        <f t="shared" si="24"/>
        <v>40892.25</v>
      </c>
      <c r="P220" s="15" t="str">
        <f t="shared" si="25"/>
        <v>2011</v>
      </c>
      <c r="Q220" t="b">
        <v>0</v>
      </c>
      <c r="R220" t="b">
        <v>1</v>
      </c>
      <c r="S220" t="s">
        <v>100</v>
      </c>
      <c r="T220" t="str">
        <f t="shared" si="26"/>
        <v>film &amp; video</v>
      </c>
      <c r="U220" t="str">
        <f t="shared" si="27"/>
        <v>shorts</v>
      </c>
    </row>
    <row r="221" spans="1:2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21"/>
        <v>332.12709832134288</v>
      </c>
      <c r="G221" t="s">
        <v>20</v>
      </c>
      <c r="H221">
        <v>1539</v>
      </c>
      <c r="I221" s="10">
        <f t="shared" si="22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3">
        <f t="shared" si="23"/>
        <v>41137.208333333336</v>
      </c>
      <c r="O221" s="13">
        <f t="shared" si="24"/>
        <v>41149.208333333336</v>
      </c>
      <c r="P221" s="15" t="str">
        <f t="shared" si="25"/>
        <v>2012</v>
      </c>
      <c r="Q221" t="b">
        <v>0</v>
      </c>
      <c r="R221" t="b">
        <v>0</v>
      </c>
      <c r="S221" t="s">
        <v>71</v>
      </c>
      <c r="T221" t="str">
        <f t="shared" si="26"/>
        <v>film &amp; video</v>
      </c>
      <c r="U221" t="str">
        <f t="shared" si="27"/>
        <v>animation</v>
      </c>
    </row>
    <row r="222" spans="1:21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21"/>
        <v>8.4430379746835449</v>
      </c>
      <c r="G222" t="s">
        <v>14</v>
      </c>
      <c r="H222">
        <v>17</v>
      </c>
      <c r="I222" s="10">
        <f t="shared" si="22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3">
        <f t="shared" si="23"/>
        <v>40725.208333333336</v>
      </c>
      <c r="O222" s="13">
        <f t="shared" si="24"/>
        <v>40743.208333333336</v>
      </c>
      <c r="P222" s="15" t="str">
        <f t="shared" si="25"/>
        <v>2011</v>
      </c>
      <c r="Q222" t="b">
        <v>1</v>
      </c>
      <c r="R222" t="b">
        <v>0</v>
      </c>
      <c r="S222" t="s">
        <v>33</v>
      </c>
      <c r="T222" t="str">
        <f t="shared" si="26"/>
        <v>theater</v>
      </c>
      <c r="U222" t="str">
        <f t="shared" si="27"/>
        <v>plays</v>
      </c>
    </row>
    <row r="223" spans="1:21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21"/>
        <v>98.625514403292186</v>
      </c>
      <c r="G223" t="s">
        <v>14</v>
      </c>
      <c r="H223">
        <v>2179</v>
      </c>
      <c r="I223" s="10">
        <f t="shared" si="22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3">
        <f t="shared" si="23"/>
        <v>41081.208333333336</v>
      </c>
      <c r="O223" s="13">
        <f t="shared" si="24"/>
        <v>41083.208333333336</v>
      </c>
      <c r="P223" s="15" t="str">
        <f t="shared" si="25"/>
        <v>2012</v>
      </c>
      <c r="Q223" t="b">
        <v>1</v>
      </c>
      <c r="R223" t="b">
        <v>0</v>
      </c>
      <c r="S223" t="s">
        <v>17</v>
      </c>
      <c r="T223" t="str">
        <f t="shared" si="26"/>
        <v>food</v>
      </c>
      <c r="U223" t="str">
        <f t="shared" si="27"/>
        <v>food trucks</v>
      </c>
    </row>
    <row r="224" spans="1:2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21"/>
        <v>137.97916666666669</v>
      </c>
      <c r="G224" t="s">
        <v>20</v>
      </c>
      <c r="H224">
        <v>138</v>
      </c>
      <c r="I224" s="10">
        <f t="shared" si="22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3">
        <f t="shared" si="23"/>
        <v>41914.208333333336</v>
      </c>
      <c r="O224" s="13">
        <f t="shared" si="24"/>
        <v>41915.208333333336</v>
      </c>
      <c r="P224" s="15" t="str">
        <f t="shared" si="25"/>
        <v>2014</v>
      </c>
      <c r="Q224" t="b">
        <v>0</v>
      </c>
      <c r="R224" t="b">
        <v>0</v>
      </c>
      <c r="S224" t="s">
        <v>122</v>
      </c>
      <c r="T224" t="str">
        <f t="shared" si="26"/>
        <v>photography</v>
      </c>
      <c r="U224" t="str">
        <f t="shared" si="27"/>
        <v>photography books</v>
      </c>
    </row>
    <row r="225" spans="1:21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21"/>
        <v>93.81099656357388</v>
      </c>
      <c r="G225" t="s">
        <v>14</v>
      </c>
      <c r="H225">
        <v>931</v>
      </c>
      <c r="I225" s="10">
        <f t="shared" si="22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3">
        <f t="shared" si="23"/>
        <v>42445.208333333328</v>
      </c>
      <c r="O225" s="13">
        <f t="shared" si="24"/>
        <v>42459.208333333328</v>
      </c>
      <c r="P225" s="15" t="str">
        <f t="shared" si="25"/>
        <v>2016</v>
      </c>
      <c r="Q225" t="b">
        <v>0</v>
      </c>
      <c r="R225" t="b">
        <v>0</v>
      </c>
      <c r="S225" t="s">
        <v>33</v>
      </c>
      <c r="T225" t="str">
        <f t="shared" si="26"/>
        <v>theater</v>
      </c>
      <c r="U225" t="str">
        <f t="shared" si="27"/>
        <v>plays</v>
      </c>
    </row>
    <row r="226" spans="1:2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21"/>
        <v>403.63930885529157</v>
      </c>
      <c r="G226" t="s">
        <v>20</v>
      </c>
      <c r="H226">
        <v>3594</v>
      </c>
      <c r="I226" s="10">
        <f t="shared" si="22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3">
        <f t="shared" si="23"/>
        <v>41906.208333333336</v>
      </c>
      <c r="O226" s="13">
        <f t="shared" si="24"/>
        <v>41951.25</v>
      </c>
      <c r="P226" s="15" t="str">
        <f t="shared" si="25"/>
        <v>2014</v>
      </c>
      <c r="Q226" t="b">
        <v>0</v>
      </c>
      <c r="R226" t="b">
        <v>0</v>
      </c>
      <c r="S226" t="s">
        <v>474</v>
      </c>
      <c r="T226" t="str">
        <f t="shared" si="26"/>
        <v>film &amp; video</v>
      </c>
      <c r="U226" t="str">
        <f t="shared" si="27"/>
        <v>science fiction</v>
      </c>
    </row>
    <row r="227" spans="1:2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21"/>
        <v>260.1740412979351</v>
      </c>
      <c r="G227" t="s">
        <v>20</v>
      </c>
      <c r="H227">
        <v>5880</v>
      </c>
      <c r="I227" s="10">
        <f t="shared" si="22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3">
        <f t="shared" si="23"/>
        <v>41762.208333333336</v>
      </c>
      <c r="O227" s="13">
        <f t="shared" si="24"/>
        <v>41762.208333333336</v>
      </c>
      <c r="P227" s="15" t="str">
        <f t="shared" si="25"/>
        <v>2014</v>
      </c>
      <c r="Q227" t="b">
        <v>1</v>
      </c>
      <c r="R227" t="b">
        <v>0</v>
      </c>
      <c r="S227" t="s">
        <v>23</v>
      </c>
      <c r="T227" t="str">
        <f t="shared" si="26"/>
        <v>music</v>
      </c>
      <c r="U227" t="str">
        <f t="shared" si="27"/>
        <v>rock</v>
      </c>
    </row>
    <row r="228" spans="1:2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21"/>
        <v>366.63333333333333</v>
      </c>
      <c r="G228" t="s">
        <v>20</v>
      </c>
      <c r="H228">
        <v>112</v>
      </c>
      <c r="I228" s="10">
        <f t="shared" si="22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3">
        <f t="shared" si="23"/>
        <v>40276.208333333336</v>
      </c>
      <c r="O228" s="13">
        <f t="shared" si="24"/>
        <v>40313.208333333336</v>
      </c>
      <c r="P228" s="15" t="str">
        <f t="shared" si="25"/>
        <v>2010</v>
      </c>
      <c r="Q228" t="b">
        <v>0</v>
      </c>
      <c r="R228" t="b">
        <v>0</v>
      </c>
      <c r="S228" t="s">
        <v>122</v>
      </c>
      <c r="T228" t="str">
        <f t="shared" si="26"/>
        <v>photography</v>
      </c>
      <c r="U228" t="str">
        <f t="shared" si="27"/>
        <v>photography books</v>
      </c>
    </row>
    <row r="229" spans="1:2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21"/>
        <v>168.72085385878489</v>
      </c>
      <c r="G229" t="s">
        <v>20</v>
      </c>
      <c r="H229">
        <v>943</v>
      </c>
      <c r="I229" s="10">
        <f t="shared" si="22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3">
        <f t="shared" si="23"/>
        <v>42139.208333333328</v>
      </c>
      <c r="O229" s="13">
        <f t="shared" si="24"/>
        <v>42145.208333333328</v>
      </c>
      <c r="P229" s="15" t="str">
        <f t="shared" si="25"/>
        <v>2015</v>
      </c>
      <c r="Q229" t="b">
        <v>0</v>
      </c>
      <c r="R229" t="b">
        <v>0</v>
      </c>
      <c r="S229" t="s">
        <v>292</v>
      </c>
      <c r="T229" t="str">
        <f t="shared" si="26"/>
        <v>games</v>
      </c>
      <c r="U229" t="str">
        <f t="shared" si="27"/>
        <v>mobile games</v>
      </c>
    </row>
    <row r="230" spans="1:2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21"/>
        <v>119.90717911530093</v>
      </c>
      <c r="G230" t="s">
        <v>20</v>
      </c>
      <c r="H230">
        <v>2468</v>
      </c>
      <c r="I230" s="10">
        <f t="shared" si="22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3">
        <f t="shared" si="23"/>
        <v>42613.208333333328</v>
      </c>
      <c r="O230" s="13">
        <f t="shared" si="24"/>
        <v>42638.208333333328</v>
      </c>
      <c r="P230" s="15" t="str">
        <f t="shared" si="25"/>
        <v>2016</v>
      </c>
      <c r="Q230" t="b">
        <v>0</v>
      </c>
      <c r="R230" t="b">
        <v>0</v>
      </c>
      <c r="S230" t="s">
        <v>71</v>
      </c>
      <c r="T230" t="str">
        <f t="shared" si="26"/>
        <v>film &amp; video</v>
      </c>
      <c r="U230" t="str">
        <f t="shared" si="27"/>
        <v>animation</v>
      </c>
    </row>
    <row r="231" spans="1:2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21"/>
        <v>193.68925233644859</v>
      </c>
      <c r="G231" t="s">
        <v>20</v>
      </c>
      <c r="H231">
        <v>2551</v>
      </c>
      <c r="I231" s="10">
        <f t="shared" si="22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3">
        <f t="shared" si="23"/>
        <v>42887.208333333328</v>
      </c>
      <c r="O231" s="13">
        <f t="shared" si="24"/>
        <v>42935.208333333328</v>
      </c>
      <c r="P231" s="15" t="str">
        <f t="shared" si="25"/>
        <v>2017</v>
      </c>
      <c r="Q231" t="b">
        <v>0</v>
      </c>
      <c r="R231" t="b">
        <v>1</v>
      </c>
      <c r="S231" t="s">
        <v>292</v>
      </c>
      <c r="T231" t="str">
        <f t="shared" si="26"/>
        <v>games</v>
      </c>
      <c r="U231" t="str">
        <f t="shared" si="27"/>
        <v>mobile games</v>
      </c>
    </row>
    <row r="232" spans="1:2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21"/>
        <v>420.16666666666669</v>
      </c>
      <c r="G232" t="s">
        <v>20</v>
      </c>
      <c r="H232">
        <v>101</v>
      </c>
      <c r="I232" s="10">
        <f t="shared" si="22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3">
        <f t="shared" si="23"/>
        <v>43805.25</v>
      </c>
      <c r="O232" s="13">
        <f t="shared" si="24"/>
        <v>43805.25</v>
      </c>
      <c r="P232" s="15" t="str">
        <f t="shared" si="25"/>
        <v>2019</v>
      </c>
      <c r="Q232" t="b">
        <v>0</v>
      </c>
      <c r="R232" t="b">
        <v>0</v>
      </c>
      <c r="S232" t="s">
        <v>89</v>
      </c>
      <c r="T232" t="str">
        <f t="shared" si="26"/>
        <v>games</v>
      </c>
      <c r="U232" t="str">
        <f t="shared" si="27"/>
        <v>video games</v>
      </c>
    </row>
    <row r="233" spans="1:2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21"/>
        <v>76.708333333333329</v>
      </c>
      <c r="G233" t="s">
        <v>74</v>
      </c>
      <c r="H233">
        <v>67</v>
      </c>
      <c r="I233" s="10">
        <f t="shared" si="22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3">
        <f t="shared" si="23"/>
        <v>41415.208333333336</v>
      </c>
      <c r="O233" s="13">
        <f t="shared" si="24"/>
        <v>41473.208333333336</v>
      </c>
      <c r="P233" s="15" t="str">
        <f t="shared" si="25"/>
        <v>2013</v>
      </c>
      <c r="Q233" t="b">
        <v>0</v>
      </c>
      <c r="R233" t="b">
        <v>0</v>
      </c>
      <c r="S233" t="s">
        <v>33</v>
      </c>
      <c r="T233" t="str">
        <f t="shared" si="26"/>
        <v>theater</v>
      </c>
      <c r="U233" t="str">
        <f t="shared" si="27"/>
        <v>plays</v>
      </c>
    </row>
    <row r="234" spans="1:2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21"/>
        <v>171.26470588235293</v>
      </c>
      <c r="G234" t="s">
        <v>20</v>
      </c>
      <c r="H234">
        <v>92</v>
      </c>
      <c r="I234" s="10">
        <f t="shared" si="22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3">
        <f t="shared" si="23"/>
        <v>42576.208333333328</v>
      </c>
      <c r="O234" s="13">
        <f t="shared" si="24"/>
        <v>42577.208333333328</v>
      </c>
      <c r="P234" s="15" t="str">
        <f t="shared" si="25"/>
        <v>2016</v>
      </c>
      <c r="Q234" t="b">
        <v>0</v>
      </c>
      <c r="R234" t="b">
        <v>0</v>
      </c>
      <c r="S234" t="s">
        <v>33</v>
      </c>
      <c r="T234" t="str">
        <f t="shared" si="26"/>
        <v>theater</v>
      </c>
      <c r="U234" t="str">
        <f t="shared" si="27"/>
        <v>plays</v>
      </c>
    </row>
    <row r="235" spans="1:2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21"/>
        <v>157.89473684210526</v>
      </c>
      <c r="G235" t="s">
        <v>20</v>
      </c>
      <c r="H235">
        <v>62</v>
      </c>
      <c r="I235" s="10">
        <f t="shared" si="22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3">
        <f t="shared" si="23"/>
        <v>40706.208333333336</v>
      </c>
      <c r="O235" s="13">
        <f t="shared" si="24"/>
        <v>40722.208333333336</v>
      </c>
      <c r="P235" s="15" t="str">
        <f t="shared" si="25"/>
        <v>2011</v>
      </c>
      <c r="Q235" t="b">
        <v>0</v>
      </c>
      <c r="R235" t="b">
        <v>0</v>
      </c>
      <c r="S235" t="s">
        <v>71</v>
      </c>
      <c r="T235" t="str">
        <f t="shared" si="26"/>
        <v>film &amp; video</v>
      </c>
      <c r="U235" t="str">
        <f t="shared" si="27"/>
        <v>animation</v>
      </c>
    </row>
    <row r="236" spans="1:2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21"/>
        <v>109.08</v>
      </c>
      <c r="G236" t="s">
        <v>20</v>
      </c>
      <c r="H236">
        <v>149</v>
      </c>
      <c r="I236" s="10">
        <f t="shared" si="22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3">
        <f t="shared" si="23"/>
        <v>42969.208333333328</v>
      </c>
      <c r="O236" s="13">
        <f t="shared" si="24"/>
        <v>42976.208333333328</v>
      </c>
      <c r="P236" s="15" t="str">
        <f t="shared" si="25"/>
        <v>2017</v>
      </c>
      <c r="Q236" t="b">
        <v>0</v>
      </c>
      <c r="R236" t="b">
        <v>1</v>
      </c>
      <c r="S236" t="s">
        <v>89</v>
      </c>
      <c r="T236" t="str">
        <f t="shared" si="26"/>
        <v>games</v>
      </c>
      <c r="U236" t="str">
        <f t="shared" si="27"/>
        <v>video games</v>
      </c>
    </row>
    <row r="237" spans="1:21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21"/>
        <v>41.732558139534881</v>
      </c>
      <c r="G237" t="s">
        <v>14</v>
      </c>
      <c r="H237">
        <v>92</v>
      </c>
      <c r="I237" s="10">
        <f t="shared" si="22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3">
        <f t="shared" si="23"/>
        <v>42779.25</v>
      </c>
      <c r="O237" s="13">
        <f t="shared" si="24"/>
        <v>42784.25</v>
      </c>
      <c r="P237" s="15" t="str">
        <f t="shared" si="25"/>
        <v>2017</v>
      </c>
      <c r="Q237" t="b">
        <v>0</v>
      </c>
      <c r="R237" t="b">
        <v>0</v>
      </c>
      <c r="S237" t="s">
        <v>71</v>
      </c>
      <c r="T237" t="str">
        <f t="shared" si="26"/>
        <v>film &amp; video</v>
      </c>
      <c r="U237" t="str">
        <f t="shared" si="27"/>
        <v>animation</v>
      </c>
    </row>
    <row r="238" spans="1:21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21"/>
        <v>10.944303797468354</v>
      </c>
      <c r="G238" t="s">
        <v>14</v>
      </c>
      <c r="H238">
        <v>57</v>
      </c>
      <c r="I238" s="10">
        <f t="shared" si="22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3">
        <f t="shared" si="23"/>
        <v>43641.208333333328</v>
      </c>
      <c r="O238" s="13">
        <f t="shared" si="24"/>
        <v>43648.208333333328</v>
      </c>
      <c r="P238" s="15" t="str">
        <f t="shared" si="25"/>
        <v>2019</v>
      </c>
      <c r="Q238" t="b">
        <v>0</v>
      </c>
      <c r="R238" t="b">
        <v>1</v>
      </c>
      <c r="S238" t="s">
        <v>23</v>
      </c>
      <c r="T238" t="str">
        <f t="shared" si="26"/>
        <v>music</v>
      </c>
      <c r="U238" t="str">
        <f t="shared" si="27"/>
        <v>rock</v>
      </c>
    </row>
    <row r="239" spans="1:21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21"/>
        <v>159.3763440860215</v>
      </c>
      <c r="G239" t="s">
        <v>20</v>
      </c>
      <c r="H239">
        <v>329</v>
      </c>
      <c r="I239" s="10">
        <f t="shared" si="22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3">
        <f t="shared" si="23"/>
        <v>41754.208333333336</v>
      </c>
      <c r="O239" s="13">
        <f t="shared" si="24"/>
        <v>41756.208333333336</v>
      </c>
      <c r="P239" s="15" t="str">
        <f t="shared" si="25"/>
        <v>2014</v>
      </c>
      <c r="Q239" t="b">
        <v>0</v>
      </c>
      <c r="R239" t="b">
        <v>0</v>
      </c>
      <c r="S239" t="s">
        <v>71</v>
      </c>
      <c r="T239" t="str">
        <f t="shared" si="26"/>
        <v>film &amp; video</v>
      </c>
      <c r="U239" t="str">
        <f t="shared" si="27"/>
        <v>animation</v>
      </c>
    </row>
    <row r="240" spans="1:2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21"/>
        <v>422.41666666666669</v>
      </c>
      <c r="G240" t="s">
        <v>20</v>
      </c>
      <c r="H240">
        <v>97</v>
      </c>
      <c r="I240" s="10">
        <f t="shared" si="22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3">
        <f t="shared" si="23"/>
        <v>43083.25</v>
      </c>
      <c r="O240" s="13">
        <f t="shared" si="24"/>
        <v>43108.25</v>
      </c>
      <c r="P240" s="15" t="str">
        <f t="shared" si="25"/>
        <v>2018</v>
      </c>
      <c r="Q240" t="b">
        <v>0</v>
      </c>
      <c r="R240" t="b">
        <v>1</v>
      </c>
      <c r="S240" t="s">
        <v>33</v>
      </c>
      <c r="T240" t="str">
        <f t="shared" si="26"/>
        <v>theater</v>
      </c>
      <c r="U240" t="str">
        <f t="shared" si="27"/>
        <v>plays</v>
      </c>
    </row>
    <row r="241" spans="1:21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21"/>
        <v>97.71875</v>
      </c>
      <c r="G241" t="s">
        <v>14</v>
      </c>
      <c r="H241">
        <v>41</v>
      </c>
      <c r="I241" s="10">
        <f t="shared" si="22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3">
        <f t="shared" si="23"/>
        <v>42245.208333333328</v>
      </c>
      <c r="O241" s="13">
        <f t="shared" si="24"/>
        <v>42249.208333333328</v>
      </c>
      <c r="P241" s="15" t="str">
        <f t="shared" si="25"/>
        <v>2015</v>
      </c>
      <c r="Q241" t="b">
        <v>0</v>
      </c>
      <c r="R241" t="b">
        <v>0</v>
      </c>
      <c r="S241" t="s">
        <v>65</v>
      </c>
      <c r="T241" t="str">
        <f t="shared" si="26"/>
        <v>technology</v>
      </c>
      <c r="U241" t="str">
        <f t="shared" si="27"/>
        <v>wearables</v>
      </c>
    </row>
    <row r="242" spans="1:2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21"/>
        <v>418.78911564625849</v>
      </c>
      <c r="G242" t="s">
        <v>20</v>
      </c>
      <c r="H242">
        <v>1784</v>
      </c>
      <c r="I242" s="10">
        <f t="shared" si="22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3">
        <f t="shared" si="23"/>
        <v>40396.208333333336</v>
      </c>
      <c r="O242" s="13">
        <f t="shared" si="24"/>
        <v>40397.208333333336</v>
      </c>
      <c r="P242" s="15" t="str">
        <f t="shared" si="25"/>
        <v>2010</v>
      </c>
      <c r="Q242" t="b">
        <v>0</v>
      </c>
      <c r="R242" t="b">
        <v>0</v>
      </c>
      <c r="S242" t="s">
        <v>33</v>
      </c>
      <c r="T242" t="str">
        <f t="shared" si="26"/>
        <v>theater</v>
      </c>
      <c r="U242" t="str">
        <f t="shared" si="27"/>
        <v>plays</v>
      </c>
    </row>
    <row r="243" spans="1:2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21"/>
        <v>101.91632047477745</v>
      </c>
      <c r="G243" t="s">
        <v>20</v>
      </c>
      <c r="H243">
        <v>1684</v>
      </c>
      <c r="I243" s="10">
        <f t="shared" si="22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3">
        <f t="shared" si="23"/>
        <v>41742.208333333336</v>
      </c>
      <c r="O243" s="13">
        <f t="shared" si="24"/>
        <v>41752.208333333336</v>
      </c>
      <c r="P243" s="15" t="str">
        <f t="shared" si="25"/>
        <v>2014</v>
      </c>
      <c r="Q243" t="b">
        <v>0</v>
      </c>
      <c r="R243" t="b">
        <v>1</v>
      </c>
      <c r="S243" t="s">
        <v>68</v>
      </c>
      <c r="T243" t="str">
        <f t="shared" si="26"/>
        <v>publishing</v>
      </c>
      <c r="U243" t="str">
        <f t="shared" si="27"/>
        <v>nonfiction</v>
      </c>
    </row>
    <row r="244" spans="1:2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21"/>
        <v>127.72619047619047</v>
      </c>
      <c r="G244" t="s">
        <v>20</v>
      </c>
      <c r="H244">
        <v>250</v>
      </c>
      <c r="I244" s="10">
        <f t="shared" si="2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3">
        <f t="shared" si="23"/>
        <v>42865.208333333328</v>
      </c>
      <c r="O244" s="13">
        <f t="shared" si="24"/>
        <v>42875.208333333328</v>
      </c>
      <c r="P244" s="15" t="str">
        <f t="shared" si="25"/>
        <v>2017</v>
      </c>
      <c r="Q244" t="b">
        <v>0</v>
      </c>
      <c r="R244" t="b">
        <v>1</v>
      </c>
      <c r="S244" t="s">
        <v>23</v>
      </c>
      <c r="T244" t="str">
        <f t="shared" si="26"/>
        <v>music</v>
      </c>
      <c r="U244" t="str">
        <f t="shared" si="27"/>
        <v>rock</v>
      </c>
    </row>
    <row r="245" spans="1:21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21"/>
        <v>445.21739130434781</v>
      </c>
      <c r="G245" t="s">
        <v>20</v>
      </c>
      <c r="H245">
        <v>238</v>
      </c>
      <c r="I245" s="10">
        <f t="shared" si="22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3">
        <f t="shared" si="23"/>
        <v>43163.25</v>
      </c>
      <c r="O245" s="13">
        <f t="shared" si="24"/>
        <v>43166.25</v>
      </c>
      <c r="P245" s="15" t="str">
        <f t="shared" si="25"/>
        <v>2018</v>
      </c>
      <c r="Q245" t="b">
        <v>0</v>
      </c>
      <c r="R245" t="b">
        <v>0</v>
      </c>
      <c r="S245" t="s">
        <v>33</v>
      </c>
      <c r="T245" t="str">
        <f t="shared" si="26"/>
        <v>theater</v>
      </c>
      <c r="U245" t="str">
        <f t="shared" si="27"/>
        <v>plays</v>
      </c>
    </row>
    <row r="246" spans="1:21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21"/>
        <v>569.71428571428578</v>
      </c>
      <c r="G246" t="s">
        <v>20</v>
      </c>
      <c r="H246">
        <v>53</v>
      </c>
      <c r="I246" s="10">
        <f t="shared" si="22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3">
        <f t="shared" si="23"/>
        <v>41834.208333333336</v>
      </c>
      <c r="O246" s="13">
        <f t="shared" si="24"/>
        <v>41886.208333333336</v>
      </c>
      <c r="P246" s="15" t="str">
        <f t="shared" si="25"/>
        <v>2014</v>
      </c>
      <c r="Q246" t="b">
        <v>0</v>
      </c>
      <c r="R246" t="b">
        <v>0</v>
      </c>
      <c r="S246" t="s">
        <v>33</v>
      </c>
      <c r="T246" t="str">
        <f t="shared" si="26"/>
        <v>theater</v>
      </c>
      <c r="U246" t="str">
        <f t="shared" si="27"/>
        <v>plays</v>
      </c>
    </row>
    <row r="247" spans="1:2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21"/>
        <v>509.34482758620686</v>
      </c>
      <c r="G247" t="s">
        <v>20</v>
      </c>
      <c r="H247">
        <v>214</v>
      </c>
      <c r="I247" s="10">
        <f t="shared" si="22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3">
        <f t="shared" si="23"/>
        <v>41736.208333333336</v>
      </c>
      <c r="O247" s="13">
        <f t="shared" si="24"/>
        <v>41737.208333333336</v>
      </c>
      <c r="P247" s="15" t="str">
        <f t="shared" si="25"/>
        <v>2014</v>
      </c>
      <c r="Q247" t="b">
        <v>0</v>
      </c>
      <c r="R247" t="b">
        <v>0</v>
      </c>
      <c r="S247" t="s">
        <v>33</v>
      </c>
      <c r="T247" t="str">
        <f t="shared" si="26"/>
        <v>theater</v>
      </c>
      <c r="U247" t="str">
        <f t="shared" si="27"/>
        <v>plays</v>
      </c>
    </row>
    <row r="248" spans="1:2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21"/>
        <v>325.5333333333333</v>
      </c>
      <c r="G248" t="s">
        <v>20</v>
      </c>
      <c r="H248">
        <v>222</v>
      </c>
      <c r="I248" s="10">
        <f t="shared" si="22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3">
        <f t="shared" si="23"/>
        <v>41491.208333333336</v>
      </c>
      <c r="O248" s="13">
        <f t="shared" si="24"/>
        <v>41495.208333333336</v>
      </c>
      <c r="P248" s="15" t="str">
        <f t="shared" si="25"/>
        <v>2013</v>
      </c>
      <c r="Q248" t="b">
        <v>0</v>
      </c>
      <c r="R248" t="b">
        <v>0</v>
      </c>
      <c r="S248" t="s">
        <v>28</v>
      </c>
      <c r="T248" t="str">
        <f t="shared" si="26"/>
        <v>technology</v>
      </c>
      <c r="U248" t="str">
        <f t="shared" si="27"/>
        <v>web</v>
      </c>
    </row>
    <row r="249" spans="1:2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21"/>
        <v>932.61616161616166</v>
      </c>
      <c r="G249" t="s">
        <v>20</v>
      </c>
      <c r="H249">
        <v>1884</v>
      </c>
      <c r="I249" s="10">
        <f t="shared" si="22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3">
        <f t="shared" si="23"/>
        <v>42726.25</v>
      </c>
      <c r="O249" s="13">
        <f t="shared" si="24"/>
        <v>42741.25</v>
      </c>
      <c r="P249" s="15" t="str">
        <f t="shared" si="25"/>
        <v>2017</v>
      </c>
      <c r="Q249" t="b">
        <v>0</v>
      </c>
      <c r="R249" t="b">
        <v>1</v>
      </c>
      <c r="S249" t="s">
        <v>119</v>
      </c>
      <c r="T249" t="str">
        <f t="shared" si="26"/>
        <v>publishing</v>
      </c>
      <c r="U249" t="str">
        <f t="shared" si="27"/>
        <v>fiction</v>
      </c>
    </row>
    <row r="250" spans="1:2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21"/>
        <v>211.33870967741933</v>
      </c>
      <c r="G250" t="s">
        <v>20</v>
      </c>
      <c r="H250">
        <v>218</v>
      </c>
      <c r="I250" s="10">
        <f t="shared" si="22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3">
        <f t="shared" si="23"/>
        <v>42004.25</v>
      </c>
      <c r="O250" s="13">
        <f t="shared" si="24"/>
        <v>42009.25</v>
      </c>
      <c r="P250" s="15" t="str">
        <f t="shared" si="25"/>
        <v>2015</v>
      </c>
      <c r="Q250" t="b">
        <v>0</v>
      </c>
      <c r="R250" t="b">
        <v>0</v>
      </c>
      <c r="S250" t="s">
        <v>292</v>
      </c>
      <c r="T250" t="str">
        <f t="shared" si="26"/>
        <v>games</v>
      </c>
      <c r="U250" t="str">
        <f t="shared" si="27"/>
        <v>mobile games</v>
      </c>
    </row>
    <row r="251" spans="1:2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21"/>
        <v>273.32520325203251</v>
      </c>
      <c r="G251" t="s">
        <v>20</v>
      </c>
      <c r="H251">
        <v>6465</v>
      </c>
      <c r="I251" s="10">
        <f t="shared" si="22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3">
        <f t="shared" si="23"/>
        <v>42006.25</v>
      </c>
      <c r="O251" s="13">
        <f t="shared" si="24"/>
        <v>42013.25</v>
      </c>
      <c r="P251" s="15" t="str">
        <f t="shared" si="25"/>
        <v>2015</v>
      </c>
      <c r="Q251" t="b">
        <v>0</v>
      </c>
      <c r="R251" t="b">
        <v>0</v>
      </c>
      <c r="S251" t="s">
        <v>206</v>
      </c>
      <c r="T251" t="str">
        <f t="shared" si="26"/>
        <v>publishing</v>
      </c>
      <c r="U251" t="str">
        <f t="shared" si="27"/>
        <v>translations</v>
      </c>
    </row>
    <row r="252" spans="1:21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21"/>
        <v>3</v>
      </c>
      <c r="G252" t="s">
        <v>14</v>
      </c>
      <c r="H252">
        <v>1</v>
      </c>
      <c r="I252" s="10">
        <f t="shared" si="22"/>
        <v>3</v>
      </c>
      <c r="J252" t="s">
        <v>21</v>
      </c>
      <c r="K252" t="s">
        <v>22</v>
      </c>
      <c r="L252">
        <v>1264399200</v>
      </c>
      <c r="M252">
        <v>1267423200</v>
      </c>
      <c r="N252" s="13">
        <f t="shared" si="23"/>
        <v>40203.25</v>
      </c>
      <c r="O252" s="13">
        <f t="shared" si="24"/>
        <v>40238.25</v>
      </c>
      <c r="P252" s="15" t="str">
        <f t="shared" si="25"/>
        <v>2010</v>
      </c>
      <c r="Q252" t="b">
        <v>0</v>
      </c>
      <c r="R252" t="b">
        <v>0</v>
      </c>
      <c r="S252" t="s">
        <v>23</v>
      </c>
      <c r="T252" t="str">
        <f t="shared" si="26"/>
        <v>music</v>
      </c>
      <c r="U252" t="str">
        <f t="shared" si="27"/>
        <v>rock</v>
      </c>
    </row>
    <row r="253" spans="1:21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21"/>
        <v>54.084507042253513</v>
      </c>
      <c r="G253" t="s">
        <v>14</v>
      </c>
      <c r="H253">
        <v>101</v>
      </c>
      <c r="I253" s="10">
        <f t="shared" si="22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3">
        <f t="shared" si="23"/>
        <v>41252.25</v>
      </c>
      <c r="O253" s="13">
        <f t="shared" si="24"/>
        <v>41254.25</v>
      </c>
      <c r="P253" s="15" t="str">
        <f t="shared" si="25"/>
        <v>2012</v>
      </c>
      <c r="Q253" t="b">
        <v>0</v>
      </c>
      <c r="R253" t="b">
        <v>0</v>
      </c>
      <c r="S253" t="s">
        <v>33</v>
      </c>
      <c r="T253" t="str">
        <f t="shared" si="26"/>
        <v>theater</v>
      </c>
      <c r="U253" t="str">
        <f t="shared" si="27"/>
        <v>plays</v>
      </c>
    </row>
    <row r="254" spans="1:21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21"/>
        <v>626.29999999999995</v>
      </c>
      <c r="G254" t="s">
        <v>20</v>
      </c>
      <c r="H254">
        <v>59</v>
      </c>
      <c r="I254" s="10">
        <f t="shared" si="22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3">
        <f t="shared" si="23"/>
        <v>41572.208333333336</v>
      </c>
      <c r="O254" s="13">
        <f t="shared" si="24"/>
        <v>41577.208333333336</v>
      </c>
      <c r="P254" s="15" t="str">
        <f t="shared" si="25"/>
        <v>2013</v>
      </c>
      <c r="Q254" t="b">
        <v>0</v>
      </c>
      <c r="R254" t="b">
        <v>0</v>
      </c>
      <c r="S254" t="s">
        <v>33</v>
      </c>
      <c r="T254" t="str">
        <f t="shared" si="26"/>
        <v>theater</v>
      </c>
      <c r="U254" t="str">
        <f t="shared" si="27"/>
        <v>plays</v>
      </c>
    </row>
    <row r="255" spans="1:21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21"/>
        <v>89.021399176954731</v>
      </c>
      <c r="G255" t="s">
        <v>14</v>
      </c>
      <c r="H255">
        <v>1335</v>
      </c>
      <c r="I255" s="10">
        <f t="shared" si="22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3">
        <f t="shared" si="23"/>
        <v>40641.208333333336</v>
      </c>
      <c r="O255" s="13">
        <f t="shared" si="24"/>
        <v>40653.208333333336</v>
      </c>
      <c r="P255" s="15" t="str">
        <f t="shared" si="25"/>
        <v>2011</v>
      </c>
      <c r="Q255" t="b">
        <v>0</v>
      </c>
      <c r="R255" t="b">
        <v>0</v>
      </c>
      <c r="S255" t="s">
        <v>53</v>
      </c>
      <c r="T255" t="str">
        <f t="shared" si="26"/>
        <v>film &amp; video</v>
      </c>
      <c r="U255" t="str">
        <f t="shared" si="27"/>
        <v>drama</v>
      </c>
    </row>
    <row r="256" spans="1:21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21"/>
        <v>184.89130434782609</v>
      </c>
      <c r="G256" t="s">
        <v>20</v>
      </c>
      <c r="H256">
        <v>88</v>
      </c>
      <c r="I256" s="10">
        <f t="shared" si="22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3">
        <f t="shared" si="23"/>
        <v>42787.25</v>
      </c>
      <c r="O256" s="13">
        <f t="shared" si="24"/>
        <v>42789.25</v>
      </c>
      <c r="P256" s="15" t="str">
        <f t="shared" si="25"/>
        <v>2017</v>
      </c>
      <c r="Q256" t="b">
        <v>0</v>
      </c>
      <c r="R256" t="b">
        <v>0</v>
      </c>
      <c r="S256" t="s">
        <v>68</v>
      </c>
      <c r="T256" t="str">
        <f t="shared" si="26"/>
        <v>publishing</v>
      </c>
      <c r="U256" t="str">
        <f t="shared" si="27"/>
        <v>nonfiction</v>
      </c>
    </row>
    <row r="257" spans="1:21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21"/>
        <v>120.16770186335404</v>
      </c>
      <c r="G257" t="s">
        <v>20</v>
      </c>
      <c r="H257">
        <v>1697</v>
      </c>
      <c r="I257" s="10">
        <f t="shared" si="22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3">
        <f t="shared" si="23"/>
        <v>40590.25</v>
      </c>
      <c r="O257" s="13">
        <f t="shared" si="24"/>
        <v>40595.25</v>
      </c>
      <c r="P257" s="15" t="str">
        <f t="shared" si="25"/>
        <v>2011</v>
      </c>
      <c r="Q257" t="b">
        <v>0</v>
      </c>
      <c r="R257" t="b">
        <v>1</v>
      </c>
      <c r="S257" t="s">
        <v>23</v>
      </c>
      <c r="T257" t="str">
        <f t="shared" si="26"/>
        <v>music</v>
      </c>
      <c r="U257" t="str">
        <f t="shared" si="27"/>
        <v>rock</v>
      </c>
    </row>
    <row r="258" spans="1:21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ref="F258:F321" si="28">(E258/D258)*100</f>
        <v>23.390243902439025</v>
      </c>
      <c r="G258" t="s">
        <v>14</v>
      </c>
      <c r="H258">
        <v>15</v>
      </c>
      <c r="I258" s="10">
        <f t="shared" ref="I258:I321" si="29">IF(H258=0, 0, 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3">
        <f t="shared" ref="N258:N321" si="30">(((L258/60)/60)/24)+DATE(1970,1,1)</f>
        <v>42393.25</v>
      </c>
      <c r="O258" s="13">
        <f t="shared" ref="O258:O321" si="31">(((M258/60)/60)/24)+DATE(1970,1,1)</f>
        <v>42430.25</v>
      </c>
      <c r="P258" s="15" t="str">
        <f t="shared" si="25"/>
        <v>2016</v>
      </c>
      <c r="Q258" t="b">
        <v>0</v>
      </c>
      <c r="R258" t="b">
        <v>0</v>
      </c>
      <c r="S258" t="s">
        <v>23</v>
      </c>
      <c r="T258" t="str">
        <f t="shared" si="26"/>
        <v>music</v>
      </c>
      <c r="U258" t="str">
        <f t="shared" si="27"/>
        <v>rock</v>
      </c>
    </row>
    <row r="259" spans="1:2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si="28"/>
        <v>146</v>
      </c>
      <c r="G259" t="s">
        <v>20</v>
      </c>
      <c r="H259">
        <v>92</v>
      </c>
      <c r="I259" s="10">
        <f t="shared" si="29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3">
        <f t="shared" si="30"/>
        <v>41338.25</v>
      </c>
      <c r="O259" s="13">
        <f t="shared" si="31"/>
        <v>41352.208333333336</v>
      </c>
      <c r="P259" s="15" t="str">
        <f t="shared" ref="P259:P322" si="32">TEXT(O259,"yyyy")</f>
        <v>2013</v>
      </c>
      <c r="Q259" t="b">
        <v>0</v>
      </c>
      <c r="R259" t="b">
        <v>0</v>
      </c>
      <c r="S259" t="s">
        <v>33</v>
      </c>
      <c r="T259" t="str">
        <f t="shared" ref="T259:T322" si="33">_xlfn.TEXTBEFORE(S259,"/")</f>
        <v>theater</v>
      </c>
      <c r="U259" t="str">
        <f t="shared" ref="U259:U322" si="34">_xlfn.TEXTAFTER(S259,"/")</f>
        <v>plays</v>
      </c>
    </row>
    <row r="260" spans="1:2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28"/>
        <v>268.48</v>
      </c>
      <c r="G260" t="s">
        <v>20</v>
      </c>
      <c r="H260">
        <v>186</v>
      </c>
      <c r="I260" s="10">
        <f t="shared" si="2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3">
        <f t="shared" si="30"/>
        <v>42712.25</v>
      </c>
      <c r="O260" s="13">
        <f t="shared" si="31"/>
        <v>42732.25</v>
      </c>
      <c r="P260" s="15" t="str">
        <f t="shared" si="32"/>
        <v>2016</v>
      </c>
      <c r="Q260" t="b">
        <v>0</v>
      </c>
      <c r="R260" t="b">
        <v>1</v>
      </c>
      <c r="S260" t="s">
        <v>33</v>
      </c>
      <c r="T260" t="str">
        <f t="shared" si="33"/>
        <v>theater</v>
      </c>
      <c r="U260" t="str">
        <f t="shared" si="34"/>
        <v>plays</v>
      </c>
    </row>
    <row r="261" spans="1:21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28"/>
        <v>597.5</v>
      </c>
      <c r="G261" t="s">
        <v>20</v>
      </c>
      <c r="H261">
        <v>138</v>
      </c>
      <c r="I261" s="10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3">
        <f t="shared" si="30"/>
        <v>41251.25</v>
      </c>
      <c r="O261" s="13">
        <f t="shared" si="31"/>
        <v>41270.25</v>
      </c>
      <c r="P261" s="15" t="str">
        <f t="shared" si="32"/>
        <v>2012</v>
      </c>
      <c r="Q261" t="b">
        <v>1</v>
      </c>
      <c r="R261" t="b">
        <v>0</v>
      </c>
      <c r="S261" t="s">
        <v>122</v>
      </c>
      <c r="T261" t="str">
        <f t="shared" si="33"/>
        <v>photography</v>
      </c>
      <c r="U261" t="str">
        <f t="shared" si="34"/>
        <v>photography books</v>
      </c>
    </row>
    <row r="262" spans="1:2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28"/>
        <v>157.69841269841268</v>
      </c>
      <c r="G262" t="s">
        <v>20</v>
      </c>
      <c r="H262">
        <v>261</v>
      </c>
      <c r="I262" s="10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3">
        <f t="shared" si="30"/>
        <v>41180.208333333336</v>
      </c>
      <c r="O262" s="13">
        <f t="shared" si="31"/>
        <v>41192.208333333336</v>
      </c>
      <c r="P262" s="15" t="str">
        <f t="shared" si="32"/>
        <v>2012</v>
      </c>
      <c r="Q262" t="b">
        <v>0</v>
      </c>
      <c r="R262" t="b">
        <v>0</v>
      </c>
      <c r="S262" t="s">
        <v>23</v>
      </c>
      <c r="T262" t="str">
        <f t="shared" si="33"/>
        <v>music</v>
      </c>
      <c r="U262" t="str">
        <f t="shared" si="34"/>
        <v>rock</v>
      </c>
    </row>
    <row r="263" spans="1:21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28"/>
        <v>31.201660735468568</v>
      </c>
      <c r="G263" t="s">
        <v>14</v>
      </c>
      <c r="H263">
        <v>454</v>
      </c>
      <c r="I263" s="10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3">
        <f t="shared" si="30"/>
        <v>40415.208333333336</v>
      </c>
      <c r="O263" s="13">
        <f t="shared" si="31"/>
        <v>40419.208333333336</v>
      </c>
      <c r="P263" s="15" t="str">
        <f t="shared" si="32"/>
        <v>2010</v>
      </c>
      <c r="Q263" t="b">
        <v>0</v>
      </c>
      <c r="R263" t="b">
        <v>1</v>
      </c>
      <c r="S263" t="s">
        <v>23</v>
      </c>
      <c r="T263" t="str">
        <f t="shared" si="33"/>
        <v>music</v>
      </c>
      <c r="U263" t="str">
        <f t="shared" si="34"/>
        <v>rock</v>
      </c>
    </row>
    <row r="264" spans="1:2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28"/>
        <v>313.41176470588238</v>
      </c>
      <c r="G264" t="s">
        <v>20</v>
      </c>
      <c r="H264">
        <v>107</v>
      </c>
      <c r="I264" s="10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3">
        <f t="shared" si="30"/>
        <v>40638.208333333336</v>
      </c>
      <c r="O264" s="13">
        <f t="shared" si="31"/>
        <v>40664.208333333336</v>
      </c>
      <c r="P264" s="15" t="str">
        <f t="shared" si="32"/>
        <v>2011</v>
      </c>
      <c r="Q264" t="b">
        <v>0</v>
      </c>
      <c r="R264" t="b">
        <v>1</v>
      </c>
      <c r="S264" t="s">
        <v>60</v>
      </c>
      <c r="T264" t="str">
        <f t="shared" si="33"/>
        <v>music</v>
      </c>
      <c r="U264" t="str">
        <f t="shared" si="34"/>
        <v>indie rock</v>
      </c>
    </row>
    <row r="265" spans="1:2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28"/>
        <v>370.89655172413791</v>
      </c>
      <c r="G265" t="s">
        <v>20</v>
      </c>
      <c r="H265">
        <v>199</v>
      </c>
      <c r="I265" s="10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3">
        <f t="shared" si="30"/>
        <v>40187.25</v>
      </c>
      <c r="O265" s="13">
        <f t="shared" si="31"/>
        <v>40187.25</v>
      </c>
      <c r="P265" s="15" t="str">
        <f t="shared" si="32"/>
        <v>2010</v>
      </c>
      <c r="Q265" t="b">
        <v>0</v>
      </c>
      <c r="R265" t="b">
        <v>0</v>
      </c>
      <c r="S265" t="s">
        <v>122</v>
      </c>
      <c r="T265" t="str">
        <f t="shared" si="33"/>
        <v>photography</v>
      </c>
      <c r="U265" t="str">
        <f t="shared" si="34"/>
        <v>photography books</v>
      </c>
    </row>
    <row r="266" spans="1:2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28"/>
        <v>362.66447368421052</v>
      </c>
      <c r="G266" t="s">
        <v>20</v>
      </c>
      <c r="H266">
        <v>5512</v>
      </c>
      <c r="I266" s="10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3">
        <f t="shared" si="30"/>
        <v>41317.25</v>
      </c>
      <c r="O266" s="13">
        <f t="shared" si="31"/>
        <v>41333.25</v>
      </c>
      <c r="P266" s="15" t="str">
        <f t="shared" si="32"/>
        <v>2013</v>
      </c>
      <c r="Q266" t="b">
        <v>0</v>
      </c>
      <c r="R266" t="b">
        <v>0</v>
      </c>
      <c r="S266" t="s">
        <v>33</v>
      </c>
      <c r="T266" t="str">
        <f t="shared" si="33"/>
        <v>theater</v>
      </c>
      <c r="U266" t="str">
        <f t="shared" si="34"/>
        <v>plays</v>
      </c>
    </row>
    <row r="267" spans="1:2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28"/>
        <v>123.08163265306122</v>
      </c>
      <c r="G267" t="s">
        <v>20</v>
      </c>
      <c r="H267">
        <v>86</v>
      </c>
      <c r="I267" s="10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3">
        <f t="shared" si="30"/>
        <v>42372.25</v>
      </c>
      <c r="O267" s="13">
        <f t="shared" si="31"/>
        <v>42416.25</v>
      </c>
      <c r="P267" s="15" t="str">
        <f t="shared" si="32"/>
        <v>2016</v>
      </c>
      <c r="Q267" t="b">
        <v>0</v>
      </c>
      <c r="R267" t="b">
        <v>0</v>
      </c>
      <c r="S267" t="s">
        <v>33</v>
      </c>
      <c r="T267" t="str">
        <f t="shared" si="33"/>
        <v>theater</v>
      </c>
      <c r="U267" t="str">
        <f t="shared" si="34"/>
        <v>plays</v>
      </c>
    </row>
    <row r="268" spans="1:21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28"/>
        <v>76.766756032171585</v>
      </c>
      <c r="G268" t="s">
        <v>14</v>
      </c>
      <c r="H268">
        <v>3182</v>
      </c>
      <c r="I268" s="10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3">
        <f t="shared" si="30"/>
        <v>41950.25</v>
      </c>
      <c r="O268" s="13">
        <f t="shared" si="31"/>
        <v>41983.25</v>
      </c>
      <c r="P268" s="15" t="str">
        <f t="shared" si="32"/>
        <v>2014</v>
      </c>
      <c r="Q268" t="b">
        <v>0</v>
      </c>
      <c r="R268" t="b">
        <v>1</v>
      </c>
      <c r="S268" t="s">
        <v>159</v>
      </c>
      <c r="T268" t="str">
        <f t="shared" si="33"/>
        <v>music</v>
      </c>
      <c r="U268" t="str">
        <f t="shared" si="34"/>
        <v>jazz</v>
      </c>
    </row>
    <row r="269" spans="1:2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28"/>
        <v>233.62012987012989</v>
      </c>
      <c r="G269" t="s">
        <v>20</v>
      </c>
      <c r="H269">
        <v>2768</v>
      </c>
      <c r="I269" s="10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3">
        <f t="shared" si="30"/>
        <v>41206.208333333336</v>
      </c>
      <c r="O269" s="13">
        <f t="shared" si="31"/>
        <v>41222.25</v>
      </c>
      <c r="P269" s="15" t="str">
        <f t="shared" si="32"/>
        <v>2012</v>
      </c>
      <c r="Q269" t="b">
        <v>0</v>
      </c>
      <c r="R269" t="b">
        <v>0</v>
      </c>
      <c r="S269" t="s">
        <v>33</v>
      </c>
      <c r="T269" t="str">
        <f t="shared" si="33"/>
        <v>theater</v>
      </c>
      <c r="U269" t="str">
        <f t="shared" si="34"/>
        <v>plays</v>
      </c>
    </row>
    <row r="270" spans="1:2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28"/>
        <v>180.53333333333333</v>
      </c>
      <c r="G270" t="s">
        <v>20</v>
      </c>
      <c r="H270">
        <v>48</v>
      </c>
      <c r="I270" s="10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3">
        <f t="shared" si="30"/>
        <v>41186.208333333336</v>
      </c>
      <c r="O270" s="13">
        <f t="shared" si="31"/>
        <v>41232.25</v>
      </c>
      <c r="P270" s="15" t="str">
        <f t="shared" si="32"/>
        <v>2012</v>
      </c>
      <c r="Q270" t="b">
        <v>0</v>
      </c>
      <c r="R270" t="b">
        <v>0</v>
      </c>
      <c r="S270" t="s">
        <v>42</v>
      </c>
      <c r="T270" t="str">
        <f t="shared" si="33"/>
        <v>film &amp; video</v>
      </c>
      <c r="U270" t="str">
        <f t="shared" si="34"/>
        <v>documentary</v>
      </c>
    </row>
    <row r="271" spans="1:2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28"/>
        <v>252.62857142857143</v>
      </c>
      <c r="G271" t="s">
        <v>20</v>
      </c>
      <c r="H271">
        <v>87</v>
      </c>
      <c r="I271" s="10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3">
        <f t="shared" si="30"/>
        <v>43496.25</v>
      </c>
      <c r="O271" s="13">
        <f t="shared" si="31"/>
        <v>43517.25</v>
      </c>
      <c r="P271" s="15" t="str">
        <f t="shared" si="32"/>
        <v>2019</v>
      </c>
      <c r="Q271" t="b">
        <v>0</v>
      </c>
      <c r="R271" t="b">
        <v>0</v>
      </c>
      <c r="S271" t="s">
        <v>269</v>
      </c>
      <c r="T271" t="str">
        <f t="shared" si="33"/>
        <v>film &amp; video</v>
      </c>
      <c r="U271" t="str">
        <f t="shared" si="34"/>
        <v>television</v>
      </c>
    </row>
    <row r="272" spans="1:2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28"/>
        <v>27.176538240368025</v>
      </c>
      <c r="G272" t="s">
        <v>74</v>
      </c>
      <c r="H272">
        <v>1890</v>
      </c>
      <c r="I272" s="10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3">
        <f t="shared" si="30"/>
        <v>40514.25</v>
      </c>
      <c r="O272" s="13">
        <f t="shared" si="31"/>
        <v>40516.25</v>
      </c>
      <c r="P272" s="15" t="str">
        <f t="shared" si="32"/>
        <v>2010</v>
      </c>
      <c r="Q272" t="b">
        <v>0</v>
      </c>
      <c r="R272" t="b">
        <v>0</v>
      </c>
      <c r="S272" t="s">
        <v>89</v>
      </c>
      <c r="T272" t="str">
        <f t="shared" si="33"/>
        <v>games</v>
      </c>
      <c r="U272" t="str">
        <f t="shared" si="34"/>
        <v>video games</v>
      </c>
    </row>
    <row r="273" spans="1:21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28"/>
        <v>1.2706571242680547</v>
      </c>
      <c r="G273" t="s">
        <v>47</v>
      </c>
      <c r="H273">
        <v>61</v>
      </c>
      <c r="I273" s="10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3">
        <f t="shared" si="30"/>
        <v>42345.25</v>
      </c>
      <c r="O273" s="13">
        <f t="shared" si="31"/>
        <v>42376.25</v>
      </c>
      <c r="P273" s="15" t="str">
        <f t="shared" si="32"/>
        <v>2016</v>
      </c>
      <c r="Q273" t="b">
        <v>0</v>
      </c>
      <c r="R273" t="b">
        <v>0</v>
      </c>
      <c r="S273" t="s">
        <v>122</v>
      </c>
      <c r="T273" t="str">
        <f t="shared" si="33"/>
        <v>photography</v>
      </c>
      <c r="U273" t="str">
        <f t="shared" si="34"/>
        <v>photography books</v>
      </c>
    </row>
    <row r="274" spans="1:2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28"/>
        <v>304.0097847358121</v>
      </c>
      <c r="G274" t="s">
        <v>20</v>
      </c>
      <c r="H274">
        <v>1894</v>
      </c>
      <c r="I274" s="10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3">
        <f t="shared" si="30"/>
        <v>43656.208333333328</v>
      </c>
      <c r="O274" s="13">
        <f t="shared" si="31"/>
        <v>43681.208333333328</v>
      </c>
      <c r="P274" s="15" t="str">
        <f t="shared" si="32"/>
        <v>2019</v>
      </c>
      <c r="Q274" t="b">
        <v>0</v>
      </c>
      <c r="R274" t="b">
        <v>1</v>
      </c>
      <c r="S274" t="s">
        <v>33</v>
      </c>
      <c r="T274" t="str">
        <f t="shared" si="33"/>
        <v>theater</v>
      </c>
      <c r="U274" t="str">
        <f t="shared" si="34"/>
        <v>plays</v>
      </c>
    </row>
    <row r="275" spans="1:2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28"/>
        <v>137.23076923076923</v>
      </c>
      <c r="G275" t="s">
        <v>20</v>
      </c>
      <c r="H275">
        <v>282</v>
      </c>
      <c r="I275" s="10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3">
        <f t="shared" si="30"/>
        <v>42995.208333333328</v>
      </c>
      <c r="O275" s="13">
        <f t="shared" si="31"/>
        <v>42998.208333333328</v>
      </c>
      <c r="P275" s="15" t="str">
        <f t="shared" si="32"/>
        <v>2017</v>
      </c>
      <c r="Q275" t="b">
        <v>0</v>
      </c>
      <c r="R275" t="b">
        <v>0</v>
      </c>
      <c r="S275" t="s">
        <v>33</v>
      </c>
      <c r="T275" t="str">
        <f t="shared" si="33"/>
        <v>theater</v>
      </c>
      <c r="U275" t="str">
        <f t="shared" si="34"/>
        <v>plays</v>
      </c>
    </row>
    <row r="276" spans="1:21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28"/>
        <v>32.208333333333336</v>
      </c>
      <c r="G276" t="s">
        <v>14</v>
      </c>
      <c r="H276">
        <v>15</v>
      </c>
      <c r="I276" s="10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3">
        <f t="shared" si="30"/>
        <v>43045.25</v>
      </c>
      <c r="O276" s="13">
        <f t="shared" si="31"/>
        <v>43050.25</v>
      </c>
      <c r="P276" s="15" t="str">
        <f t="shared" si="32"/>
        <v>2017</v>
      </c>
      <c r="Q276" t="b">
        <v>0</v>
      </c>
      <c r="R276" t="b">
        <v>0</v>
      </c>
      <c r="S276" t="s">
        <v>33</v>
      </c>
      <c r="T276" t="str">
        <f t="shared" si="33"/>
        <v>theater</v>
      </c>
      <c r="U276" t="str">
        <f t="shared" si="34"/>
        <v>plays</v>
      </c>
    </row>
    <row r="277" spans="1:21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28"/>
        <v>241.51282051282053</v>
      </c>
      <c r="G277" t="s">
        <v>20</v>
      </c>
      <c r="H277">
        <v>116</v>
      </c>
      <c r="I277" s="10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3">
        <f t="shared" si="30"/>
        <v>43561.208333333328</v>
      </c>
      <c r="O277" s="13">
        <f t="shared" si="31"/>
        <v>43569.208333333328</v>
      </c>
      <c r="P277" s="15" t="str">
        <f t="shared" si="32"/>
        <v>2019</v>
      </c>
      <c r="Q277" t="b">
        <v>0</v>
      </c>
      <c r="R277" t="b">
        <v>0</v>
      </c>
      <c r="S277" t="s">
        <v>206</v>
      </c>
      <c r="T277" t="str">
        <f t="shared" si="33"/>
        <v>publishing</v>
      </c>
      <c r="U277" t="str">
        <f t="shared" si="34"/>
        <v>translations</v>
      </c>
    </row>
    <row r="278" spans="1:21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28"/>
        <v>96.8</v>
      </c>
      <c r="G278" t="s">
        <v>14</v>
      </c>
      <c r="H278">
        <v>133</v>
      </c>
      <c r="I278" s="10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3">
        <f t="shared" si="30"/>
        <v>41018.208333333336</v>
      </c>
      <c r="O278" s="13">
        <f t="shared" si="31"/>
        <v>41023.208333333336</v>
      </c>
      <c r="P278" s="15" t="str">
        <f t="shared" si="32"/>
        <v>2012</v>
      </c>
      <c r="Q278" t="b">
        <v>0</v>
      </c>
      <c r="R278" t="b">
        <v>1</v>
      </c>
      <c r="S278" t="s">
        <v>89</v>
      </c>
      <c r="T278" t="str">
        <f t="shared" si="33"/>
        <v>games</v>
      </c>
      <c r="U278" t="str">
        <f t="shared" si="34"/>
        <v>video games</v>
      </c>
    </row>
    <row r="279" spans="1:21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28"/>
        <v>1066.4285714285716</v>
      </c>
      <c r="G279" t="s">
        <v>20</v>
      </c>
      <c r="H279">
        <v>83</v>
      </c>
      <c r="I279" s="10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3">
        <f t="shared" si="30"/>
        <v>40378.208333333336</v>
      </c>
      <c r="O279" s="13">
        <f t="shared" si="31"/>
        <v>40380.208333333336</v>
      </c>
      <c r="P279" s="15" t="str">
        <f t="shared" si="32"/>
        <v>2010</v>
      </c>
      <c r="Q279" t="b">
        <v>0</v>
      </c>
      <c r="R279" t="b">
        <v>0</v>
      </c>
      <c r="S279" t="s">
        <v>33</v>
      </c>
      <c r="T279" t="str">
        <f t="shared" si="33"/>
        <v>theater</v>
      </c>
      <c r="U279" t="str">
        <f t="shared" si="34"/>
        <v>plays</v>
      </c>
    </row>
    <row r="280" spans="1:2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28"/>
        <v>325.88888888888891</v>
      </c>
      <c r="G280" t="s">
        <v>20</v>
      </c>
      <c r="H280">
        <v>91</v>
      </c>
      <c r="I280" s="10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3">
        <f t="shared" si="30"/>
        <v>41239.25</v>
      </c>
      <c r="O280" s="13">
        <f t="shared" si="31"/>
        <v>41264.25</v>
      </c>
      <c r="P280" s="15" t="str">
        <f t="shared" si="32"/>
        <v>2012</v>
      </c>
      <c r="Q280" t="b">
        <v>0</v>
      </c>
      <c r="R280" t="b">
        <v>0</v>
      </c>
      <c r="S280" t="s">
        <v>28</v>
      </c>
      <c r="T280" t="str">
        <f t="shared" si="33"/>
        <v>technology</v>
      </c>
      <c r="U280" t="str">
        <f t="shared" si="34"/>
        <v>web</v>
      </c>
    </row>
    <row r="281" spans="1:2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28"/>
        <v>170.70000000000002</v>
      </c>
      <c r="G281" t="s">
        <v>20</v>
      </c>
      <c r="H281">
        <v>546</v>
      </c>
      <c r="I281" s="10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3">
        <f t="shared" si="30"/>
        <v>43346.208333333328</v>
      </c>
      <c r="O281" s="13">
        <f t="shared" si="31"/>
        <v>43349.208333333328</v>
      </c>
      <c r="P281" s="15" t="str">
        <f t="shared" si="32"/>
        <v>2018</v>
      </c>
      <c r="Q281" t="b">
        <v>0</v>
      </c>
      <c r="R281" t="b">
        <v>0</v>
      </c>
      <c r="S281" t="s">
        <v>33</v>
      </c>
      <c r="T281" t="str">
        <f t="shared" si="33"/>
        <v>theater</v>
      </c>
      <c r="U281" t="str">
        <f t="shared" si="34"/>
        <v>plays</v>
      </c>
    </row>
    <row r="282" spans="1:21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28"/>
        <v>581.44000000000005</v>
      </c>
      <c r="G282" t="s">
        <v>20</v>
      </c>
      <c r="H282">
        <v>393</v>
      </c>
      <c r="I282" s="10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3">
        <f t="shared" si="30"/>
        <v>43060.25</v>
      </c>
      <c r="O282" s="13">
        <f t="shared" si="31"/>
        <v>43066.25</v>
      </c>
      <c r="P282" s="15" t="str">
        <f t="shared" si="32"/>
        <v>2017</v>
      </c>
      <c r="Q282" t="b">
        <v>0</v>
      </c>
      <c r="R282" t="b">
        <v>0</v>
      </c>
      <c r="S282" t="s">
        <v>71</v>
      </c>
      <c r="T282" t="str">
        <f t="shared" si="33"/>
        <v>film &amp; video</v>
      </c>
      <c r="U282" t="str">
        <f t="shared" si="34"/>
        <v>animation</v>
      </c>
    </row>
    <row r="283" spans="1:21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28"/>
        <v>91.520972644376897</v>
      </c>
      <c r="G283" t="s">
        <v>14</v>
      </c>
      <c r="H283">
        <v>2062</v>
      </c>
      <c r="I283" s="10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3">
        <f t="shared" si="30"/>
        <v>40979.25</v>
      </c>
      <c r="O283" s="13">
        <f t="shared" si="31"/>
        <v>41000.208333333336</v>
      </c>
      <c r="P283" s="15" t="str">
        <f t="shared" si="32"/>
        <v>2012</v>
      </c>
      <c r="Q283" t="b">
        <v>0</v>
      </c>
      <c r="R283" t="b">
        <v>1</v>
      </c>
      <c r="S283" t="s">
        <v>33</v>
      </c>
      <c r="T283" t="str">
        <f t="shared" si="33"/>
        <v>theater</v>
      </c>
      <c r="U283" t="str">
        <f t="shared" si="34"/>
        <v>plays</v>
      </c>
    </row>
    <row r="284" spans="1:2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28"/>
        <v>108.04761904761904</v>
      </c>
      <c r="G284" t="s">
        <v>20</v>
      </c>
      <c r="H284">
        <v>133</v>
      </c>
      <c r="I284" s="10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3">
        <f t="shared" si="30"/>
        <v>42701.25</v>
      </c>
      <c r="O284" s="13">
        <f t="shared" si="31"/>
        <v>42707.25</v>
      </c>
      <c r="P284" s="15" t="str">
        <f t="shared" si="32"/>
        <v>2016</v>
      </c>
      <c r="Q284" t="b">
        <v>0</v>
      </c>
      <c r="R284" t="b">
        <v>1</v>
      </c>
      <c r="S284" t="s">
        <v>269</v>
      </c>
      <c r="T284" t="str">
        <f t="shared" si="33"/>
        <v>film &amp; video</v>
      </c>
      <c r="U284" t="str">
        <f t="shared" si="34"/>
        <v>television</v>
      </c>
    </row>
    <row r="285" spans="1:21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28"/>
        <v>18.728395061728396</v>
      </c>
      <c r="G285" t="s">
        <v>14</v>
      </c>
      <c r="H285">
        <v>29</v>
      </c>
      <c r="I285" s="10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3">
        <f t="shared" si="30"/>
        <v>42520.208333333328</v>
      </c>
      <c r="O285" s="13">
        <f t="shared" si="31"/>
        <v>42525.208333333328</v>
      </c>
      <c r="P285" s="15" t="str">
        <f t="shared" si="32"/>
        <v>2016</v>
      </c>
      <c r="Q285" t="b">
        <v>0</v>
      </c>
      <c r="R285" t="b">
        <v>0</v>
      </c>
      <c r="S285" t="s">
        <v>23</v>
      </c>
      <c r="T285" t="str">
        <f t="shared" si="33"/>
        <v>music</v>
      </c>
      <c r="U285" t="str">
        <f t="shared" si="34"/>
        <v>rock</v>
      </c>
    </row>
    <row r="286" spans="1:21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28"/>
        <v>83.193877551020407</v>
      </c>
      <c r="G286" t="s">
        <v>14</v>
      </c>
      <c r="H286">
        <v>132</v>
      </c>
      <c r="I286" s="10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3">
        <f t="shared" si="30"/>
        <v>41030.208333333336</v>
      </c>
      <c r="O286" s="13">
        <f t="shared" si="31"/>
        <v>41035.208333333336</v>
      </c>
      <c r="P286" s="15" t="str">
        <f t="shared" si="32"/>
        <v>2012</v>
      </c>
      <c r="Q286" t="b">
        <v>0</v>
      </c>
      <c r="R286" t="b">
        <v>0</v>
      </c>
      <c r="S286" t="s">
        <v>28</v>
      </c>
      <c r="T286" t="str">
        <f t="shared" si="33"/>
        <v>technology</v>
      </c>
      <c r="U286" t="str">
        <f t="shared" si="34"/>
        <v>web</v>
      </c>
    </row>
    <row r="287" spans="1:2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28"/>
        <v>706.33333333333337</v>
      </c>
      <c r="G287" t="s">
        <v>20</v>
      </c>
      <c r="H287">
        <v>254</v>
      </c>
      <c r="I287" s="10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3">
        <f t="shared" si="30"/>
        <v>42623.208333333328</v>
      </c>
      <c r="O287" s="13">
        <f t="shared" si="31"/>
        <v>42661.208333333328</v>
      </c>
      <c r="P287" s="15" t="str">
        <f t="shared" si="32"/>
        <v>2016</v>
      </c>
      <c r="Q287" t="b">
        <v>0</v>
      </c>
      <c r="R287" t="b">
        <v>0</v>
      </c>
      <c r="S287" t="s">
        <v>33</v>
      </c>
      <c r="T287" t="str">
        <f t="shared" si="33"/>
        <v>theater</v>
      </c>
      <c r="U287" t="str">
        <f t="shared" si="34"/>
        <v>plays</v>
      </c>
    </row>
    <row r="288" spans="1:2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28"/>
        <v>17.446030330062445</v>
      </c>
      <c r="G288" t="s">
        <v>74</v>
      </c>
      <c r="H288">
        <v>184</v>
      </c>
      <c r="I288" s="10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3">
        <f t="shared" si="30"/>
        <v>42697.25</v>
      </c>
      <c r="O288" s="13">
        <f t="shared" si="31"/>
        <v>42704.25</v>
      </c>
      <c r="P288" s="15" t="str">
        <f t="shared" si="32"/>
        <v>2016</v>
      </c>
      <c r="Q288" t="b">
        <v>0</v>
      </c>
      <c r="R288" t="b">
        <v>0</v>
      </c>
      <c r="S288" t="s">
        <v>33</v>
      </c>
      <c r="T288" t="str">
        <f t="shared" si="33"/>
        <v>theater</v>
      </c>
      <c r="U288" t="str">
        <f t="shared" si="34"/>
        <v>plays</v>
      </c>
    </row>
    <row r="289" spans="1:2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28"/>
        <v>209.73015873015873</v>
      </c>
      <c r="G289" t="s">
        <v>20</v>
      </c>
      <c r="H289">
        <v>176</v>
      </c>
      <c r="I289" s="10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3">
        <f t="shared" si="30"/>
        <v>42122.208333333328</v>
      </c>
      <c r="O289" s="13">
        <f t="shared" si="31"/>
        <v>42122.208333333328</v>
      </c>
      <c r="P289" s="15" t="str">
        <f t="shared" si="32"/>
        <v>2015</v>
      </c>
      <c r="Q289" t="b">
        <v>0</v>
      </c>
      <c r="R289" t="b">
        <v>0</v>
      </c>
      <c r="S289" t="s">
        <v>50</v>
      </c>
      <c r="T289" t="str">
        <f t="shared" si="33"/>
        <v>music</v>
      </c>
      <c r="U289" t="str">
        <f t="shared" si="34"/>
        <v>electric music</v>
      </c>
    </row>
    <row r="290" spans="1:21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28"/>
        <v>97.785714285714292</v>
      </c>
      <c r="G290" t="s">
        <v>14</v>
      </c>
      <c r="H290">
        <v>137</v>
      </c>
      <c r="I290" s="10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3">
        <f t="shared" si="30"/>
        <v>40982.208333333336</v>
      </c>
      <c r="O290" s="13">
        <f t="shared" si="31"/>
        <v>40983.208333333336</v>
      </c>
      <c r="P290" s="15" t="str">
        <f t="shared" si="32"/>
        <v>2012</v>
      </c>
      <c r="Q290" t="b">
        <v>0</v>
      </c>
      <c r="R290" t="b">
        <v>1</v>
      </c>
      <c r="S290" t="s">
        <v>148</v>
      </c>
      <c r="T290" t="str">
        <f t="shared" si="33"/>
        <v>music</v>
      </c>
      <c r="U290" t="str">
        <f t="shared" si="34"/>
        <v>metal</v>
      </c>
    </row>
    <row r="291" spans="1:2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28"/>
        <v>1684.25</v>
      </c>
      <c r="G291" t="s">
        <v>20</v>
      </c>
      <c r="H291">
        <v>337</v>
      </c>
      <c r="I291" s="10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3">
        <f t="shared" si="30"/>
        <v>42219.208333333328</v>
      </c>
      <c r="O291" s="13">
        <f t="shared" si="31"/>
        <v>42222.208333333328</v>
      </c>
      <c r="P291" s="15" t="str">
        <f t="shared" si="32"/>
        <v>2015</v>
      </c>
      <c r="Q291" t="b">
        <v>0</v>
      </c>
      <c r="R291" t="b">
        <v>0</v>
      </c>
      <c r="S291" t="s">
        <v>33</v>
      </c>
      <c r="T291" t="str">
        <f t="shared" si="33"/>
        <v>theater</v>
      </c>
      <c r="U291" t="str">
        <f t="shared" si="34"/>
        <v>plays</v>
      </c>
    </row>
    <row r="292" spans="1:21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28"/>
        <v>54.402135231316727</v>
      </c>
      <c r="G292" t="s">
        <v>14</v>
      </c>
      <c r="H292">
        <v>908</v>
      </c>
      <c r="I292" s="10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3">
        <f t="shared" si="30"/>
        <v>41404.208333333336</v>
      </c>
      <c r="O292" s="13">
        <f t="shared" si="31"/>
        <v>41436.208333333336</v>
      </c>
      <c r="P292" s="15" t="str">
        <f t="shared" si="32"/>
        <v>2013</v>
      </c>
      <c r="Q292" t="b">
        <v>0</v>
      </c>
      <c r="R292" t="b">
        <v>1</v>
      </c>
      <c r="S292" t="s">
        <v>42</v>
      </c>
      <c r="T292" t="str">
        <f t="shared" si="33"/>
        <v>film &amp; video</v>
      </c>
      <c r="U292" t="str">
        <f t="shared" si="34"/>
        <v>documentary</v>
      </c>
    </row>
    <row r="293" spans="1:2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28"/>
        <v>456.61111111111109</v>
      </c>
      <c r="G293" t="s">
        <v>20</v>
      </c>
      <c r="H293">
        <v>107</v>
      </c>
      <c r="I293" s="10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3">
        <f t="shared" si="30"/>
        <v>40831.208333333336</v>
      </c>
      <c r="O293" s="13">
        <f t="shared" si="31"/>
        <v>40835.208333333336</v>
      </c>
      <c r="P293" s="15" t="str">
        <f t="shared" si="32"/>
        <v>2011</v>
      </c>
      <c r="Q293" t="b">
        <v>1</v>
      </c>
      <c r="R293" t="b">
        <v>0</v>
      </c>
      <c r="S293" t="s">
        <v>28</v>
      </c>
      <c r="T293" t="str">
        <f t="shared" si="33"/>
        <v>technology</v>
      </c>
      <c r="U293" t="str">
        <f t="shared" si="34"/>
        <v>web</v>
      </c>
    </row>
    <row r="294" spans="1:21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28"/>
        <v>9.8219178082191778</v>
      </c>
      <c r="G294" t="s">
        <v>14</v>
      </c>
      <c r="H294">
        <v>10</v>
      </c>
      <c r="I294" s="10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13">
        <f t="shared" si="30"/>
        <v>40984.208333333336</v>
      </c>
      <c r="O294" s="13">
        <f t="shared" si="31"/>
        <v>41002.208333333336</v>
      </c>
      <c r="P294" s="15" t="str">
        <f t="shared" si="32"/>
        <v>2012</v>
      </c>
      <c r="Q294" t="b">
        <v>0</v>
      </c>
      <c r="R294" t="b">
        <v>0</v>
      </c>
      <c r="S294" t="s">
        <v>17</v>
      </c>
      <c r="T294" t="str">
        <f t="shared" si="33"/>
        <v>food</v>
      </c>
      <c r="U294" t="str">
        <f t="shared" si="34"/>
        <v>food trucks</v>
      </c>
    </row>
    <row r="295" spans="1:2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28"/>
        <v>16.384615384615383</v>
      </c>
      <c r="G295" t="s">
        <v>74</v>
      </c>
      <c r="H295">
        <v>32</v>
      </c>
      <c r="I295" s="10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3">
        <f t="shared" si="30"/>
        <v>40456.208333333336</v>
      </c>
      <c r="O295" s="13">
        <f t="shared" si="31"/>
        <v>40465.208333333336</v>
      </c>
      <c r="P295" s="15" t="str">
        <f t="shared" si="32"/>
        <v>2010</v>
      </c>
      <c r="Q295" t="b">
        <v>0</v>
      </c>
      <c r="R295" t="b">
        <v>0</v>
      </c>
      <c r="S295" t="s">
        <v>33</v>
      </c>
      <c r="T295" t="str">
        <f t="shared" si="33"/>
        <v>theater</v>
      </c>
      <c r="U295" t="str">
        <f t="shared" si="34"/>
        <v>plays</v>
      </c>
    </row>
    <row r="296" spans="1:2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28"/>
        <v>1339.6666666666667</v>
      </c>
      <c r="G296" t="s">
        <v>20</v>
      </c>
      <c r="H296">
        <v>183</v>
      </c>
      <c r="I296" s="10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3">
        <f t="shared" si="30"/>
        <v>43399.208333333328</v>
      </c>
      <c r="O296" s="13">
        <f t="shared" si="31"/>
        <v>43411.25</v>
      </c>
      <c r="P296" s="15" t="str">
        <f t="shared" si="32"/>
        <v>2018</v>
      </c>
      <c r="Q296" t="b">
        <v>0</v>
      </c>
      <c r="R296" t="b">
        <v>0</v>
      </c>
      <c r="S296" t="s">
        <v>33</v>
      </c>
      <c r="T296" t="str">
        <f t="shared" si="33"/>
        <v>theater</v>
      </c>
      <c r="U296" t="str">
        <f t="shared" si="34"/>
        <v>plays</v>
      </c>
    </row>
    <row r="297" spans="1:21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28"/>
        <v>35.650077760497666</v>
      </c>
      <c r="G297" t="s">
        <v>14</v>
      </c>
      <c r="H297">
        <v>1910</v>
      </c>
      <c r="I297" s="10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3">
        <f t="shared" si="30"/>
        <v>41562.208333333336</v>
      </c>
      <c r="O297" s="13">
        <f t="shared" si="31"/>
        <v>41587.25</v>
      </c>
      <c r="P297" s="15" t="str">
        <f t="shared" si="32"/>
        <v>2013</v>
      </c>
      <c r="Q297" t="b">
        <v>0</v>
      </c>
      <c r="R297" t="b">
        <v>0</v>
      </c>
      <c r="S297" t="s">
        <v>33</v>
      </c>
      <c r="T297" t="str">
        <f t="shared" si="33"/>
        <v>theater</v>
      </c>
      <c r="U297" t="str">
        <f t="shared" si="34"/>
        <v>plays</v>
      </c>
    </row>
    <row r="298" spans="1:21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28"/>
        <v>54.950819672131146</v>
      </c>
      <c r="G298" t="s">
        <v>14</v>
      </c>
      <c r="H298">
        <v>38</v>
      </c>
      <c r="I298" s="10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3">
        <f t="shared" si="30"/>
        <v>43493.25</v>
      </c>
      <c r="O298" s="13">
        <f t="shared" si="31"/>
        <v>43515.25</v>
      </c>
      <c r="P298" s="15" t="str">
        <f t="shared" si="32"/>
        <v>2019</v>
      </c>
      <c r="Q298" t="b">
        <v>0</v>
      </c>
      <c r="R298" t="b">
        <v>0</v>
      </c>
      <c r="S298" t="s">
        <v>33</v>
      </c>
      <c r="T298" t="str">
        <f t="shared" si="33"/>
        <v>theater</v>
      </c>
      <c r="U298" t="str">
        <f t="shared" si="34"/>
        <v>plays</v>
      </c>
    </row>
    <row r="299" spans="1:21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28"/>
        <v>94.236111111111114</v>
      </c>
      <c r="G299" t="s">
        <v>14</v>
      </c>
      <c r="H299">
        <v>104</v>
      </c>
      <c r="I299" s="10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3">
        <f t="shared" si="30"/>
        <v>41653.25</v>
      </c>
      <c r="O299" s="13">
        <f t="shared" si="31"/>
        <v>41662.25</v>
      </c>
      <c r="P299" s="15" t="str">
        <f t="shared" si="32"/>
        <v>2014</v>
      </c>
      <c r="Q299" t="b">
        <v>0</v>
      </c>
      <c r="R299" t="b">
        <v>1</v>
      </c>
      <c r="S299" t="s">
        <v>33</v>
      </c>
      <c r="T299" t="str">
        <f t="shared" si="33"/>
        <v>theater</v>
      </c>
      <c r="U299" t="str">
        <f t="shared" si="34"/>
        <v>plays</v>
      </c>
    </row>
    <row r="300" spans="1:2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28"/>
        <v>143.91428571428571</v>
      </c>
      <c r="G300" t="s">
        <v>20</v>
      </c>
      <c r="H300">
        <v>72</v>
      </c>
      <c r="I300" s="10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3">
        <f t="shared" si="30"/>
        <v>42426.25</v>
      </c>
      <c r="O300" s="13">
        <f t="shared" si="31"/>
        <v>42444.208333333328</v>
      </c>
      <c r="P300" s="15" t="str">
        <f t="shared" si="32"/>
        <v>2016</v>
      </c>
      <c r="Q300" t="b">
        <v>0</v>
      </c>
      <c r="R300" t="b">
        <v>1</v>
      </c>
      <c r="S300" t="s">
        <v>23</v>
      </c>
      <c r="T300" t="str">
        <f t="shared" si="33"/>
        <v>music</v>
      </c>
      <c r="U300" t="str">
        <f t="shared" si="34"/>
        <v>rock</v>
      </c>
    </row>
    <row r="301" spans="1:21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28"/>
        <v>51.421052631578945</v>
      </c>
      <c r="G301" t="s">
        <v>14</v>
      </c>
      <c r="H301">
        <v>49</v>
      </c>
      <c r="I301" s="10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3">
        <f t="shared" si="30"/>
        <v>42432.25</v>
      </c>
      <c r="O301" s="13">
        <f t="shared" si="31"/>
        <v>42488.208333333328</v>
      </c>
      <c r="P301" s="15" t="str">
        <f t="shared" si="32"/>
        <v>2016</v>
      </c>
      <c r="Q301" t="b">
        <v>0</v>
      </c>
      <c r="R301" t="b">
        <v>0</v>
      </c>
      <c r="S301" t="s">
        <v>17</v>
      </c>
      <c r="T301" t="str">
        <f t="shared" si="33"/>
        <v>food</v>
      </c>
      <c r="U301" t="str">
        <f t="shared" si="34"/>
        <v>food trucks</v>
      </c>
    </row>
    <row r="302" spans="1:21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28"/>
        <v>5</v>
      </c>
      <c r="G302" t="s">
        <v>14</v>
      </c>
      <c r="H302">
        <v>1</v>
      </c>
      <c r="I302" s="10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13">
        <f t="shared" si="30"/>
        <v>42977.208333333328</v>
      </c>
      <c r="O302" s="13">
        <f t="shared" si="31"/>
        <v>42978.208333333328</v>
      </c>
      <c r="P302" s="15" t="str">
        <f t="shared" si="32"/>
        <v>2017</v>
      </c>
      <c r="Q302" t="b">
        <v>0</v>
      </c>
      <c r="R302" t="b">
        <v>1</v>
      </c>
      <c r="S302" t="s">
        <v>68</v>
      </c>
      <c r="T302" t="str">
        <f t="shared" si="33"/>
        <v>publishing</v>
      </c>
      <c r="U302" t="str">
        <f t="shared" si="34"/>
        <v>nonfiction</v>
      </c>
    </row>
    <row r="303" spans="1:21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28"/>
        <v>1344.6666666666667</v>
      </c>
      <c r="G303" t="s">
        <v>20</v>
      </c>
      <c r="H303">
        <v>295</v>
      </c>
      <c r="I303" s="10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3">
        <f t="shared" si="30"/>
        <v>42061.25</v>
      </c>
      <c r="O303" s="13">
        <f t="shared" si="31"/>
        <v>42078.208333333328</v>
      </c>
      <c r="P303" s="15" t="str">
        <f t="shared" si="32"/>
        <v>2015</v>
      </c>
      <c r="Q303" t="b">
        <v>0</v>
      </c>
      <c r="R303" t="b">
        <v>0</v>
      </c>
      <c r="S303" t="s">
        <v>42</v>
      </c>
      <c r="T303" t="str">
        <f t="shared" si="33"/>
        <v>film &amp; video</v>
      </c>
      <c r="U303" t="str">
        <f t="shared" si="34"/>
        <v>documentary</v>
      </c>
    </row>
    <row r="304" spans="1:21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28"/>
        <v>31.844940867279899</v>
      </c>
      <c r="G304" t="s">
        <v>14</v>
      </c>
      <c r="H304">
        <v>245</v>
      </c>
      <c r="I304" s="10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3">
        <f t="shared" si="30"/>
        <v>43345.208333333328</v>
      </c>
      <c r="O304" s="13">
        <f t="shared" si="31"/>
        <v>43359.208333333328</v>
      </c>
      <c r="P304" s="15" t="str">
        <f t="shared" si="32"/>
        <v>2018</v>
      </c>
      <c r="Q304" t="b">
        <v>0</v>
      </c>
      <c r="R304" t="b">
        <v>0</v>
      </c>
      <c r="S304" t="s">
        <v>33</v>
      </c>
      <c r="T304" t="str">
        <f t="shared" si="33"/>
        <v>theater</v>
      </c>
      <c r="U304" t="str">
        <f t="shared" si="34"/>
        <v>plays</v>
      </c>
    </row>
    <row r="305" spans="1:21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28"/>
        <v>82.617647058823536</v>
      </c>
      <c r="G305" t="s">
        <v>14</v>
      </c>
      <c r="H305">
        <v>32</v>
      </c>
      <c r="I305" s="10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3">
        <f t="shared" si="30"/>
        <v>42376.25</v>
      </c>
      <c r="O305" s="13">
        <f t="shared" si="31"/>
        <v>42381.25</v>
      </c>
      <c r="P305" s="15" t="str">
        <f t="shared" si="32"/>
        <v>2016</v>
      </c>
      <c r="Q305" t="b">
        <v>0</v>
      </c>
      <c r="R305" t="b">
        <v>0</v>
      </c>
      <c r="S305" t="s">
        <v>60</v>
      </c>
      <c r="T305" t="str">
        <f t="shared" si="33"/>
        <v>music</v>
      </c>
      <c r="U305" t="str">
        <f t="shared" si="34"/>
        <v>indie rock</v>
      </c>
    </row>
    <row r="306" spans="1:2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28"/>
        <v>546.14285714285722</v>
      </c>
      <c r="G306" t="s">
        <v>20</v>
      </c>
      <c r="H306">
        <v>142</v>
      </c>
      <c r="I306" s="10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3">
        <f t="shared" si="30"/>
        <v>42589.208333333328</v>
      </c>
      <c r="O306" s="13">
        <f t="shared" si="31"/>
        <v>42630.208333333328</v>
      </c>
      <c r="P306" s="15" t="str">
        <f t="shared" si="32"/>
        <v>2016</v>
      </c>
      <c r="Q306" t="b">
        <v>0</v>
      </c>
      <c r="R306" t="b">
        <v>0</v>
      </c>
      <c r="S306" t="s">
        <v>42</v>
      </c>
      <c r="T306" t="str">
        <f t="shared" si="33"/>
        <v>film &amp; video</v>
      </c>
      <c r="U306" t="str">
        <f t="shared" si="34"/>
        <v>documentary</v>
      </c>
    </row>
    <row r="307" spans="1:2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28"/>
        <v>286.21428571428572</v>
      </c>
      <c r="G307" t="s">
        <v>20</v>
      </c>
      <c r="H307">
        <v>85</v>
      </c>
      <c r="I307" s="10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3">
        <f t="shared" si="30"/>
        <v>42448.208333333328</v>
      </c>
      <c r="O307" s="13">
        <f t="shared" si="31"/>
        <v>42489.208333333328</v>
      </c>
      <c r="P307" s="15" t="str">
        <f t="shared" si="32"/>
        <v>2016</v>
      </c>
      <c r="Q307" t="b">
        <v>0</v>
      </c>
      <c r="R307" t="b">
        <v>0</v>
      </c>
      <c r="S307" t="s">
        <v>33</v>
      </c>
      <c r="T307" t="str">
        <f t="shared" si="33"/>
        <v>theater</v>
      </c>
      <c r="U307" t="str">
        <f t="shared" si="34"/>
        <v>plays</v>
      </c>
    </row>
    <row r="308" spans="1:21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28"/>
        <v>7.9076923076923071</v>
      </c>
      <c r="G308" t="s">
        <v>14</v>
      </c>
      <c r="H308">
        <v>7</v>
      </c>
      <c r="I308" s="10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3">
        <f t="shared" si="30"/>
        <v>42930.208333333328</v>
      </c>
      <c r="O308" s="13">
        <f t="shared" si="31"/>
        <v>42933.208333333328</v>
      </c>
      <c r="P308" s="15" t="str">
        <f t="shared" si="32"/>
        <v>2017</v>
      </c>
      <c r="Q308" t="b">
        <v>0</v>
      </c>
      <c r="R308" t="b">
        <v>1</v>
      </c>
      <c r="S308" t="s">
        <v>33</v>
      </c>
      <c r="T308" t="str">
        <f t="shared" si="33"/>
        <v>theater</v>
      </c>
      <c r="U308" t="str">
        <f t="shared" si="34"/>
        <v>plays</v>
      </c>
    </row>
    <row r="309" spans="1:2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28"/>
        <v>132.13677811550153</v>
      </c>
      <c r="G309" t="s">
        <v>20</v>
      </c>
      <c r="H309">
        <v>659</v>
      </c>
      <c r="I309" s="10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3">
        <f t="shared" si="30"/>
        <v>41066.208333333336</v>
      </c>
      <c r="O309" s="13">
        <f t="shared" si="31"/>
        <v>41086.208333333336</v>
      </c>
      <c r="P309" s="15" t="str">
        <f t="shared" si="32"/>
        <v>2012</v>
      </c>
      <c r="Q309" t="b">
        <v>0</v>
      </c>
      <c r="R309" t="b">
        <v>1</v>
      </c>
      <c r="S309" t="s">
        <v>119</v>
      </c>
      <c r="T309" t="str">
        <f t="shared" si="33"/>
        <v>publishing</v>
      </c>
      <c r="U309" t="str">
        <f t="shared" si="34"/>
        <v>fiction</v>
      </c>
    </row>
    <row r="310" spans="1:21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28"/>
        <v>74.077834179357026</v>
      </c>
      <c r="G310" t="s">
        <v>14</v>
      </c>
      <c r="H310">
        <v>803</v>
      </c>
      <c r="I310" s="10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3">
        <f t="shared" si="30"/>
        <v>40651.208333333336</v>
      </c>
      <c r="O310" s="13">
        <f t="shared" si="31"/>
        <v>40652.208333333336</v>
      </c>
      <c r="P310" s="15" t="str">
        <f t="shared" si="32"/>
        <v>2011</v>
      </c>
      <c r="Q310" t="b">
        <v>0</v>
      </c>
      <c r="R310" t="b">
        <v>0</v>
      </c>
      <c r="S310" t="s">
        <v>33</v>
      </c>
      <c r="T310" t="str">
        <f t="shared" si="33"/>
        <v>theater</v>
      </c>
      <c r="U310" t="str">
        <f t="shared" si="34"/>
        <v>plays</v>
      </c>
    </row>
    <row r="311" spans="1:2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28"/>
        <v>75.292682926829272</v>
      </c>
      <c r="G311" t="s">
        <v>74</v>
      </c>
      <c r="H311">
        <v>75</v>
      </c>
      <c r="I311" s="10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13">
        <f t="shared" si="30"/>
        <v>40807.208333333336</v>
      </c>
      <c r="O311" s="13">
        <f t="shared" si="31"/>
        <v>40827.208333333336</v>
      </c>
      <c r="P311" s="15" t="str">
        <f t="shared" si="32"/>
        <v>2011</v>
      </c>
      <c r="Q311" t="b">
        <v>0</v>
      </c>
      <c r="R311" t="b">
        <v>1</v>
      </c>
      <c r="S311" t="s">
        <v>60</v>
      </c>
      <c r="T311" t="str">
        <f t="shared" si="33"/>
        <v>music</v>
      </c>
      <c r="U311" t="str">
        <f t="shared" si="34"/>
        <v>indie rock</v>
      </c>
    </row>
    <row r="312" spans="1:21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28"/>
        <v>20.333333333333332</v>
      </c>
      <c r="G312" t="s">
        <v>14</v>
      </c>
      <c r="H312">
        <v>16</v>
      </c>
      <c r="I312" s="10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13">
        <f t="shared" si="30"/>
        <v>40277.208333333336</v>
      </c>
      <c r="O312" s="13">
        <f t="shared" si="31"/>
        <v>40293.208333333336</v>
      </c>
      <c r="P312" s="15" t="str">
        <f t="shared" si="32"/>
        <v>2010</v>
      </c>
      <c r="Q312" t="b">
        <v>0</v>
      </c>
      <c r="R312" t="b">
        <v>0</v>
      </c>
      <c r="S312" t="s">
        <v>89</v>
      </c>
      <c r="T312" t="str">
        <f t="shared" si="33"/>
        <v>games</v>
      </c>
      <c r="U312" t="str">
        <f t="shared" si="34"/>
        <v>video games</v>
      </c>
    </row>
    <row r="313" spans="1:2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28"/>
        <v>203.36507936507937</v>
      </c>
      <c r="G313" t="s">
        <v>20</v>
      </c>
      <c r="H313">
        <v>121</v>
      </c>
      <c r="I313" s="10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3">
        <f t="shared" si="30"/>
        <v>40590.25</v>
      </c>
      <c r="O313" s="13">
        <f t="shared" si="31"/>
        <v>40602.25</v>
      </c>
      <c r="P313" s="15" t="str">
        <f t="shared" si="32"/>
        <v>2011</v>
      </c>
      <c r="Q313" t="b">
        <v>0</v>
      </c>
      <c r="R313" t="b">
        <v>0</v>
      </c>
      <c r="S313" t="s">
        <v>33</v>
      </c>
      <c r="T313" t="str">
        <f t="shared" si="33"/>
        <v>theater</v>
      </c>
      <c r="U313" t="str">
        <f t="shared" si="34"/>
        <v>plays</v>
      </c>
    </row>
    <row r="314" spans="1:2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28"/>
        <v>310.2284263959391</v>
      </c>
      <c r="G314" t="s">
        <v>20</v>
      </c>
      <c r="H314">
        <v>3742</v>
      </c>
      <c r="I314" s="10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3">
        <f t="shared" si="30"/>
        <v>41572.208333333336</v>
      </c>
      <c r="O314" s="13">
        <f t="shared" si="31"/>
        <v>41579.208333333336</v>
      </c>
      <c r="P314" s="15" t="str">
        <f t="shared" si="32"/>
        <v>2013</v>
      </c>
      <c r="Q314" t="b">
        <v>0</v>
      </c>
      <c r="R314" t="b">
        <v>0</v>
      </c>
      <c r="S314" t="s">
        <v>33</v>
      </c>
      <c r="T314" t="str">
        <f t="shared" si="33"/>
        <v>theater</v>
      </c>
      <c r="U314" t="str">
        <f t="shared" si="34"/>
        <v>plays</v>
      </c>
    </row>
    <row r="315" spans="1:2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28"/>
        <v>395.31818181818181</v>
      </c>
      <c r="G315" t="s">
        <v>20</v>
      </c>
      <c r="H315">
        <v>223</v>
      </c>
      <c r="I315" s="10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13">
        <f t="shared" si="30"/>
        <v>40966.25</v>
      </c>
      <c r="O315" s="13">
        <f t="shared" si="31"/>
        <v>40968.25</v>
      </c>
      <c r="P315" s="15" t="str">
        <f t="shared" si="32"/>
        <v>2012</v>
      </c>
      <c r="Q315" t="b">
        <v>0</v>
      </c>
      <c r="R315" t="b">
        <v>0</v>
      </c>
      <c r="S315" t="s">
        <v>23</v>
      </c>
      <c r="T315" t="str">
        <f t="shared" si="33"/>
        <v>music</v>
      </c>
      <c r="U315" t="str">
        <f t="shared" si="34"/>
        <v>rock</v>
      </c>
    </row>
    <row r="316" spans="1:2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28"/>
        <v>294.71428571428572</v>
      </c>
      <c r="G316" t="s">
        <v>20</v>
      </c>
      <c r="H316">
        <v>133</v>
      </c>
      <c r="I316" s="10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3">
        <f t="shared" si="30"/>
        <v>43536.208333333328</v>
      </c>
      <c r="O316" s="13">
        <f t="shared" si="31"/>
        <v>43541.208333333328</v>
      </c>
      <c r="P316" s="15" t="str">
        <f t="shared" si="32"/>
        <v>2019</v>
      </c>
      <c r="Q316" t="b">
        <v>0</v>
      </c>
      <c r="R316" t="b">
        <v>1</v>
      </c>
      <c r="S316" t="s">
        <v>42</v>
      </c>
      <c r="T316" t="str">
        <f t="shared" si="33"/>
        <v>film &amp; video</v>
      </c>
      <c r="U316" t="str">
        <f t="shared" si="34"/>
        <v>documentary</v>
      </c>
    </row>
    <row r="317" spans="1:21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28"/>
        <v>33.89473684210526</v>
      </c>
      <c r="G317" t="s">
        <v>14</v>
      </c>
      <c r="H317">
        <v>31</v>
      </c>
      <c r="I317" s="10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3">
        <f t="shared" si="30"/>
        <v>41783.208333333336</v>
      </c>
      <c r="O317" s="13">
        <f t="shared" si="31"/>
        <v>41812.208333333336</v>
      </c>
      <c r="P317" s="15" t="str">
        <f t="shared" si="32"/>
        <v>2014</v>
      </c>
      <c r="Q317" t="b">
        <v>0</v>
      </c>
      <c r="R317" t="b">
        <v>0</v>
      </c>
      <c r="S317" t="s">
        <v>33</v>
      </c>
      <c r="T317" t="str">
        <f t="shared" si="33"/>
        <v>theater</v>
      </c>
      <c r="U317" t="str">
        <f t="shared" si="34"/>
        <v>plays</v>
      </c>
    </row>
    <row r="318" spans="1:21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28"/>
        <v>66.677083333333329</v>
      </c>
      <c r="G318" t="s">
        <v>14</v>
      </c>
      <c r="H318">
        <v>108</v>
      </c>
      <c r="I318" s="10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3">
        <f t="shared" si="30"/>
        <v>43788.25</v>
      </c>
      <c r="O318" s="13">
        <f t="shared" si="31"/>
        <v>43789.25</v>
      </c>
      <c r="P318" s="15" t="str">
        <f t="shared" si="32"/>
        <v>2019</v>
      </c>
      <c r="Q318" t="b">
        <v>0</v>
      </c>
      <c r="R318" t="b">
        <v>1</v>
      </c>
      <c r="S318" t="s">
        <v>17</v>
      </c>
      <c r="T318" t="str">
        <f t="shared" si="33"/>
        <v>food</v>
      </c>
      <c r="U318" t="str">
        <f t="shared" si="34"/>
        <v>food trucks</v>
      </c>
    </row>
    <row r="319" spans="1:21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28"/>
        <v>19.227272727272727</v>
      </c>
      <c r="G319" t="s">
        <v>14</v>
      </c>
      <c r="H319">
        <v>30</v>
      </c>
      <c r="I319" s="10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13">
        <f t="shared" si="30"/>
        <v>42869.208333333328</v>
      </c>
      <c r="O319" s="13">
        <f t="shared" si="31"/>
        <v>42882.208333333328</v>
      </c>
      <c r="P319" s="15" t="str">
        <f t="shared" si="32"/>
        <v>2017</v>
      </c>
      <c r="Q319" t="b">
        <v>0</v>
      </c>
      <c r="R319" t="b">
        <v>0</v>
      </c>
      <c r="S319" t="s">
        <v>33</v>
      </c>
      <c r="T319" t="str">
        <f t="shared" si="33"/>
        <v>theater</v>
      </c>
      <c r="U319" t="str">
        <f t="shared" si="34"/>
        <v>plays</v>
      </c>
    </row>
    <row r="320" spans="1:21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28"/>
        <v>15.842105263157894</v>
      </c>
      <c r="G320" t="s">
        <v>14</v>
      </c>
      <c r="H320">
        <v>17</v>
      </c>
      <c r="I320" s="10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3">
        <f t="shared" si="30"/>
        <v>41684.25</v>
      </c>
      <c r="O320" s="13">
        <f t="shared" si="31"/>
        <v>41686.25</v>
      </c>
      <c r="P320" s="15" t="str">
        <f t="shared" si="32"/>
        <v>2014</v>
      </c>
      <c r="Q320" t="b">
        <v>0</v>
      </c>
      <c r="R320" t="b">
        <v>0</v>
      </c>
      <c r="S320" t="s">
        <v>23</v>
      </c>
      <c r="T320" t="str">
        <f t="shared" si="33"/>
        <v>music</v>
      </c>
      <c r="U320" t="str">
        <f t="shared" si="34"/>
        <v>rock</v>
      </c>
    </row>
    <row r="321" spans="1:2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28"/>
        <v>38.702380952380956</v>
      </c>
      <c r="G321" t="s">
        <v>74</v>
      </c>
      <c r="H321">
        <v>64</v>
      </c>
      <c r="I321" s="10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3">
        <f t="shared" si="30"/>
        <v>40402.208333333336</v>
      </c>
      <c r="O321" s="13">
        <f t="shared" si="31"/>
        <v>40426.208333333336</v>
      </c>
      <c r="P321" s="15" t="str">
        <f t="shared" si="32"/>
        <v>2010</v>
      </c>
      <c r="Q321" t="b">
        <v>0</v>
      </c>
      <c r="R321" t="b">
        <v>0</v>
      </c>
      <c r="S321" t="s">
        <v>28</v>
      </c>
      <c r="T321" t="str">
        <f t="shared" si="33"/>
        <v>technology</v>
      </c>
      <c r="U321" t="str">
        <f t="shared" si="34"/>
        <v>web</v>
      </c>
    </row>
    <row r="322" spans="1:21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ref="F322:F385" si="35">(E322/D322)*100</f>
        <v>9.5876777251184837</v>
      </c>
      <c r="G322" t="s">
        <v>14</v>
      </c>
      <c r="H322">
        <v>80</v>
      </c>
      <c r="I322" s="10">
        <f t="shared" ref="I322:I385" si="36">IF(H322=0, 0, 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3">
        <f t="shared" ref="N322:N385" si="37">(((L322/60)/60)/24)+DATE(1970,1,1)</f>
        <v>40673.208333333336</v>
      </c>
      <c r="O322" s="13">
        <f t="shared" ref="O322:O385" si="38">(((M322/60)/60)/24)+DATE(1970,1,1)</f>
        <v>40682.208333333336</v>
      </c>
      <c r="P322" s="15" t="str">
        <f t="shared" si="32"/>
        <v>2011</v>
      </c>
      <c r="Q322" t="b">
        <v>0</v>
      </c>
      <c r="R322" t="b">
        <v>0</v>
      </c>
      <c r="S322" t="s">
        <v>119</v>
      </c>
      <c r="T322" t="str">
        <f t="shared" si="33"/>
        <v>publishing</v>
      </c>
      <c r="U322" t="str">
        <f t="shared" si="34"/>
        <v>fiction</v>
      </c>
    </row>
    <row r="323" spans="1:21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si="35"/>
        <v>94.144366197183089</v>
      </c>
      <c r="G323" t="s">
        <v>14</v>
      </c>
      <c r="H323">
        <v>2468</v>
      </c>
      <c r="I323" s="10">
        <f t="shared" si="36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3">
        <f t="shared" si="37"/>
        <v>40634.208333333336</v>
      </c>
      <c r="O323" s="13">
        <f t="shared" si="38"/>
        <v>40642.208333333336</v>
      </c>
      <c r="P323" s="15" t="str">
        <f t="shared" ref="P323:P386" si="39">TEXT(O323,"yyyy")</f>
        <v>2011</v>
      </c>
      <c r="Q323" t="b">
        <v>0</v>
      </c>
      <c r="R323" t="b">
        <v>0</v>
      </c>
      <c r="S323" t="s">
        <v>100</v>
      </c>
      <c r="T323" t="str">
        <f t="shared" ref="T323:T386" si="40">_xlfn.TEXTBEFORE(S323,"/")</f>
        <v>film &amp; video</v>
      </c>
      <c r="U323" t="str">
        <f t="shared" ref="U323:U386" si="41">_xlfn.TEXTAFTER(S323,"/")</f>
        <v>shorts</v>
      </c>
    </row>
    <row r="324" spans="1:21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35"/>
        <v>166.56234096692114</v>
      </c>
      <c r="G324" t="s">
        <v>20</v>
      </c>
      <c r="H324">
        <v>5168</v>
      </c>
      <c r="I324" s="10">
        <f t="shared" si="36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3">
        <f t="shared" si="37"/>
        <v>40507.25</v>
      </c>
      <c r="O324" s="13">
        <f t="shared" si="38"/>
        <v>40520.25</v>
      </c>
      <c r="P324" s="15" t="str">
        <f t="shared" si="39"/>
        <v>2010</v>
      </c>
      <c r="Q324" t="b">
        <v>0</v>
      </c>
      <c r="R324" t="b">
        <v>0</v>
      </c>
      <c r="S324" t="s">
        <v>33</v>
      </c>
      <c r="T324" t="str">
        <f t="shared" si="40"/>
        <v>theater</v>
      </c>
      <c r="U324" t="str">
        <f t="shared" si="41"/>
        <v>plays</v>
      </c>
    </row>
    <row r="325" spans="1:21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35"/>
        <v>24.134831460674157</v>
      </c>
      <c r="G325" t="s">
        <v>14</v>
      </c>
      <c r="H325">
        <v>26</v>
      </c>
      <c r="I325" s="10">
        <f t="shared" si="36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3">
        <f t="shared" si="37"/>
        <v>41725.208333333336</v>
      </c>
      <c r="O325" s="13">
        <f t="shared" si="38"/>
        <v>41727.208333333336</v>
      </c>
      <c r="P325" s="15" t="str">
        <f t="shared" si="39"/>
        <v>2014</v>
      </c>
      <c r="Q325" t="b">
        <v>0</v>
      </c>
      <c r="R325" t="b">
        <v>0</v>
      </c>
      <c r="S325" t="s">
        <v>42</v>
      </c>
      <c r="T325" t="str">
        <f t="shared" si="40"/>
        <v>film &amp; video</v>
      </c>
      <c r="U325" t="str">
        <f t="shared" si="41"/>
        <v>documentary</v>
      </c>
    </row>
    <row r="326" spans="1:2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35"/>
        <v>164.05633802816902</v>
      </c>
      <c r="G326" t="s">
        <v>20</v>
      </c>
      <c r="H326">
        <v>307</v>
      </c>
      <c r="I326" s="10">
        <f t="shared" si="36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3">
        <f t="shared" si="37"/>
        <v>42176.208333333328</v>
      </c>
      <c r="O326" s="13">
        <f t="shared" si="38"/>
        <v>42188.208333333328</v>
      </c>
      <c r="P326" s="15" t="str">
        <f t="shared" si="39"/>
        <v>2015</v>
      </c>
      <c r="Q326" t="b">
        <v>0</v>
      </c>
      <c r="R326" t="b">
        <v>1</v>
      </c>
      <c r="S326" t="s">
        <v>33</v>
      </c>
      <c r="T326" t="str">
        <f t="shared" si="40"/>
        <v>theater</v>
      </c>
      <c r="U326" t="str">
        <f t="shared" si="41"/>
        <v>plays</v>
      </c>
    </row>
    <row r="327" spans="1:21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35"/>
        <v>90.723076923076931</v>
      </c>
      <c r="G327" t="s">
        <v>14</v>
      </c>
      <c r="H327">
        <v>73</v>
      </c>
      <c r="I327" s="10">
        <f t="shared" si="36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3">
        <f t="shared" si="37"/>
        <v>43267.208333333328</v>
      </c>
      <c r="O327" s="13">
        <f t="shared" si="38"/>
        <v>43290.208333333328</v>
      </c>
      <c r="P327" s="15" t="str">
        <f t="shared" si="39"/>
        <v>2018</v>
      </c>
      <c r="Q327" t="b">
        <v>0</v>
      </c>
      <c r="R327" t="b">
        <v>1</v>
      </c>
      <c r="S327" t="s">
        <v>33</v>
      </c>
      <c r="T327" t="str">
        <f t="shared" si="40"/>
        <v>theater</v>
      </c>
      <c r="U327" t="str">
        <f t="shared" si="41"/>
        <v>plays</v>
      </c>
    </row>
    <row r="328" spans="1:21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35"/>
        <v>46.194444444444443</v>
      </c>
      <c r="G328" t="s">
        <v>14</v>
      </c>
      <c r="H328">
        <v>128</v>
      </c>
      <c r="I328" s="10">
        <f t="shared" si="36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3">
        <f t="shared" si="37"/>
        <v>42364.25</v>
      </c>
      <c r="O328" s="13">
        <f t="shared" si="38"/>
        <v>42370.25</v>
      </c>
      <c r="P328" s="15" t="str">
        <f t="shared" si="39"/>
        <v>2016</v>
      </c>
      <c r="Q328" t="b">
        <v>0</v>
      </c>
      <c r="R328" t="b">
        <v>0</v>
      </c>
      <c r="S328" t="s">
        <v>71</v>
      </c>
      <c r="T328" t="str">
        <f t="shared" si="40"/>
        <v>film &amp; video</v>
      </c>
      <c r="U328" t="str">
        <f t="shared" si="41"/>
        <v>animation</v>
      </c>
    </row>
    <row r="329" spans="1:21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35"/>
        <v>38.53846153846154</v>
      </c>
      <c r="G329" t="s">
        <v>14</v>
      </c>
      <c r="H329">
        <v>33</v>
      </c>
      <c r="I329" s="10">
        <f t="shared" si="36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3">
        <f t="shared" si="37"/>
        <v>43705.208333333328</v>
      </c>
      <c r="O329" s="13">
        <f t="shared" si="38"/>
        <v>43709.208333333328</v>
      </c>
      <c r="P329" s="15" t="str">
        <f t="shared" si="39"/>
        <v>2019</v>
      </c>
      <c r="Q329" t="b">
        <v>0</v>
      </c>
      <c r="R329" t="b">
        <v>1</v>
      </c>
      <c r="S329" t="s">
        <v>33</v>
      </c>
      <c r="T329" t="str">
        <f t="shared" si="40"/>
        <v>theater</v>
      </c>
      <c r="U329" t="str">
        <f t="shared" si="41"/>
        <v>plays</v>
      </c>
    </row>
    <row r="330" spans="1:21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35"/>
        <v>133.56231003039514</v>
      </c>
      <c r="G330" t="s">
        <v>20</v>
      </c>
      <c r="H330">
        <v>2441</v>
      </c>
      <c r="I330" s="10">
        <f t="shared" si="36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3">
        <f t="shared" si="37"/>
        <v>43434.25</v>
      </c>
      <c r="O330" s="13">
        <f t="shared" si="38"/>
        <v>43445.25</v>
      </c>
      <c r="P330" s="15" t="str">
        <f t="shared" si="39"/>
        <v>2018</v>
      </c>
      <c r="Q330" t="b">
        <v>0</v>
      </c>
      <c r="R330" t="b">
        <v>0</v>
      </c>
      <c r="S330" t="s">
        <v>23</v>
      </c>
      <c r="T330" t="str">
        <f t="shared" si="40"/>
        <v>music</v>
      </c>
      <c r="U330" t="str">
        <f t="shared" si="41"/>
        <v>rock</v>
      </c>
    </row>
    <row r="331" spans="1:2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35"/>
        <v>22.896588486140725</v>
      </c>
      <c r="G331" t="s">
        <v>47</v>
      </c>
      <c r="H331">
        <v>211</v>
      </c>
      <c r="I331" s="10">
        <f t="shared" si="36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3">
        <f t="shared" si="37"/>
        <v>42716.25</v>
      </c>
      <c r="O331" s="13">
        <f t="shared" si="38"/>
        <v>42727.25</v>
      </c>
      <c r="P331" s="15" t="str">
        <f t="shared" si="39"/>
        <v>2016</v>
      </c>
      <c r="Q331" t="b">
        <v>0</v>
      </c>
      <c r="R331" t="b">
        <v>0</v>
      </c>
      <c r="S331" t="s">
        <v>89</v>
      </c>
      <c r="T331" t="str">
        <f t="shared" si="40"/>
        <v>games</v>
      </c>
      <c r="U331" t="str">
        <f t="shared" si="41"/>
        <v>video games</v>
      </c>
    </row>
    <row r="332" spans="1:21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35"/>
        <v>184.95548961424333</v>
      </c>
      <c r="G332" t="s">
        <v>20</v>
      </c>
      <c r="H332">
        <v>1385</v>
      </c>
      <c r="I332" s="10">
        <f t="shared" si="36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3">
        <f t="shared" si="37"/>
        <v>43077.25</v>
      </c>
      <c r="O332" s="13">
        <f t="shared" si="38"/>
        <v>43078.25</v>
      </c>
      <c r="P332" s="15" t="str">
        <f t="shared" si="39"/>
        <v>2017</v>
      </c>
      <c r="Q332" t="b">
        <v>0</v>
      </c>
      <c r="R332" t="b">
        <v>0</v>
      </c>
      <c r="S332" t="s">
        <v>42</v>
      </c>
      <c r="T332" t="str">
        <f t="shared" si="40"/>
        <v>film &amp; video</v>
      </c>
      <c r="U332" t="str">
        <f t="shared" si="41"/>
        <v>documentary</v>
      </c>
    </row>
    <row r="333" spans="1:2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35"/>
        <v>443.72727272727275</v>
      </c>
      <c r="G333" t="s">
        <v>20</v>
      </c>
      <c r="H333">
        <v>190</v>
      </c>
      <c r="I333" s="10">
        <f t="shared" si="36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3">
        <f t="shared" si="37"/>
        <v>40896.25</v>
      </c>
      <c r="O333" s="13">
        <f t="shared" si="38"/>
        <v>40897.25</v>
      </c>
      <c r="P333" s="15" t="str">
        <f t="shared" si="39"/>
        <v>2011</v>
      </c>
      <c r="Q333" t="b">
        <v>0</v>
      </c>
      <c r="R333" t="b">
        <v>0</v>
      </c>
      <c r="S333" t="s">
        <v>17</v>
      </c>
      <c r="T333" t="str">
        <f t="shared" si="40"/>
        <v>food</v>
      </c>
      <c r="U333" t="str">
        <f t="shared" si="41"/>
        <v>food trucks</v>
      </c>
    </row>
    <row r="334" spans="1:21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35"/>
        <v>199.9806763285024</v>
      </c>
      <c r="G334" t="s">
        <v>20</v>
      </c>
      <c r="H334">
        <v>470</v>
      </c>
      <c r="I334" s="10">
        <f t="shared" si="36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3">
        <f t="shared" si="37"/>
        <v>41361.208333333336</v>
      </c>
      <c r="O334" s="13">
        <f t="shared" si="38"/>
        <v>41362.208333333336</v>
      </c>
      <c r="P334" s="15" t="str">
        <f t="shared" si="39"/>
        <v>2013</v>
      </c>
      <c r="Q334" t="b">
        <v>0</v>
      </c>
      <c r="R334" t="b">
        <v>0</v>
      </c>
      <c r="S334" t="s">
        <v>65</v>
      </c>
      <c r="T334" t="str">
        <f t="shared" si="40"/>
        <v>technology</v>
      </c>
      <c r="U334" t="str">
        <f t="shared" si="41"/>
        <v>wearables</v>
      </c>
    </row>
    <row r="335" spans="1:2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35"/>
        <v>123.95833333333333</v>
      </c>
      <c r="G335" t="s">
        <v>20</v>
      </c>
      <c r="H335">
        <v>253</v>
      </c>
      <c r="I335" s="10">
        <f t="shared" si="36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3">
        <f t="shared" si="37"/>
        <v>43424.25</v>
      </c>
      <c r="O335" s="13">
        <f t="shared" si="38"/>
        <v>43452.25</v>
      </c>
      <c r="P335" s="15" t="str">
        <f t="shared" si="39"/>
        <v>2018</v>
      </c>
      <c r="Q335" t="b">
        <v>0</v>
      </c>
      <c r="R335" t="b">
        <v>0</v>
      </c>
      <c r="S335" t="s">
        <v>33</v>
      </c>
      <c r="T335" t="str">
        <f t="shared" si="40"/>
        <v>theater</v>
      </c>
      <c r="U335" t="str">
        <f t="shared" si="41"/>
        <v>plays</v>
      </c>
    </row>
    <row r="336" spans="1:2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35"/>
        <v>186.61329305135951</v>
      </c>
      <c r="G336" t="s">
        <v>20</v>
      </c>
      <c r="H336">
        <v>1113</v>
      </c>
      <c r="I336" s="10">
        <f t="shared" si="36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3">
        <f t="shared" si="37"/>
        <v>43110.25</v>
      </c>
      <c r="O336" s="13">
        <f t="shared" si="38"/>
        <v>43117.25</v>
      </c>
      <c r="P336" s="15" t="str">
        <f t="shared" si="39"/>
        <v>2018</v>
      </c>
      <c r="Q336" t="b">
        <v>0</v>
      </c>
      <c r="R336" t="b">
        <v>0</v>
      </c>
      <c r="S336" t="s">
        <v>23</v>
      </c>
      <c r="T336" t="str">
        <f t="shared" si="40"/>
        <v>music</v>
      </c>
      <c r="U336" t="str">
        <f t="shared" si="41"/>
        <v>rock</v>
      </c>
    </row>
    <row r="337" spans="1:2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35"/>
        <v>114.28538550057536</v>
      </c>
      <c r="G337" t="s">
        <v>20</v>
      </c>
      <c r="H337">
        <v>2283</v>
      </c>
      <c r="I337" s="10">
        <f t="shared" si="36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3">
        <f t="shared" si="37"/>
        <v>43784.25</v>
      </c>
      <c r="O337" s="13">
        <f t="shared" si="38"/>
        <v>43797.25</v>
      </c>
      <c r="P337" s="15" t="str">
        <f t="shared" si="39"/>
        <v>2019</v>
      </c>
      <c r="Q337" t="b">
        <v>0</v>
      </c>
      <c r="R337" t="b">
        <v>0</v>
      </c>
      <c r="S337" t="s">
        <v>23</v>
      </c>
      <c r="T337" t="str">
        <f t="shared" si="40"/>
        <v>music</v>
      </c>
      <c r="U337" t="str">
        <f t="shared" si="41"/>
        <v>rock</v>
      </c>
    </row>
    <row r="338" spans="1:21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35"/>
        <v>97.032531824611041</v>
      </c>
      <c r="G338" t="s">
        <v>14</v>
      </c>
      <c r="H338">
        <v>1072</v>
      </c>
      <c r="I338" s="10">
        <f t="shared" si="36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3">
        <f t="shared" si="37"/>
        <v>40527.25</v>
      </c>
      <c r="O338" s="13">
        <f t="shared" si="38"/>
        <v>40528.25</v>
      </c>
      <c r="P338" s="15" t="str">
        <f t="shared" si="39"/>
        <v>2010</v>
      </c>
      <c r="Q338" t="b">
        <v>0</v>
      </c>
      <c r="R338" t="b">
        <v>1</v>
      </c>
      <c r="S338" t="s">
        <v>23</v>
      </c>
      <c r="T338" t="str">
        <f t="shared" si="40"/>
        <v>music</v>
      </c>
      <c r="U338" t="str">
        <f t="shared" si="41"/>
        <v>rock</v>
      </c>
    </row>
    <row r="339" spans="1:2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35"/>
        <v>122.81904761904762</v>
      </c>
      <c r="G339" t="s">
        <v>20</v>
      </c>
      <c r="H339">
        <v>1095</v>
      </c>
      <c r="I339" s="10">
        <f t="shared" si="36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3">
        <f t="shared" si="37"/>
        <v>43780.25</v>
      </c>
      <c r="O339" s="13">
        <f t="shared" si="38"/>
        <v>43781.25</v>
      </c>
      <c r="P339" s="15" t="str">
        <f t="shared" si="39"/>
        <v>2019</v>
      </c>
      <c r="Q339" t="b">
        <v>0</v>
      </c>
      <c r="R339" t="b">
        <v>0</v>
      </c>
      <c r="S339" t="s">
        <v>33</v>
      </c>
      <c r="T339" t="str">
        <f t="shared" si="40"/>
        <v>theater</v>
      </c>
      <c r="U339" t="str">
        <f t="shared" si="41"/>
        <v>plays</v>
      </c>
    </row>
    <row r="340" spans="1:2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35"/>
        <v>179.14326647564468</v>
      </c>
      <c r="G340" t="s">
        <v>20</v>
      </c>
      <c r="H340">
        <v>1690</v>
      </c>
      <c r="I340" s="10">
        <f t="shared" si="36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3">
        <f t="shared" si="37"/>
        <v>40821.208333333336</v>
      </c>
      <c r="O340" s="13">
        <f t="shared" si="38"/>
        <v>40851.208333333336</v>
      </c>
      <c r="P340" s="15" t="str">
        <f t="shared" si="39"/>
        <v>2011</v>
      </c>
      <c r="Q340" t="b">
        <v>0</v>
      </c>
      <c r="R340" t="b">
        <v>0</v>
      </c>
      <c r="S340" t="s">
        <v>33</v>
      </c>
      <c r="T340" t="str">
        <f t="shared" si="40"/>
        <v>theater</v>
      </c>
      <c r="U340" t="str">
        <f t="shared" si="41"/>
        <v>plays</v>
      </c>
    </row>
    <row r="341" spans="1:2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35"/>
        <v>79.951577402787962</v>
      </c>
      <c r="G341" t="s">
        <v>74</v>
      </c>
      <c r="H341">
        <v>1297</v>
      </c>
      <c r="I341" s="10">
        <f t="shared" si="36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3">
        <f t="shared" si="37"/>
        <v>42949.208333333328</v>
      </c>
      <c r="O341" s="13">
        <f t="shared" si="38"/>
        <v>42963.208333333328</v>
      </c>
      <c r="P341" s="15" t="str">
        <f t="shared" si="39"/>
        <v>2017</v>
      </c>
      <c r="Q341" t="b">
        <v>0</v>
      </c>
      <c r="R341" t="b">
        <v>0</v>
      </c>
      <c r="S341" t="s">
        <v>33</v>
      </c>
      <c r="T341" t="str">
        <f t="shared" si="40"/>
        <v>theater</v>
      </c>
      <c r="U341" t="str">
        <f t="shared" si="41"/>
        <v>plays</v>
      </c>
    </row>
    <row r="342" spans="1:21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35"/>
        <v>94.242587601078171</v>
      </c>
      <c r="G342" t="s">
        <v>14</v>
      </c>
      <c r="H342">
        <v>393</v>
      </c>
      <c r="I342" s="10">
        <f t="shared" si="36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3">
        <f t="shared" si="37"/>
        <v>40889.25</v>
      </c>
      <c r="O342" s="13">
        <f t="shared" si="38"/>
        <v>40890.25</v>
      </c>
      <c r="P342" s="15" t="str">
        <f t="shared" si="39"/>
        <v>2011</v>
      </c>
      <c r="Q342" t="b">
        <v>0</v>
      </c>
      <c r="R342" t="b">
        <v>0</v>
      </c>
      <c r="S342" t="s">
        <v>122</v>
      </c>
      <c r="T342" t="str">
        <f t="shared" si="40"/>
        <v>photography</v>
      </c>
      <c r="U342" t="str">
        <f t="shared" si="41"/>
        <v>photography books</v>
      </c>
    </row>
    <row r="343" spans="1:21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35"/>
        <v>84.669291338582681</v>
      </c>
      <c r="G343" t="s">
        <v>14</v>
      </c>
      <c r="H343">
        <v>1257</v>
      </c>
      <c r="I343" s="10">
        <f t="shared" si="36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3">
        <f t="shared" si="37"/>
        <v>42244.208333333328</v>
      </c>
      <c r="O343" s="13">
        <f t="shared" si="38"/>
        <v>42251.208333333328</v>
      </c>
      <c r="P343" s="15" t="str">
        <f t="shared" si="39"/>
        <v>2015</v>
      </c>
      <c r="Q343" t="b">
        <v>0</v>
      </c>
      <c r="R343" t="b">
        <v>0</v>
      </c>
      <c r="S343" t="s">
        <v>60</v>
      </c>
      <c r="T343" t="str">
        <f t="shared" si="40"/>
        <v>music</v>
      </c>
      <c r="U343" t="str">
        <f t="shared" si="41"/>
        <v>indie rock</v>
      </c>
    </row>
    <row r="344" spans="1:21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35"/>
        <v>66.521920668058456</v>
      </c>
      <c r="G344" t="s">
        <v>14</v>
      </c>
      <c r="H344">
        <v>328</v>
      </c>
      <c r="I344" s="10">
        <f t="shared" si="36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3">
        <f t="shared" si="37"/>
        <v>41475.208333333336</v>
      </c>
      <c r="O344" s="13">
        <f t="shared" si="38"/>
        <v>41487.208333333336</v>
      </c>
      <c r="P344" s="15" t="str">
        <f t="shared" si="39"/>
        <v>2013</v>
      </c>
      <c r="Q344" t="b">
        <v>0</v>
      </c>
      <c r="R344" t="b">
        <v>0</v>
      </c>
      <c r="S344" t="s">
        <v>33</v>
      </c>
      <c r="T344" t="str">
        <f t="shared" si="40"/>
        <v>theater</v>
      </c>
      <c r="U344" t="str">
        <f t="shared" si="41"/>
        <v>plays</v>
      </c>
    </row>
    <row r="345" spans="1:21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35"/>
        <v>53.922222222222224</v>
      </c>
      <c r="G345" t="s">
        <v>14</v>
      </c>
      <c r="H345">
        <v>147</v>
      </c>
      <c r="I345" s="10">
        <f t="shared" si="36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3">
        <f t="shared" si="37"/>
        <v>41597.25</v>
      </c>
      <c r="O345" s="13">
        <f t="shared" si="38"/>
        <v>41650.25</v>
      </c>
      <c r="P345" s="15" t="str">
        <f t="shared" si="39"/>
        <v>2014</v>
      </c>
      <c r="Q345" t="b">
        <v>0</v>
      </c>
      <c r="R345" t="b">
        <v>0</v>
      </c>
      <c r="S345" t="s">
        <v>33</v>
      </c>
      <c r="T345" t="str">
        <f t="shared" si="40"/>
        <v>theater</v>
      </c>
      <c r="U345" t="str">
        <f t="shared" si="41"/>
        <v>plays</v>
      </c>
    </row>
    <row r="346" spans="1:21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35"/>
        <v>41.983299595141702</v>
      </c>
      <c r="G346" t="s">
        <v>14</v>
      </c>
      <c r="H346">
        <v>830</v>
      </c>
      <c r="I346" s="10">
        <f t="shared" si="36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3">
        <f t="shared" si="37"/>
        <v>43122.25</v>
      </c>
      <c r="O346" s="13">
        <f t="shared" si="38"/>
        <v>43162.25</v>
      </c>
      <c r="P346" s="15" t="str">
        <f t="shared" si="39"/>
        <v>2018</v>
      </c>
      <c r="Q346" t="b">
        <v>0</v>
      </c>
      <c r="R346" t="b">
        <v>0</v>
      </c>
      <c r="S346" t="s">
        <v>89</v>
      </c>
      <c r="T346" t="str">
        <f t="shared" si="40"/>
        <v>games</v>
      </c>
      <c r="U346" t="str">
        <f t="shared" si="41"/>
        <v>video games</v>
      </c>
    </row>
    <row r="347" spans="1:21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35"/>
        <v>14.69479695431472</v>
      </c>
      <c r="G347" t="s">
        <v>14</v>
      </c>
      <c r="H347">
        <v>331</v>
      </c>
      <c r="I347" s="10">
        <f t="shared" si="36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3">
        <f t="shared" si="37"/>
        <v>42194.208333333328</v>
      </c>
      <c r="O347" s="13">
        <f t="shared" si="38"/>
        <v>42195.208333333328</v>
      </c>
      <c r="P347" s="15" t="str">
        <f t="shared" si="39"/>
        <v>2015</v>
      </c>
      <c r="Q347" t="b">
        <v>0</v>
      </c>
      <c r="R347" t="b">
        <v>0</v>
      </c>
      <c r="S347" t="s">
        <v>53</v>
      </c>
      <c r="T347" t="str">
        <f t="shared" si="40"/>
        <v>film &amp; video</v>
      </c>
      <c r="U347" t="str">
        <f t="shared" si="41"/>
        <v>drama</v>
      </c>
    </row>
    <row r="348" spans="1:21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35"/>
        <v>34.475000000000001</v>
      </c>
      <c r="G348" t="s">
        <v>14</v>
      </c>
      <c r="H348">
        <v>25</v>
      </c>
      <c r="I348" s="10">
        <f t="shared" si="36"/>
        <v>110.32</v>
      </c>
      <c r="J348" t="s">
        <v>21</v>
      </c>
      <c r="K348" t="s">
        <v>22</v>
      </c>
      <c r="L348">
        <v>1503550800</v>
      </c>
      <c r="M348">
        <v>1508302800</v>
      </c>
      <c r="N348" s="13">
        <f t="shared" si="37"/>
        <v>42971.208333333328</v>
      </c>
      <c r="O348" s="13">
        <f t="shared" si="38"/>
        <v>43026.208333333328</v>
      </c>
      <c r="P348" s="15" t="str">
        <f t="shared" si="39"/>
        <v>2017</v>
      </c>
      <c r="Q348" t="b">
        <v>0</v>
      </c>
      <c r="R348" t="b">
        <v>1</v>
      </c>
      <c r="S348" t="s">
        <v>60</v>
      </c>
      <c r="T348" t="str">
        <f t="shared" si="40"/>
        <v>music</v>
      </c>
      <c r="U348" t="str">
        <f t="shared" si="41"/>
        <v>indie rock</v>
      </c>
    </row>
    <row r="349" spans="1:2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35"/>
        <v>1400.7777777777778</v>
      </c>
      <c r="G349" t="s">
        <v>20</v>
      </c>
      <c r="H349">
        <v>191</v>
      </c>
      <c r="I349" s="10">
        <f t="shared" si="36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3">
        <f t="shared" si="37"/>
        <v>42046.25</v>
      </c>
      <c r="O349" s="13">
        <f t="shared" si="38"/>
        <v>42070.25</v>
      </c>
      <c r="P349" s="15" t="str">
        <f t="shared" si="39"/>
        <v>2015</v>
      </c>
      <c r="Q349" t="b">
        <v>0</v>
      </c>
      <c r="R349" t="b">
        <v>0</v>
      </c>
      <c r="S349" t="s">
        <v>28</v>
      </c>
      <c r="T349" t="str">
        <f t="shared" si="40"/>
        <v>technology</v>
      </c>
      <c r="U349" t="str">
        <f t="shared" si="41"/>
        <v>web</v>
      </c>
    </row>
    <row r="350" spans="1:21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35"/>
        <v>71.770351758793964</v>
      </c>
      <c r="G350" t="s">
        <v>14</v>
      </c>
      <c r="H350">
        <v>3483</v>
      </c>
      <c r="I350" s="10">
        <f t="shared" si="36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3">
        <f t="shared" si="37"/>
        <v>42782.25</v>
      </c>
      <c r="O350" s="13">
        <f t="shared" si="38"/>
        <v>42795.25</v>
      </c>
      <c r="P350" s="15" t="str">
        <f t="shared" si="39"/>
        <v>2017</v>
      </c>
      <c r="Q350" t="b">
        <v>0</v>
      </c>
      <c r="R350" t="b">
        <v>0</v>
      </c>
      <c r="S350" t="s">
        <v>17</v>
      </c>
      <c r="T350" t="str">
        <f t="shared" si="40"/>
        <v>food</v>
      </c>
      <c r="U350" t="str">
        <f t="shared" si="41"/>
        <v>food trucks</v>
      </c>
    </row>
    <row r="351" spans="1:21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35"/>
        <v>53.074115044247783</v>
      </c>
      <c r="G351" t="s">
        <v>14</v>
      </c>
      <c r="H351">
        <v>923</v>
      </c>
      <c r="I351" s="10">
        <f t="shared" si="36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3">
        <f t="shared" si="37"/>
        <v>42930.208333333328</v>
      </c>
      <c r="O351" s="13">
        <f t="shared" si="38"/>
        <v>42960.208333333328</v>
      </c>
      <c r="P351" s="15" t="str">
        <f t="shared" si="39"/>
        <v>2017</v>
      </c>
      <c r="Q351" t="b">
        <v>0</v>
      </c>
      <c r="R351" t="b">
        <v>0</v>
      </c>
      <c r="S351" t="s">
        <v>33</v>
      </c>
      <c r="T351" t="str">
        <f t="shared" si="40"/>
        <v>theater</v>
      </c>
      <c r="U351" t="str">
        <f t="shared" si="41"/>
        <v>plays</v>
      </c>
    </row>
    <row r="352" spans="1:21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35"/>
        <v>5</v>
      </c>
      <c r="G352" t="s">
        <v>14</v>
      </c>
      <c r="H352">
        <v>1</v>
      </c>
      <c r="I352" s="10">
        <f t="shared" si="36"/>
        <v>5</v>
      </c>
      <c r="J352" t="s">
        <v>21</v>
      </c>
      <c r="K352" t="s">
        <v>22</v>
      </c>
      <c r="L352">
        <v>1432098000</v>
      </c>
      <c r="M352">
        <v>1433653200</v>
      </c>
      <c r="N352" s="13">
        <f t="shared" si="37"/>
        <v>42144.208333333328</v>
      </c>
      <c r="O352" s="13">
        <f t="shared" si="38"/>
        <v>42162.208333333328</v>
      </c>
      <c r="P352" s="15" t="str">
        <f t="shared" si="39"/>
        <v>2015</v>
      </c>
      <c r="Q352" t="b">
        <v>0</v>
      </c>
      <c r="R352" t="b">
        <v>1</v>
      </c>
      <c r="S352" t="s">
        <v>159</v>
      </c>
      <c r="T352" t="str">
        <f t="shared" si="40"/>
        <v>music</v>
      </c>
      <c r="U352" t="str">
        <f t="shared" si="41"/>
        <v>jazz</v>
      </c>
    </row>
    <row r="353" spans="1:2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35"/>
        <v>127.70715249662618</v>
      </c>
      <c r="G353" t="s">
        <v>20</v>
      </c>
      <c r="H353">
        <v>2013</v>
      </c>
      <c r="I353" s="10">
        <f t="shared" si="36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3">
        <f t="shared" si="37"/>
        <v>42240.208333333328</v>
      </c>
      <c r="O353" s="13">
        <f t="shared" si="38"/>
        <v>42254.208333333328</v>
      </c>
      <c r="P353" s="15" t="str">
        <f t="shared" si="39"/>
        <v>2015</v>
      </c>
      <c r="Q353" t="b">
        <v>0</v>
      </c>
      <c r="R353" t="b">
        <v>0</v>
      </c>
      <c r="S353" t="s">
        <v>23</v>
      </c>
      <c r="T353" t="str">
        <f t="shared" si="40"/>
        <v>music</v>
      </c>
      <c r="U353" t="str">
        <f t="shared" si="41"/>
        <v>rock</v>
      </c>
    </row>
    <row r="354" spans="1:21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35"/>
        <v>34.892857142857139</v>
      </c>
      <c r="G354" t="s">
        <v>14</v>
      </c>
      <c r="H354">
        <v>33</v>
      </c>
      <c r="I354" s="10">
        <f t="shared" si="36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3">
        <f t="shared" si="37"/>
        <v>42315.25</v>
      </c>
      <c r="O354" s="13">
        <f t="shared" si="38"/>
        <v>42323.25</v>
      </c>
      <c r="P354" s="15" t="str">
        <f t="shared" si="39"/>
        <v>2015</v>
      </c>
      <c r="Q354" t="b">
        <v>0</v>
      </c>
      <c r="R354" t="b">
        <v>0</v>
      </c>
      <c r="S354" t="s">
        <v>33</v>
      </c>
      <c r="T354" t="str">
        <f t="shared" si="40"/>
        <v>theater</v>
      </c>
      <c r="U354" t="str">
        <f t="shared" si="41"/>
        <v>plays</v>
      </c>
    </row>
    <row r="355" spans="1:2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35"/>
        <v>410.59821428571428</v>
      </c>
      <c r="G355" t="s">
        <v>20</v>
      </c>
      <c r="H355">
        <v>1703</v>
      </c>
      <c r="I355" s="10">
        <f t="shared" si="36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3">
        <f t="shared" si="37"/>
        <v>43651.208333333328</v>
      </c>
      <c r="O355" s="13">
        <f t="shared" si="38"/>
        <v>43652.208333333328</v>
      </c>
      <c r="P355" s="15" t="str">
        <f t="shared" si="39"/>
        <v>2019</v>
      </c>
      <c r="Q355" t="b">
        <v>0</v>
      </c>
      <c r="R355" t="b">
        <v>0</v>
      </c>
      <c r="S355" t="s">
        <v>33</v>
      </c>
      <c r="T355" t="str">
        <f t="shared" si="40"/>
        <v>theater</v>
      </c>
      <c r="U355" t="str">
        <f t="shared" si="41"/>
        <v>plays</v>
      </c>
    </row>
    <row r="356" spans="1:2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35"/>
        <v>123.73770491803278</v>
      </c>
      <c r="G356" t="s">
        <v>20</v>
      </c>
      <c r="H356">
        <v>80</v>
      </c>
      <c r="I356" s="10">
        <f t="shared" si="36"/>
        <v>94.35</v>
      </c>
      <c r="J356" t="s">
        <v>36</v>
      </c>
      <c r="K356" t="s">
        <v>37</v>
      </c>
      <c r="L356">
        <v>1378184400</v>
      </c>
      <c r="M356">
        <v>1378789200</v>
      </c>
      <c r="N356" s="13">
        <f t="shared" si="37"/>
        <v>41520.208333333336</v>
      </c>
      <c r="O356" s="13">
        <f t="shared" si="38"/>
        <v>41527.208333333336</v>
      </c>
      <c r="P356" s="15" t="str">
        <f t="shared" si="39"/>
        <v>2013</v>
      </c>
      <c r="Q356" t="b">
        <v>0</v>
      </c>
      <c r="R356" t="b">
        <v>0</v>
      </c>
      <c r="S356" t="s">
        <v>42</v>
      </c>
      <c r="T356" t="str">
        <f t="shared" si="40"/>
        <v>film &amp; video</v>
      </c>
      <c r="U356" t="str">
        <f t="shared" si="41"/>
        <v>documentary</v>
      </c>
    </row>
    <row r="357" spans="1:2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35"/>
        <v>58.973684210526315</v>
      </c>
      <c r="G357" t="s">
        <v>47</v>
      </c>
      <c r="H357">
        <v>86</v>
      </c>
      <c r="I357" s="10">
        <f t="shared" si="36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3">
        <f t="shared" si="37"/>
        <v>42757.25</v>
      </c>
      <c r="O357" s="13">
        <f t="shared" si="38"/>
        <v>42797.25</v>
      </c>
      <c r="P357" s="15" t="str">
        <f t="shared" si="39"/>
        <v>2017</v>
      </c>
      <c r="Q357" t="b">
        <v>0</v>
      </c>
      <c r="R357" t="b">
        <v>0</v>
      </c>
      <c r="S357" t="s">
        <v>65</v>
      </c>
      <c r="T357" t="str">
        <f t="shared" si="40"/>
        <v>technology</v>
      </c>
      <c r="U357" t="str">
        <f t="shared" si="41"/>
        <v>wearables</v>
      </c>
    </row>
    <row r="358" spans="1:21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35"/>
        <v>36.892473118279568</v>
      </c>
      <c r="G358" t="s">
        <v>14</v>
      </c>
      <c r="H358">
        <v>40</v>
      </c>
      <c r="I358" s="10">
        <f t="shared" si="36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3">
        <f t="shared" si="37"/>
        <v>40922.25</v>
      </c>
      <c r="O358" s="13">
        <f t="shared" si="38"/>
        <v>40931.25</v>
      </c>
      <c r="P358" s="15" t="str">
        <f t="shared" si="39"/>
        <v>2012</v>
      </c>
      <c r="Q358" t="b">
        <v>0</v>
      </c>
      <c r="R358" t="b">
        <v>0</v>
      </c>
      <c r="S358" t="s">
        <v>33</v>
      </c>
      <c r="T358" t="str">
        <f t="shared" si="40"/>
        <v>theater</v>
      </c>
      <c r="U358" t="str">
        <f t="shared" si="41"/>
        <v>plays</v>
      </c>
    </row>
    <row r="359" spans="1:2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35"/>
        <v>184.91304347826087</v>
      </c>
      <c r="G359" t="s">
        <v>20</v>
      </c>
      <c r="H359">
        <v>41</v>
      </c>
      <c r="I359" s="10">
        <f t="shared" si="36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3">
        <f t="shared" si="37"/>
        <v>42250.208333333328</v>
      </c>
      <c r="O359" s="13">
        <f t="shared" si="38"/>
        <v>42275.208333333328</v>
      </c>
      <c r="P359" s="15" t="str">
        <f t="shared" si="39"/>
        <v>2015</v>
      </c>
      <c r="Q359" t="b">
        <v>0</v>
      </c>
      <c r="R359" t="b">
        <v>0</v>
      </c>
      <c r="S359" t="s">
        <v>89</v>
      </c>
      <c r="T359" t="str">
        <f t="shared" si="40"/>
        <v>games</v>
      </c>
      <c r="U359" t="str">
        <f t="shared" si="41"/>
        <v>video games</v>
      </c>
    </row>
    <row r="360" spans="1:21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35"/>
        <v>11.814432989690722</v>
      </c>
      <c r="G360" t="s">
        <v>14</v>
      </c>
      <c r="H360">
        <v>23</v>
      </c>
      <c r="I360" s="10">
        <f t="shared" si="36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3">
        <f t="shared" si="37"/>
        <v>43322.208333333328</v>
      </c>
      <c r="O360" s="13">
        <f t="shared" si="38"/>
        <v>43325.208333333328</v>
      </c>
      <c r="P360" s="15" t="str">
        <f t="shared" si="39"/>
        <v>2018</v>
      </c>
      <c r="Q360" t="b">
        <v>1</v>
      </c>
      <c r="R360" t="b">
        <v>0</v>
      </c>
      <c r="S360" t="s">
        <v>122</v>
      </c>
      <c r="T360" t="str">
        <f t="shared" si="40"/>
        <v>photography</v>
      </c>
      <c r="U360" t="str">
        <f t="shared" si="41"/>
        <v>photography books</v>
      </c>
    </row>
    <row r="361" spans="1:2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35"/>
        <v>298.7</v>
      </c>
      <c r="G361" t="s">
        <v>20</v>
      </c>
      <c r="H361">
        <v>187</v>
      </c>
      <c r="I361" s="10">
        <f t="shared" si="36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3">
        <f t="shared" si="37"/>
        <v>40782.208333333336</v>
      </c>
      <c r="O361" s="13">
        <f t="shared" si="38"/>
        <v>40789.208333333336</v>
      </c>
      <c r="P361" s="15" t="str">
        <f t="shared" si="39"/>
        <v>2011</v>
      </c>
      <c r="Q361" t="b">
        <v>0</v>
      </c>
      <c r="R361" t="b">
        <v>0</v>
      </c>
      <c r="S361" t="s">
        <v>71</v>
      </c>
      <c r="T361" t="str">
        <f t="shared" si="40"/>
        <v>film &amp; video</v>
      </c>
      <c r="U361" t="str">
        <f t="shared" si="41"/>
        <v>animation</v>
      </c>
    </row>
    <row r="362" spans="1:2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35"/>
        <v>226.35175879396985</v>
      </c>
      <c r="G362" t="s">
        <v>20</v>
      </c>
      <c r="H362">
        <v>2875</v>
      </c>
      <c r="I362" s="10">
        <f t="shared" si="36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3">
        <f t="shared" si="37"/>
        <v>40544.25</v>
      </c>
      <c r="O362" s="13">
        <f t="shared" si="38"/>
        <v>40558.25</v>
      </c>
      <c r="P362" s="15" t="str">
        <f t="shared" si="39"/>
        <v>2011</v>
      </c>
      <c r="Q362" t="b">
        <v>0</v>
      </c>
      <c r="R362" t="b">
        <v>1</v>
      </c>
      <c r="S362" t="s">
        <v>33</v>
      </c>
      <c r="T362" t="str">
        <f t="shared" si="40"/>
        <v>theater</v>
      </c>
      <c r="U362" t="str">
        <f t="shared" si="41"/>
        <v>plays</v>
      </c>
    </row>
    <row r="363" spans="1:2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35"/>
        <v>173.56363636363636</v>
      </c>
      <c r="G363" t="s">
        <v>20</v>
      </c>
      <c r="H363">
        <v>88</v>
      </c>
      <c r="I363" s="10">
        <f t="shared" si="36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3">
        <f t="shared" si="37"/>
        <v>43015.208333333328</v>
      </c>
      <c r="O363" s="13">
        <f t="shared" si="38"/>
        <v>43039.208333333328</v>
      </c>
      <c r="P363" s="15" t="str">
        <f t="shared" si="39"/>
        <v>2017</v>
      </c>
      <c r="Q363" t="b">
        <v>0</v>
      </c>
      <c r="R363" t="b">
        <v>0</v>
      </c>
      <c r="S363" t="s">
        <v>33</v>
      </c>
      <c r="T363" t="str">
        <f t="shared" si="40"/>
        <v>theater</v>
      </c>
      <c r="U363" t="str">
        <f t="shared" si="41"/>
        <v>plays</v>
      </c>
    </row>
    <row r="364" spans="1:2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35"/>
        <v>371.75675675675677</v>
      </c>
      <c r="G364" t="s">
        <v>20</v>
      </c>
      <c r="H364">
        <v>191</v>
      </c>
      <c r="I364" s="10">
        <f t="shared" si="36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3">
        <f t="shared" si="37"/>
        <v>40570.25</v>
      </c>
      <c r="O364" s="13">
        <f t="shared" si="38"/>
        <v>40608.25</v>
      </c>
      <c r="P364" s="15" t="str">
        <f t="shared" si="39"/>
        <v>2011</v>
      </c>
      <c r="Q364" t="b">
        <v>0</v>
      </c>
      <c r="R364" t="b">
        <v>0</v>
      </c>
      <c r="S364" t="s">
        <v>23</v>
      </c>
      <c r="T364" t="str">
        <f t="shared" si="40"/>
        <v>music</v>
      </c>
      <c r="U364" t="str">
        <f t="shared" si="41"/>
        <v>rock</v>
      </c>
    </row>
    <row r="365" spans="1:2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35"/>
        <v>160.19230769230771</v>
      </c>
      <c r="G365" t="s">
        <v>20</v>
      </c>
      <c r="H365">
        <v>139</v>
      </c>
      <c r="I365" s="10">
        <f t="shared" si="36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3">
        <f t="shared" si="37"/>
        <v>40904.25</v>
      </c>
      <c r="O365" s="13">
        <f t="shared" si="38"/>
        <v>40905.25</v>
      </c>
      <c r="P365" s="15" t="str">
        <f t="shared" si="39"/>
        <v>2011</v>
      </c>
      <c r="Q365" t="b">
        <v>0</v>
      </c>
      <c r="R365" t="b">
        <v>0</v>
      </c>
      <c r="S365" t="s">
        <v>23</v>
      </c>
      <c r="T365" t="str">
        <f t="shared" si="40"/>
        <v>music</v>
      </c>
      <c r="U365" t="str">
        <f t="shared" si="41"/>
        <v>rock</v>
      </c>
    </row>
    <row r="366" spans="1:2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35"/>
        <v>1616.3333333333335</v>
      </c>
      <c r="G366" t="s">
        <v>20</v>
      </c>
      <c r="H366">
        <v>186</v>
      </c>
      <c r="I366" s="10">
        <f t="shared" si="36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3">
        <f t="shared" si="37"/>
        <v>43164.25</v>
      </c>
      <c r="O366" s="13">
        <f t="shared" si="38"/>
        <v>43194.208333333328</v>
      </c>
      <c r="P366" s="15" t="str">
        <f t="shared" si="39"/>
        <v>2018</v>
      </c>
      <c r="Q366" t="b">
        <v>0</v>
      </c>
      <c r="R366" t="b">
        <v>0</v>
      </c>
      <c r="S366" t="s">
        <v>60</v>
      </c>
      <c r="T366" t="str">
        <f t="shared" si="40"/>
        <v>music</v>
      </c>
      <c r="U366" t="str">
        <f t="shared" si="41"/>
        <v>indie rock</v>
      </c>
    </row>
    <row r="367" spans="1:2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35"/>
        <v>733.4375</v>
      </c>
      <c r="G367" t="s">
        <v>20</v>
      </c>
      <c r="H367">
        <v>112</v>
      </c>
      <c r="I367" s="10">
        <f t="shared" si="36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3">
        <f t="shared" si="37"/>
        <v>42733.25</v>
      </c>
      <c r="O367" s="13">
        <f t="shared" si="38"/>
        <v>42760.25</v>
      </c>
      <c r="P367" s="15" t="str">
        <f t="shared" si="39"/>
        <v>2017</v>
      </c>
      <c r="Q367" t="b">
        <v>0</v>
      </c>
      <c r="R367" t="b">
        <v>0</v>
      </c>
      <c r="S367" t="s">
        <v>33</v>
      </c>
      <c r="T367" t="str">
        <f t="shared" si="40"/>
        <v>theater</v>
      </c>
      <c r="U367" t="str">
        <f t="shared" si="41"/>
        <v>plays</v>
      </c>
    </row>
    <row r="368" spans="1:2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35"/>
        <v>592.11111111111109</v>
      </c>
      <c r="G368" t="s">
        <v>20</v>
      </c>
      <c r="H368">
        <v>101</v>
      </c>
      <c r="I368" s="10">
        <f t="shared" si="36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3">
        <f t="shared" si="37"/>
        <v>40546.25</v>
      </c>
      <c r="O368" s="13">
        <f t="shared" si="38"/>
        <v>40547.25</v>
      </c>
      <c r="P368" s="15" t="str">
        <f t="shared" si="39"/>
        <v>2011</v>
      </c>
      <c r="Q368" t="b">
        <v>0</v>
      </c>
      <c r="R368" t="b">
        <v>1</v>
      </c>
      <c r="S368" t="s">
        <v>33</v>
      </c>
      <c r="T368" t="str">
        <f t="shared" si="40"/>
        <v>theater</v>
      </c>
      <c r="U368" t="str">
        <f t="shared" si="41"/>
        <v>plays</v>
      </c>
    </row>
    <row r="369" spans="1:21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35"/>
        <v>18.888888888888889</v>
      </c>
      <c r="G369" t="s">
        <v>14</v>
      </c>
      <c r="H369">
        <v>75</v>
      </c>
      <c r="I369" s="10">
        <f t="shared" si="36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3">
        <f t="shared" si="37"/>
        <v>41930.208333333336</v>
      </c>
      <c r="O369" s="13">
        <f t="shared" si="38"/>
        <v>41954.25</v>
      </c>
      <c r="P369" s="15" t="str">
        <f t="shared" si="39"/>
        <v>2014</v>
      </c>
      <c r="Q369" t="b">
        <v>0</v>
      </c>
      <c r="R369" t="b">
        <v>1</v>
      </c>
      <c r="S369" t="s">
        <v>33</v>
      </c>
      <c r="T369" t="str">
        <f t="shared" si="40"/>
        <v>theater</v>
      </c>
      <c r="U369" t="str">
        <f t="shared" si="41"/>
        <v>plays</v>
      </c>
    </row>
    <row r="370" spans="1:2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35"/>
        <v>276.80769230769232</v>
      </c>
      <c r="G370" t="s">
        <v>20</v>
      </c>
      <c r="H370">
        <v>206</v>
      </c>
      <c r="I370" s="10">
        <f t="shared" si="36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3">
        <f t="shared" si="37"/>
        <v>40464.208333333336</v>
      </c>
      <c r="O370" s="13">
        <f t="shared" si="38"/>
        <v>40487.208333333336</v>
      </c>
      <c r="P370" s="15" t="str">
        <f t="shared" si="39"/>
        <v>2010</v>
      </c>
      <c r="Q370" t="b">
        <v>0</v>
      </c>
      <c r="R370" t="b">
        <v>1</v>
      </c>
      <c r="S370" t="s">
        <v>42</v>
      </c>
      <c r="T370" t="str">
        <f t="shared" si="40"/>
        <v>film &amp; video</v>
      </c>
      <c r="U370" t="str">
        <f t="shared" si="41"/>
        <v>documentary</v>
      </c>
    </row>
    <row r="371" spans="1:2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35"/>
        <v>273.01851851851848</v>
      </c>
      <c r="G371" t="s">
        <v>20</v>
      </c>
      <c r="H371">
        <v>154</v>
      </c>
      <c r="I371" s="10">
        <f t="shared" si="36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3">
        <f t="shared" si="37"/>
        <v>41308.25</v>
      </c>
      <c r="O371" s="13">
        <f t="shared" si="38"/>
        <v>41347.208333333336</v>
      </c>
      <c r="P371" s="15" t="str">
        <f t="shared" si="39"/>
        <v>2013</v>
      </c>
      <c r="Q371" t="b">
        <v>0</v>
      </c>
      <c r="R371" t="b">
        <v>1</v>
      </c>
      <c r="S371" t="s">
        <v>269</v>
      </c>
      <c r="T371" t="str">
        <f t="shared" si="40"/>
        <v>film &amp; video</v>
      </c>
      <c r="U371" t="str">
        <f t="shared" si="41"/>
        <v>television</v>
      </c>
    </row>
    <row r="372" spans="1:2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35"/>
        <v>159.36331255565449</v>
      </c>
      <c r="G372" t="s">
        <v>20</v>
      </c>
      <c r="H372">
        <v>5966</v>
      </c>
      <c r="I372" s="10">
        <f t="shared" si="36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3">
        <f t="shared" si="37"/>
        <v>43570.208333333328</v>
      </c>
      <c r="O372" s="13">
        <f t="shared" si="38"/>
        <v>43576.208333333328</v>
      </c>
      <c r="P372" s="15" t="str">
        <f t="shared" si="39"/>
        <v>2019</v>
      </c>
      <c r="Q372" t="b">
        <v>0</v>
      </c>
      <c r="R372" t="b">
        <v>0</v>
      </c>
      <c r="S372" t="s">
        <v>33</v>
      </c>
      <c r="T372" t="str">
        <f t="shared" si="40"/>
        <v>theater</v>
      </c>
      <c r="U372" t="str">
        <f t="shared" si="41"/>
        <v>plays</v>
      </c>
    </row>
    <row r="373" spans="1:21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35"/>
        <v>67.869978858350947</v>
      </c>
      <c r="G373" t="s">
        <v>14</v>
      </c>
      <c r="H373">
        <v>2176</v>
      </c>
      <c r="I373" s="10">
        <f t="shared" si="36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3">
        <f t="shared" si="37"/>
        <v>42043.25</v>
      </c>
      <c r="O373" s="13">
        <f t="shared" si="38"/>
        <v>42094.208333333328</v>
      </c>
      <c r="P373" s="15" t="str">
        <f t="shared" si="39"/>
        <v>2015</v>
      </c>
      <c r="Q373" t="b">
        <v>0</v>
      </c>
      <c r="R373" t="b">
        <v>0</v>
      </c>
      <c r="S373" t="s">
        <v>33</v>
      </c>
      <c r="T373" t="str">
        <f t="shared" si="40"/>
        <v>theater</v>
      </c>
      <c r="U373" t="str">
        <f t="shared" si="41"/>
        <v>plays</v>
      </c>
    </row>
    <row r="374" spans="1:21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35"/>
        <v>1591.5555555555554</v>
      </c>
      <c r="G374" t="s">
        <v>20</v>
      </c>
      <c r="H374">
        <v>169</v>
      </c>
      <c r="I374" s="10">
        <f t="shared" si="36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3">
        <f t="shared" si="37"/>
        <v>42012.25</v>
      </c>
      <c r="O374" s="13">
        <f t="shared" si="38"/>
        <v>42032.25</v>
      </c>
      <c r="P374" s="15" t="str">
        <f t="shared" si="39"/>
        <v>2015</v>
      </c>
      <c r="Q374" t="b">
        <v>0</v>
      </c>
      <c r="R374" t="b">
        <v>1</v>
      </c>
      <c r="S374" t="s">
        <v>42</v>
      </c>
      <c r="T374" t="str">
        <f t="shared" si="40"/>
        <v>film &amp; video</v>
      </c>
      <c r="U374" t="str">
        <f t="shared" si="41"/>
        <v>documentary</v>
      </c>
    </row>
    <row r="375" spans="1:2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35"/>
        <v>730.18222222222221</v>
      </c>
      <c r="G375" t="s">
        <v>20</v>
      </c>
      <c r="H375">
        <v>2106</v>
      </c>
      <c r="I375" s="10">
        <f t="shared" si="36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3">
        <f t="shared" si="37"/>
        <v>42964.208333333328</v>
      </c>
      <c r="O375" s="13">
        <f t="shared" si="38"/>
        <v>42972.208333333328</v>
      </c>
      <c r="P375" s="15" t="str">
        <f t="shared" si="39"/>
        <v>2017</v>
      </c>
      <c r="Q375" t="b">
        <v>0</v>
      </c>
      <c r="R375" t="b">
        <v>0</v>
      </c>
      <c r="S375" t="s">
        <v>33</v>
      </c>
      <c r="T375" t="str">
        <f t="shared" si="40"/>
        <v>theater</v>
      </c>
      <c r="U375" t="str">
        <f t="shared" si="41"/>
        <v>plays</v>
      </c>
    </row>
    <row r="376" spans="1:21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35"/>
        <v>13.185782556750297</v>
      </c>
      <c r="G376" t="s">
        <v>14</v>
      </c>
      <c r="H376">
        <v>441</v>
      </c>
      <c r="I376" s="10">
        <f t="shared" si="36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3">
        <f t="shared" si="37"/>
        <v>43476.25</v>
      </c>
      <c r="O376" s="13">
        <f t="shared" si="38"/>
        <v>43481.25</v>
      </c>
      <c r="P376" s="15" t="str">
        <f t="shared" si="39"/>
        <v>2019</v>
      </c>
      <c r="Q376" t="b">
        <v>0</v>
      </c>
      <c r="R376" t="b">
        <v>1</v>
      </c>
      <c r="S376" t="s">
        <v>42</v>
      </c>
      <c r="T376" t="str">
        <f t="shared" si="40"/>
        <v>film &amp; video</v>
      </c>
      <c r="U376" t="str">
        <f t="shared" si="41"/>
        <v>documentary</v>
      </c>
    </row>
    <row r="377" spans="1:21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35"/>
        <v>54.777777777777779</v>
      </c>
      <c r="G377" t="s">
        <v>14</v>
      </c>
      <c r="H377">
        <v>25</v>
      </c>
      <c r="I377" s="10">
        <f t="shared" si="36"/>
        <v>59.16</v>
      </c>
      <c r="J377" t="s">
        <v>21</v>
      </c>
      <c r="K377" t="s">
        <v>22</v>
      </c>
      <c r="L377">
        <v>1444971600</v>
      </c>
      <c r="M377">
        <v>1449900000</v>
      </c>
      <c r="N377" s="13">
        <f t="shared" si="37"/>
        <v>42293.208333333328</v>
      </c>
      <c r="O377" s="13">
        <f t="shared" si="38"/>
        <v>42350.25</v>
      </c>
      <c r="P377" s="15" t="str">
        <f t="shared" si="39"/>
        <v>2015</v>
      </c>
      <c r="Q377" t="b">
        <v>0</v>
      </c>
      <c r="R377" t="b">
        <v>0</v>
      </c>
      <c r="S377" t="s">
        <v>60</v>
      </c>
      <c r="T377" t="str">
        <f t="shared" si="40"/>
        <v>music</v>
      </c>
      <c r="U377" t="str">
        <f t="shared" si="41"/>
        <v>indie rock</v>
      </c>
    </row>
    <row r="378" spans="1:2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35"/>
        <v>361.02941176470591</v>
      </c>
      <c r="G378" t="s">
        <v>20</v>
      </c>
      <c r="H378">
        <v>131</v>
      </c>
      <c r="I378" s="10">
        <f t="shared" si="36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3">
        <f t="shared" si="37"/>
        <v>41826.208333333336</v>
      </c>
      <c r="O378" s="13">
        <f t="shared" si="38"/>
        <v>41832.208333333336</v>
      </c>
      <c r="P378" s="15" t="str">
        <f t="shared" si="39"/>
        <v>2014</v>
      </c>
      <c r="Q378" t="b">
        <v>0</v>
      </c>
      <c r="R378" t="b">
        <v>0</v>
      </c>
      <c r="S378" t="s">
        <v>23</v>
      </c>
      <c r="T378" t="str">
        <f t="shared" si="40"/>
        <v>music</v>
      </c>
      <c r="U378" t="str">
        <f t="shared" si="41"/>
        <v>rock</v>
      </c>
    </row>
    <row r="379" spans="1:21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35"/>
        <v>10.257545271629779</v>
      </c>
      <c r="G379" t="s">
        <v>14</v>
      </c>
      <c r="H379">
        <v>127</v>
      </c>
      <c r="I379" s="10">
        <f t="shared" si="36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3">
        <f t="shared" si="37"/>
        <v>43760.208333333328</v>
      </c>
      <c r="O379" s="13">
        <f t="shared" si="38"/>
        <v>43774.25</v>
      </c>
      <c r="P379" s="15" t="str">
        <f t="shared" si="39"/>
        <v>2019</v>
      </c>
      <c r="Q379" t="b">
        <v>0</v>
      </c>
      <c r="R379" t="b">
        <v>0</v>
      </c>
      <c r="S379" t="s">
        <v>33</v>
      </c>
      <c r="T379" t="str">
        <f t="shared" si="40"/>
        <v>theater</v>
      </c>
      <c r="U379" t="str">
        <f t="shared" si="41"/>
        <v>plays</v>
      </c>
    </row>
    <row r="380" spans="1:21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35"/>
        <v>13.962962962962964</v>
      </c>
      <c r="G380" t="s">
        <v>14</v>
      </c>
      <c r="H380">
        <v>355</v>
      </c>
      <c r="I380" s="10">
        <f t="shared" si="36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3">
        <f t="shared" si="37"/>
        <v>43241.208333333328</v>
      </c>
      <c r="O380" s="13">
        <f t="shared" si="38"/>
        <v>43279.208333333328</v>
      </c>
      <c r="P380" s="15" t="str">
        <f t="shared" si="39"/>
        <v>2018</v>
      </c>
      <c r="Q380" t="b">
        <v>0</v>
      </c>
      <c r="R380" t="b">
        <v>0</v>
      </c>
      <c r="S380" t="s">
        <v>42</v>
      </c>
      <c r="T380" t="str">
        <f t="shared" si="40"/>
        <v>film &amp; video</v>
      </c>
      <c r="U380" t="str">
        <f t="shared" si="41"/>
        <v>documentary</v>
      </c>
    </row>
    <row r="381" spans="1:21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35"/>
        <v>40.444444444444443</v>
      </c>
      <c r="G381" t="s">
        <v>14</v>
      </c>
      <c r="H381">
        <v>44</v>
      </c>
      <c r="I381" s="10">
        <f t="shared" si="36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3">
        <f t="shared" si="37"/>
        <v>40843.208333333336</v>
      </c>
      <c r="O381" s="13">
        <f t="shared" si="38"/>
        <v>40857.25</v>
      </c>
      <c r="P381" s="15" t="str">
        <f t="shared" si="39"/>
        <v>2011</v>
      </c>
      <c r="Q381" t="b">
        <v>0</v>
      </c>
      <c r="R381" t="b">
        <v>0</v>
      </c>
      <c r="S381" t="s">
        <v>33</v>
      </c>
      <c r="T381" t="str">
        <f t="shared" si="40"/>
        <v>theater</v>
      </c>
      <c r="U381" t="str">
        <f t="shared" si="41"/>
        <v>plays</v>
      </c>
    </row>
    <row r="382" spans="1:21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35"/>
        <v>160.32</v>
      </c>
      <c r="G382" t="s">
        <v>20</v>
      </c>
      <c r="H382">
        <v>84</v>
      </c>
      <c r="I382" s="10">
        <f t="shared" si="36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3">
        <f t="shared" si="37"/>
        <v>41448.208333333336</v>
      </c>
      <c r="O382" s="13">
        <f t="shared" si="38"/>
        <v>41453.208333333336</v>
      </c>
      <c r="P382" s="15" t="str">
        <f t="shared" si="39"/>
        <v>2013</v>
      </c>
      <c r="Q382" t="b">
        <v>0</v>
      </c>
      <c r="R382" t="b">
        <v>0</v>
      </c>
      <c r="S382" t="s">
        <v>33</v>
      </c>
      <c r="T382" t="str">
        <f t="shared" si="40"/>
        <v>theater</v>
      </c>
      <c r="U382" t="str">
        <f t="shared" si="41"/>
        <v>plays</v>
      </c>
    </row>
    <row r="383" spans="1:2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35"/>
        <v>183.9433962264151</v>
      </c>
      <c r="G383" t="s">
        <v>20</v>
      </c>
      <c r="H383">
        <v>155</v>
      </c>
      <c r="I383" s="10">
        <f t="shared" si="36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3">
        <f t="shared" si="37"/>
        <v>42163.208333333328</v>
      </c>
      <c r="O383" s="13">
        <f t="shared" si="38"/>
        <v>42209.208333333328</v>
      </c>
      <c r="P383" s="15" t="str">
        <f t="shared" si="39"/>
        <v>2015</v>
      </c>
      <c r="Q383" t="b">
        <v>0</v>
      </c>
      <c r="R383" t="b">
        <v>0</v>
      </c>
      <c r="S383" t="s">
        <v>33</v>
      </c>
      <c r="T383" t="str">
        <f t="shared" si="40"/>
        <v>theater</v>
      </c>
      <c r="U383" t="str">
        <f t="shared" si="41"/>
        <v>plays</v>
      </c>
    </row>
    <row r="384" spans="1:21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35"/>
        <v>63.769230769230766</v>
      </c>
      <c r="G384" t="s">
        <v>14</v>
      </c>
      <c r="H384">
        <v>67</v>
      </c>
      <c r="I384" s="10">
        <f t="shared" si="36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3">
        <f t="shared" si="37"/>
        <v>43024.208333333328</v>
      </c>
      <c r="O384" s="13">
        <f t="shared" si="38"/>
        <v>43043.208333333328</v>
      </c>
      <c r="P384" s="15" t="str">
        <f t="shared" si="39"/>
        <v>2017</v>
      </c>
      <c r="Q384" t="b">
        <v>0</v>
      </c>
      <c r="R384" t="b">
        <v>0</v>
      </c>
      <c r="S384" t="s">
        <v>122</v>
      </c>
      <c r="T384" t="str">
        <f t="shared" si="40"/>
        <v>photography</v>
      </c>
      <c r="U384" t="str">
        <f t="shared" si="41"/>
        <v>photography books</v>
      </c>
    </row>
    <row r="385" spans="1:2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35"/>
        <v>225.38095238095238</v>
      </c>
      <c r="G385" t="s">
        <v>20</v>
      </c>
      <c r="H385">
        <v>189</v>
      </c>
      <c r="I385" s="10">
        <f t="shared" si="36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3">
        <f t="shared" si="37"/>
        <v>43509.25</v>
      </c>
      <c r="O385" s="13">
        <f t="shared" si="38"/>
        <v>43515.25</v>
      </c>
      <c r="P385" s="15" t="str">
        <f t="shared" si="39"/>
        <v>2019</v>
      </c>
      <c r="Q385" t="b">
        <v>0</v>
      </c>
      <c r="R385" t="b">
        <v>1</v>
      </c>
      <c r="S385" t="s">
        <v>17</v>
      </c>
      <c r="T385" t="str">
        <f t="shared" si="40"/>
        <v>food</v>
      </c>
      <c r="U385" t="str">
        <f t="shared" si="41"/>
        <v>food trucks</v>
      </c>
    </row>
    <row r="386" spans="1:2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ref="F386:F449" si="42">(E386/D386)*100</f>
        <v>172.00961538461539</v>
      </c>
      <c r="G386" t="s">
        <v>20</v>
      </c>
      <c r="H386">
        <v>4799</v>
      </c>
      <c r="I386" s="10">
        <f t="shared" ref="I386:I449" si="43">IF(H386=0, 0, 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3">
        <f t="shared" ref="N386:N449" si="44">(((L386/60)/60)/24)+DATE(1970,1,1)</f>
        <v>42776.25</v>
      </c>
      <c r="O386" s="13">
        <f t="shared" ref="O386:O449" si="45">(((M386/60)/60)/24)+DATE(1970,1,1)</f>
        <v>42803.25</v>
      </c>
      <c r="P386" s="15" t="str">
        <f t="shared" si="39"/>
        <v>2017</v>
      </c>
      <c r="Q386" t="b">
        <v>1</v>
      </c>
      <c r="R386" t="b">
        <v>1</v>
      </c>
      <c r="S386" t="s">
        <v>42</v>
      </c>
      <c r="T386" t="str">
        <f t="shared" si="40"/>
        <v>film &amp; video</v>
      </c>
      <c r="U386" t="str">
        <f t="shared" si="41"/>
        <v>documentary</v>
      </c>
    </row>
    <row r="387" spans="1:21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si="42"/>
        <v>146.16709511568124</v>
      </c>
      <c r="G387" t="s">
        <v>20</v>
      </c>
      <c r="H387">
        <v>1137</v>
      </c>
      <c r="I387" s="10">
        <f t="shared" si="4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3">
        <f t="shared" si="44"/>
        <v>43553.208333333328</v>
      </c>
      <c r="O387" s="13">
        <f t="shared" si="45"/>
        <v>43585.208333333328</v>
      </c>
      <c r="P387" s="15" t="str">
        <f t="shared" ref="P387:P450" si="46">TEXT(O387,"yyyy")</f>
        <v>2019</v>
      </c>
      <c r="Q387" t="b">
        <v>0</v>
      </c>
      <c r="R387" t="b">
        <v>0</v>
      </c>
      <c r="S387" t="s">
        <v>68</v>
      </c>
      <c r="T387" t="str">
        <f t="shared" ref="T387:T450" si="47">_xlfn.TEXTBEFORE(S387,"/")</f>
        <v>publishing</v>
      </c>
      <c r="U387" t="str">
        <f t="shared" ref="U387:U450" si="48">_xlfn.TEXTAFTER(S387,"/")</f>
        <v>nonfiction</v>
      </c>
    </row>
    <row r="388" spans="1:21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42"/>
        <v>76.42361623616236</v>
      </c>
      <c r="G388" t="s">
        <v>14</v>
      </c>
      <c r="H388">
        <v>1068</v>
      </c>
      <c r="I388" s="10">
        <f t="shared" si="4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3">
        <f t="shared" si="44"/>
        <v>40355.208333333336</v>
      </c>
      <c r="O388" s="13">
        <f t="shared" si="45"/>
        <v>40367.208333333336</v>
      </c>
      <c r="P388" s="15" t="str">
        <f t="shared" si="46"/>
        <v>2010</v>
      </c>
      <c r="Q388" t="b">
        <v>0</v>
      </c>
      <c r="R388" t="b">
        <v>0</v>
      </c>
      <c r="S388" t="s">
        <v>33</v>
      </c>
      <c r="T388" t="str">
        <f t="shared" si="47"/>
        <v>theater</v>
      </c>
      <c r="U388" t="str">
        <f t="shared" si="48"/>
        <v>plays</v>
      </c>
    </row>
    <row r="389" spans="1:21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42"/>
        <v>39.261467889908261</v>
      </c>
      <c r="G389" t="s">
        <v>14</v>
      </c>
      <c r="H389">
        <v>424</v>
      </c>
      <c r="I389" s="10">
        <f t="shared" si="4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3">
        <f t="shared" si="44"/>
        <v>41072.208333333336</v>
      </c>
      <c r="O389" s="13">
        <f t="shared" si="45"/>
        <v>41077.208333333336</v>
      </c>
      <c r="P389" s="15" t="str">
        <f t="shared" si="46"/>
        <v>2012</v>
      </c>
      <c r="Q389" t="b">
        <v>0</v>
      </c>
      <c r="R389" t="b">
        <v>0</v>
      </c>
      <c r="S389" t="s">
        <v>65</v>
      </c>
      <c r="T389" t="str">
        <f t="shared" si="47"/>
        <v>technology</v>
      </c>
      <c r="U389" t="str">
        <f t="shared" si="48"/>
        <v>wearables</v>
      </c>
    </row>
    <row r="390" spans="1:2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42"/>
        <v>11.270034843205574</v>
      </c>
      <c r="G390" t="s">
        <v>74</v>
      </c>
      <c r="H390">
        <v>145</v>
      </c>
      <c r="I390" s="10">
        <f t="shared" si="4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3">
        <f t="shared" si="44"/>
        <v>40912.25</v>
      </c>
      <c r="O390" s="13">
        <f t="shared" si="45"/>
        <v>40914.25</v>
      </c>
      <c r="P390" s="15" t="str">
        <f t="shared" si="46"/>
        <v>2012</v>
      </c>
      <c r="Q390" t="b">
        <v>0</v>
      </c>
      <c r="R390" t="b">
        <v>0</v>
      </c>
      <c r="S390" t="s">
        <v>60</v>
      </c>
      <c r="T390" t="str">
        <f t="shared" si="47"/>
        <v>music</v>
      </c>
      <c r="U390" t="str">
        <f t="shared" si="48"/>
        <v>indie rock</v>
      </c>
    </row>
    <row r="391" spans="1:2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42"/>
        <v>122.11084337349398</v>
      </c>
      <c r="G391" t="s">
        <v>20</v>
      </c>
      <c r="H391">
        <v>1152</v>
      </c>
      <c r="I391" s="10">
        <f t="shared" si="4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3">
        <f t="shared" si="44"/>
        <v>40479.208333333336</v>
      </c>
      <c r="O391" s="13">
        <f t="shared" si="45"/>
        <v>40506.25</v>
      </c>
      <c r="P391" s="15" t="str">
        <f t="shared" si="46"/>
        <v>2010</v>
      </c>
      <c r="Q391" t="b">
        <v>0</v>
      </c>
      <c r="R391" t="b">
        <v>0</v>
      </c>
      <c r="S391" t="s">
        <v>33</v>
      </c>
      <c r="T391" t="str">
        <f t="shared" si="47"/>
        <v>theater</v>
      </c>
      <c r="U391" t="str">
        <f t="shared" si="48"/>
        <v>plays</v>
      </c>
    </row>
    <row r="392" spans="1:2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42"/>
        <v>186.54166666666669</v>
      </c>
      <c r="G392" t="s">
        <v>20</v>
      </c>
      <c r="H392">
        <v>50</v>
      </c>
      <c r="I392" s="10">
        <f t="shared" si="43"/>
        <v>89.54</v>
      </c>
      <c r="J392" t="s">
        <v>21</v>
      </c>
      <c r="K392" t="s">
        <v>22</v>
      </c>
      <c r="L392">
        <v>1379048400</v>
      </c>
      <c r="M392">
        <v>1380344400</v>
      </c>
      <c r="N392" s="13">
        <f t="shared" si="44"/>
        <v>41530.208333333336</v>
      </c>
      <c r="O392" s="13">
        <f t="shared" si="45"/>
        <v>41545.208333333336</v>
      </c>
      <c r="P392" s="15" t="str">
        <f t="shared" si="46"/>
        <v>2013</v>
      </c>
      <c r="Q392" t="b">
        <v>0</v>
      </c>
      <c r="R392" t="b">
        <v>0</v>
      </c>
      <c r="S392" t="s">
        <v>122</v>
      </c>
      <c r="T392" t="str">
        <f t="shared" si="47"/>
        <v>photography</v>
      </c>
      <c r="U392" t="str">
        <f t="shared" si="48"/>
        <v>photography books</v>
      </c>
    </row>
    <row r="393" spans="1:21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42"/>
        <v>7.2731788079470201</v>
      </c>
      <c r="G393" t="s">
        <v>14</v>
      </c>
      <c r="H393">
        <v>151</v>
      </c>
      <c r="I393" s="10">
        <f t="shared" si="4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3">
        <f t="shared" si="44"/>
        <v>41653.25</v>
      </c>
      <c r="O393" s="13">
        <f t="shared" si="45"/>
        <v>41655.25</v>
      </c>
      <c r="P393" s="15" t="str">
        <f t="shared" si="46"/>
        <v>2014</v>
      </c>
      <c r="Q393" t="b">
        <v>0</v>
      </c>
      <c r="R393" t="b">
        <v>0</v>
      </c>
      <c r="S393" t="s">
        <v>68</v>
      </c>
      <c r="T393" t="str">
        <f t="shared" si="47"/>
        <v>publishing</v>
      </c>
      <c r="U393" t="str">
        <f t="shared" si="48"/>
        <v>nonfiction</v>
      </c>
    </row>
    <row r="394" spans="1:21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42"/>
        <v>65.642371234207957</v>
      </c>
      <c r="G394" t="s">
        <v>14</v>
      </c>
      <c r="H394">
        <v>1608</v>
      </c>
      <c r="I394" s="10">
        <f t="shared" si="4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3">
        <f t="shared" si="44"/>
        <v>40549.25</v>
      </c>
      <c r="O394" s="13">
        <f t="shared" si="45"/>
        <v>40551.25</v>
      </c>
      <c r="P394" s="15" t="str">
        <f t="shared" si="46"/>
        <v>2011</v>
      </c>
      <c r="Q394" t="b">
        <v>0</v>
      </c>
      <c r="R394" t="b">
        <v>0</v>
      </c>
      <c r="S394" t="s">
        <v>65</v>
      </c>
      <c r="T394" t="str">
        <f t="shared" si="47"/>
        <v>technology</v>
      </c>
      <c r="U394" t="str">
        <f t="shared" si="48"/>
        <v>wearables</v>
      </c>
    </row>
    <row r="395" spans="1:2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42"/>
        <v>228.96178343949046</v>
      </c>
      <c r="G395" t="s">
        <v>20</v>
      </c>
      <c r="H395">
        <v>3059</v>
      </c>
      <c r="I395" s="10">
        <f t="shared" si="4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3">
        <f t="shared" si="44"/>
        <v>42933.208333333328</v>
      </c>
      <c r="O395" s="13">
        <f t="shared" si="45"/>
        <v>42934.208333333328</v>
      </c>
      <c r="P395" s="15" t="str">
        <f t="shared" si="46"/>
        <v>2017</v>
      </c>
      <c r="Q395" t="b">
        <v>0</v>
      </c>
      <c r="R395" t="b">
        <v>0</v>
      </c>
      <c r="S395" t="s">
        <v>159</v>
      </c>
      <c r="T395" t="str">
        <f t="shared" si="47"/>
        <v>music</v>
      </c>
      <c r="U395" t="str">
        <f t="shared" si="48"/>
        <v>jazz</v>
      </c>
    </row>
    <row r="396" spans="1:2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42"/>
        <v>469.37499999999994</v>
      </c>
      <c r="G396" t="s">
        <v>20</v>
      </c>
      <c r="H396">
        <v>34</v>
      </c>
      <c r="I396" s="10">
        <f t="shared" si="4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3">
        <f t="shared" si="44"/>
        <v>41484.208333333336</v>
      </c>
      <c r="O396" s="13">
        <f t="shared" si="45"/>
        <v>41494.208333333336</v>
      </c>
      <c r="P396" s="15" t="str">
        <f t="shared" si="46"/>
        <v>2013</v>
      </c>
      <c r="Q396" t="b">
        <v>0</v>
      </c>
      <c r="R396" t="b">
        <v>1</v>
      </c>
      <c r="S396" t="s">
        <v>42</v>
      </c>
      <c r="T396" t="str">
        <f t="shared" si="47"/>
        <v>film &amp; video</v>
      </c>
      <c r="U396" t="str">
        <f t="shared" si="48"/>
        <v>documentary</v>
      </c>
    </row>
    <row r="397" spans="1:21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42"/>
        <v>130.11267605633802</v>
      </c>
      <c r="G397" t="s">
        <v>20</v>
      </c>
      <c r="H397">
        <v>220</v>
      </c>
      <c r="I397" s="10">
        <f t="shared" si="4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3">
        <f t="shared" si="44"/>
        <v>40885.25</v>
      </c>
      <c r="O397" s="13">
        <f t="shared" si="45"/>
        <v>40886.25</v>
      </c>
      <c r="P397" s="15" t="str">
        <f t="shared" si="46"/>
        <v>2011</v>
      </c>
      <c r="Q397" t="b">
        <v>1</v>
      </c>
      <c r="R397" t="b">
        <v>0</v>
      </c>
      <c r="S397" t="s">
        <v>33</v>
      </c>
      <c r="T397" t="str">
        <f t="shared" si="47"/>
        <v>theater</v>
      </c>
      <c r="U397" t="str">
        <f t="shared" si="48"/>
        <v>plays</v>
      </c>
    </row>
    <row r="398" spans="1:2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42"/>
        <v>167.05422993492408</v>
      </c>
      <c r="G398" t="s">
        <v>20</v>
      </c>
      <c r="H398">
        <v>1604</v>
      </c>
      <c r="I398" s="10">
        <f t="shared" si="4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3">
        <f t="shared" si="44"/>
        <v>43378.208333333328</v>
      </c>
      <c r="O398" s="13">
        <f t="shared" si="45"/>
        <v>43386.208333333328</v>
      </c>
      <c r="P398" s="15" t="str">
        <f t="shared" si="46"/>
        <v>2018</v>
      </c>
      <c r="Q398" t="b">
        <v>0</v>
      </c>
      <c r="R398" t="b">
        <v>0</v>
      </c>
      <c r="S398" t="s">
        <v>53</v>
      </c>
      <c r="T398" t="str">
        <f t="shared" si="47"/>
        <v>film &amp; video</v>
      </c>
      <c r="U398" t="str">
        <f t="shared" si="48"/>
        <v>drama</v>
      </c>
    </row>
    <row r="399" spans="1:2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42"/>
        <v>173.8641975308642</v>
      </c>
      <c r="G399" t="s">
        <v>20</v>
      </c>
      <c r="H399">
        <v>454</v>
      </c>
      <c r="I399" s="10">
        <f t="shared" si="4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3">
        <f t="shared" si="44"/>
        <v>41417.208333333336</v>
      </c>
      <c r="O399" s="13">
        <f t="shared" si="45"/>
        <v>41423.208333333336</v>
      </c>
      <c r="P399" s="15" t="str">
        <f t="shared" si="46"/>
        <v>2013</v>
      </c>
      <c r="Q399" t="b">
        <v>0</v>
      </c>
      <c r="R399" t="b">
        <v>0</v>
      </c>
      <c r="S399" t="s">
        <v>23</v>
      </c>
      <c r="T399" t="str">
        <f t="shared" si="47"/>
        <v>music</v>
      </c>
      <c r="U399" t="str">
        <f t="shared" si="48"/>
        <v>rock</v>
      </c>
    </row>
    <row r="400" spans="1:21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42"/>
        <v>717.76470588235293</v>
      </c>
      <c r="G400" t="s">
        <v>20</v>
      </c>
      <c r="H400">
        <v>123</v>
      </c>
      <c r="I400" s="10">
        <f t="shared" si="4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3">
        <f t="shared" si="44"/>
        <v>43228.208333333328</v>
      </c>
      <c r="O400" s="13">
        <f t="shared" si="45"/>
        <v>43230.208333333328</v>
      </c>
      <c r="P400" s="15" t="str">
        <f t="shared" si="46"/>
        <v>2018</v>
      </c>
      <c r="Q400" t="b">
        <v>0</v>
      </c>
      <c r="R400" t="b">
        <v>1</v>
      </c>
      <c r="S400" t="s">
        <v>71</v>
      </c>
      <c r="T400" t="str">
        <f t="shared" si="47"/>
        <v>film &amp; video</v>
      </c>
      <c r="U400" t="str">
        <f t="shared" si="48"/>
        <v>animation</v>
      </c>
    </row>
    <row r="401" spans="1:21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42"/>
        <v>63.850976361767728</v>
      </c>
      <c r="G401" t="s">
        <v>14</v>
      </c>
      <c r="H401">
        <v>941</v>
      </c>
      <c r="I401" s="10">
        <f t="shared" si="4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3">
        <f t="shared" si="44"/>
        <v>40576.25</v>
      </c>
      <c r="O401" s="13">
        <f t="shared" si="45"/>
        <v>40583.25</v>
      </c>
      <c r="P401" s="15" t="str">
        <f t="shared" si="46"/>
        <v>2011</v>
      </c>
      <c r="Q401" t="b">
        <v>0</v>
      </c>
      <c r="R401" t="b">
        <v>0</v>
      </c>
      <c r="S401" t="s">
        <v>60</v>
      </c>
      <c r="T401" t="str">
        <f t="shared" si="47"/>
        <v>music</v>
      </c>
      <c r="U401" t="str">
        <f t="shared" si="48"/>
        <v>indie rock</v>
      </c>
    </row>
    <row r="402" spans="1:21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42"/>
        <v>2</v>
      </c>
      <c r="G402" t="s">
        <v>14</v>
      </c>
      <c r="H402">
        <v>1</v>
      </c>
      <c r="I402" s="10">
        <f t="shared" si="43"/>
        <v>2</v>
      </c>
      <c r="J402" t="s">
        <v>21</v>
      </c>
      <c r="K402" t="s">
        <v>22</v>
      </c>
      <c r="L402">
        <v>1376629200</v>
      </c>
      <c r="M402">
        <v>1378530000</v>
      </c>
      <c r="N402" s="13">
        <f t="shared" si="44"/>
        <v>41502.208333333336</v>
      </c>
      <c r="O402" s="13">
        <f t="shared" si="45"/>
        <v>41524.208333333336</v>
      </c>
      <c r="P402" s="15" t="str">
        <f t="shared" si="46"/>
        <v>2013</v>
      </c>
      <c r="Q402" t="b">
        <v>0</v>
      </c>
      <c r="R402" t="b">
        <v>1</v>
      </c>
      <c r="S402" t="s">
        <v>122</v>
      </c>
      <c r="T402" t="str">
        <f t="shared" si="47"/>
        <v>photography</v>
      </c>
      <c r="U402" t="str">
        <f t="shared" si="48"/>
        <v>photography books</v>
      </c>
    </row>
    <row r="403" spans="1:2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42"/>
        <v>1530.2222222222222</v>
      </c>
      <c r="G403" t="s">
        <v>20</v>
      </c>
      <c r="H403">
        <v>299</v>
      </c>
      <c r="I403" s="10">
        <f t="shared" si="4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3">
        <f t="shared" si="44"/>
        <v>43765.208333333328</v>
      </c>
      <c r="O403" s="13">
        <f t="shared" si="45"/>
        <v>43765.208333333328</v>
      </c>
      <c r="P403" s="15" t="str">
        <f t="shared" si="46"/>
        <v>2019</v>
      </c>
      <c r="Q403" t="b">
        <v>0</v>
      </c>
      <c r="R403" t="b">
        <v>0</v>
      </c>
      <c r="S403" t="s">
        <v>33</v>
      </c>
      <c r="T403" t="str">
        <f t="shared" si="47"/>
        <v>theater</v>
      </c>
      <c r="U403" t="str">
        <f t="shared" si="48"/>
        <v>plays</v>
      </c>
    </row>
    <row r="404" spans="1:21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42"/>
        <v>40.356164383561641</v>
      </c>
      <c r="G404" t="s">
        <v>14</v>
      </c>
      <c r="H404">
        <v>40</v>
      </c>
      <c r="I404" s="10">
        <f t="shared" si="4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3">
        <f t="shared" si="44"/>
        <v>40914.25</v>
      </c>
      <c r="O404" s="13">
        <f t="shared" si="45"/>
        <v>40961.25</v>
      </c>
      <c r="P404" s="15" t="str">
        <f t="shared" si="46"/>
        <v>2012</v>
      </c>
      <c r="Q404" t="b">
        <v>0</v>
      </c>
      <c r="R404" t="b">
        <v>1</v>
      </c>
      <c r="S404" t="s">
        <v>100</v>
      </c>
      <c r="T404" t="str">
        <f t="shared" si="47"/>
        <v>film &amp; video</v>
      </c>
      <c r="U404" t="str">
        <f t="shared" si="48"/>
        <v>shorts</v>
      </c>
    </row>
    <row r="405" spans="1:21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42"/>
        <v>86.220633299284984</v>
      </c>
      <c r="G405" t="s">
        <v>14</v>
      </c>
      <c r="H405">
        <v>3015</v>
      </c>
      <c r="I405" s="10">
        <f t="shared" si="4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3">
        <f t="shared" si="44"/>
        <v>40310.208333333336</v>
      </c>
      <c r="O405" s="13">
        <f t="shared" si="45"/>
        <v>40346.208333333336</v>
      </c>
      <c r="P405" s="15" t="str">
        <f t="shared" si="46"/>
        <v>2010</v>
      </c>
      <c r="Q405" t="b">
        <v>0</v>
      </c>
      <c r="R405" t="b">
        <v>1</v>
      </c>
      <c r="S405" t="s">
        <v>33</v>
      </c>
      <c r="T405" t="str">
        <f t="shared" si="47"/>
        <v>theater</v>
      </c>
      <c r="U405" t="str">
        <f t="shared" si="48"/>
        <v>plays</v>
      </c>
    </row>
    <row r="406" spans="1:2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42"/>
        <v>315.58486707566465</v>
      </c>
      <c r="G406" t="s">
        <v>20</v>
      </c>
      <c r="H406">
        <v>2237</v>
      </c>
      <c r="I406" s="10">
        <f t="shared" si="4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3">
        <f t="shared" si="44"/>
        <v>43053.25</v>
      </c>
      <c r="O406" s="13">
        <f t="shared" si="45"/>
        <v>43056.25</v>
      </c>
      <c r="P406" s="15" t="str">
        <f t="shared" si="46"/>
        <v>2017</v>
      </c>
      <c r="Q406" t="b">
        <v>0</v>
      </c>
      <c r="R406" t="b">
        <v>0</v>
      </c>
      <c r="S406" t="s">
        <v>33</v>
      </c>
      <c r="T406" t="str">
        <f t="shared" si="47"/>
        <v>theater</v>
      </c>
      <c r="U406" t="str">
        <f t="shared" si="48"/>
        <v>plays</v>
      </c>
    </row>
    <row r="407" spans="1:21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42"/>
        <v>89.618243243243242</v>
      </c>
      <c r="G407" t="s">
        <v>14</v>
      </c>
      <c r="H407">
        <v>435</v>
      </c>
      <c r="I407" s="10">
        <f t="shared" si="4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3">
        <f t="shared" si="44"/>
        <v>43255.208333333328</v>
      </c>
      <c r="O407" s="13">
        <f t="shared" si="45"/>
        <v>43305.208333333328</v>
      </c>
      <c r="P407" s="15" t="str">
        <f t="shared" si="46"/>
        <v>2018</v>
      </c>
      <c r="Q407" t="b">
        <v>0</v>
      </c>
      <c r="R407" t="b">
        <v>0</v>
      </c>
      <c r="S407" t="s">
        <v>33</v>
      </c>
      <c r="T407" t="str">
        <f t="shared" si="47"/>
        <v>theater</v>
      </c>
      <c r="U407" t="str">
        <f t="shared" si="48"/>
        <v>plays</v>
      </c>
    </row>
    <row r="408" spans="1:2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42"/>
        <v>182.14503816793894</v>
      </c>
      <c r="G408" t="s">
        <v>20</v>
      </c>
      <c r="H408">
        <v>645</v>
      </c>
      <c r="I408" s="10">
        <f t="shared" si="4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3">
        <f t="shared" si="44"/>
        <v>41304.25</v>
      </c>
      <c r="O408" s="13">
        <f t="shared" si="45"/>
        <v>41316.25</v>
      </c>
      <c r="P408" s="15" t="str">
        <f t="shared" si="46"/>
        <v>2013</v>
      </c>
      <c r="Q408" t="b">
        <v>1</v>
      </c>
      <c r="R408" t="b">
        <v>0</v>
      </c>
      <c r="S408" t="s">
        <v>42</v>
      </c>
      <c r="T408" t="str">
        <f t="shared" si="47"/>
        <v>film &amp; video</v>
      </c>
      <c r="U408" t="str">
        <f t="shared" si="48"/>
        <v>documentary</v>
      </c>
    </row>
    <row r="409" spans="1:2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42"/>
        <v>355.88235294117646</v>
      </c>
      <c r="G409" t="s">
        <v>20</v>
      </c>
      <c r="H409">
        <v>484</v>
      </c>
      <c r="I409" s="10">
        <f t="shared" si="43"/>
        <v>25</v>
      </c>
      <c r="J409" t="s">
        <v>36</v>
      </c>
      <c r="K409" t="s">
        <v>37</v>
      </c>
      <c r="L409">
        <v>1570942800</v>
      </c>
      <c r="M409">
        <v>1571547600</v>
      </c>
      <c r="N409" s="13">
        <f t="shared" si="44"/>
        <v>43751.208333333328</v>
      </c>
      <c r="O409" s="13">
        <f t="shared" si="45"/>
        <v>43758.208333333328</v>
      </c>
      <c r="P409" s="15" t="str">
        <f t="shared" si="46"/>
        <v>2019</v>
      </c>
      <c r="Q409" t="b">
        <v>0</v>
      </c>
      <c r="R409" t="b">
        <v>0</v>
      </c>
      <c r="S409" t="s">
        <v>33</v>
      </c>
      <c r="T409" t="str">
        <f t="shared" si="47"/>
        <v>theater</v>
      </c>
      <c r="U409" t="str">
        <f t="shared" si="48"/>
        <v>plays</v>
      </c>
    </row>
    <row r="410" spans="1:2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42"/>
        <v>131.83695652173913</v>
      </c>
      <c r="G410" t="s">
        <v>20</v>
      </c>
      <c r="H410">
        <v>154</v>
      </c>
      <c r="I410" s="10">
        <f t="shared" si="4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3">
        <f t="shared" si="44"/>
        <v>42541.208333333328</v>
      </c>
      <c r="O410" s="13">
        <f t="shared" si="45"/>
        <v>42561.208333333328</v>
      </c>
      <c r="P410" s="15" t="str">
        <f t="shared" si="46"/>
        <v>2016</v>
      </c>
      <c r="Q410" t="b">
        <v>0</v>
      </c>
      <c r="R410" t="b">
        <v>0</v>
      </c>
      <c r="S410" t="s">
        <v>42</v>
      </c>
      <c r="T410" t="str">
        <f t="shared" si="47"/>
        <v>film &amp; video</v>
      </c>
      <c r="U410" t="str">
        <f t="shared" si="48"/>
        <v>documentary</v>
      </c>
    </row>
    <row r="411" spans="1:21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42"/>
        <v>46.315634218289084</v>
      </c>
      <c r="G411" t="s">
        <v>14</v>
      </c>
      <c r="H411">
        <v>714</v>
      </c>
      <c r="I411" s="10">
        <f t="shared" si="4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3">
        <f t="shared" si="44"/>
        <v>42843.208333333328</v>
      </c>
      <c r="O411" s="13">
        <f t="shared" si="45"/>
        <v>42847.208333333328</v>
      </c>
      <c r="P411" s="15" t="str">
        <f t="shared" si="46"/>
        <v>2017</v>
      </c>
      <c r="Q411" t="b">
        <v>0</v>
      </c>
      <c r="R411" t="b">
        <v>0</v>
      </c>
      <c r="S411" t="s">
        <v>23</v>
      </c>
      <c r="T411" t="str">
        <f t="shared" si="47"/>
        <v>music</v>
      </c>
      <c r="U411" t="str">
        <f t="shared" si="48"/>
        <v>rock</v>
      </c>
    </row>
    <row r="412" spans="1:2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42"/>
        <v>36.132726089785294</v>
      </c>
      <c r="G412" t="s">
        <v>47</v>
      </c>
      <c r="H412">
        <v>1111</v>
      </c>
      <c r="I412" s="10">
        <f t="shared" si="4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3">
        <f t="shared" si="44"/>
        <v>42122.208333333328</v>
      </c>
      <c r="O412" s="13">
        <f t="shared" si="45"/>
        <v>42122.208333333328</v>
      </c>
      <c r="P412" s="15" t="str">
        <f t="shared" si="46"/>
        <v>2015</v>
      </c>
      <c r="Q412" t="b">
        <v>0</v>
      </c>
      <c r="R412" t="b">
        <v>0</v>
      </c>
      <c r="S412" t="s">
        <v>292</v>
      </c>
      <c r="T412" t="str">
        <f t="shared" si="47"/>
        <v>games</v>
      </c>
      <c r="U412" t="str">
        <f t="shared" si="48"/>
        <v>mobile games</v>
      </c>
    </row>
    <row r="413" spans="1:2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42"/>
        <v>104.62820512820512</v>
      </c>
      <c r="G413" t="s">
        <v>20</v>
      </c>
      <c r="H413">
        <v>82</v>
      </c>
      <c r="I413" s="10">
        <f t="shared" si="4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3">
        <f t="shared" si="44"/>
        <v>42884.208333333328</v>
      </c>
      <c r="O413" s="13">
        <f t="shared" si="45"/>
        <v>42886.208333333328</v>
      </c>
      <c r="P413" s="15" t="str">
        <f t="shared" si="46"/>
        <v>2017</v>
      </c>
      <c r="Q413" t="b">
        <v>0</v>
      </c>
      <c r="R413" t="b">
        <v>0</v>
      </c>
      <c r="S413" t="s">
        <v>33</v>
      </c>
      <c r="T413" t="str">
        <f t="shared" si="47"/>
        <v>theater</v>
      </c>
      <c r="U413" t="str">
        <f t="shared" si="48"/>
        <v>plays</v>
      </c>
    </row>
    <row r="414" spans="1:2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42"/>
        <v>668.85714285714289</v>
      </c>
      <c r="G414" t="s">
        <v>20</v>
      </c>
      <c r="H414">
        <v>134</v>
      </c>
      <c r="I414" s="10">
        <f t="shared" si="4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3">
        <f t="shared" si="44"/>
        <v>41642.25</v>
      </c>
      <c r="O414" s="13">
        <f t="shared" si="45"/>
        <v>41652.25</v>
      </c>
      <c r="P414" s="15" t="str">
        <f t="shared" si="46"/>
        <v>2014</v>
      </c>
      <c r="Q414" t="b">
        <v>0</v>
      </c>
      <c r="R414" t="b">
        <v>0</v>
      </c>
      <c r="S414" t="s">
        <v>119</v>
      </c>
      <c r="T414" t="str">
        <f t="shared" si="47"/>
        <v>publishing</v>
      </c>
      <c r="U414" t="str">
        <f t="shared" si="48"/>
        <v>fiction</v>
      </c>
    </row>
    <row r="415" spans="1:2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42"/>
        <v>62.072823218997364</v>
      </c>
      <c r="G415" t="s">
        <v>47</v>
      </c>
      <c r="H415">
        <v>1089</v>
      </c>
      <c r="I415" s="10">
        <f t="shared" si="4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3">
        <f t="shared" si="44"/>
        <v>43431.25</v>
      </c>
      <c r="O415" s="13">
        <f t="shared" si="45"/>
        <v>43458.25</v>
      </c>
      <c r="P415" s="15" t="str">
        <f t="shared" si="46"/>
        <v>2018</v>
      </c>
      <c r="Q415" t="b">
        <v>0</v>
      </c>
      <c r="R415" t="b">
        <v>0</v>
      </c>
      <c r="S415" t="s">
        <v>71</v>
      </c>
      <c r="T415" t="str">
        <f t="shared" si="47"/>
        <v>film &amp; video</v>
      </c>
      <c r="U415" t="str">
        <f t="shared" si="48"/>
        <v>animation</v>
      </c>
    </row>
    <row r="416" spans="1:21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42"/>
        <v>84.699787460148784</v>
      </c>
      <c r="G416" t="s">
        <v>14</v>
      </c>
      <c r="H416">
        <v>5497</v>
      </c>
      <c r="I416" s="10">
        <f t="shared" si="4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3">
        <f t="shared" si="44"/>
        <v>40288.208333333336</v>
      </c>
      <c r="O416" s="13">
        <f t="shared" si="45"/>
        <v>40296.208333333336</v>
      </c>
      <c r="P416" s="15" t="str">
        <f t="shared" si="46"/>
        <v>2010</v>
      </c>
      <c r="Q416" t="b">
        <v>0</v>
      </c>
      <c r="R416" t="b">
        <v>1</v>
      </c>
      <c r="S416" t="s">
        <v>17</v>
      </c>
      <c r="T416" t="str">
        <f t="shared" si="47"/>
        <v>food</v>
      </c>
      <c r="U416" t="str">
        <f t="shared" si="48"/>
        <v>food trucks</v>
      </c>
    </row>
    <row r="417" spans="1:21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42"/>
        <v>11.059030837004405</v>
      </c>
      <c r="G417" t="s">
        <v>14</v>
      </c>
      <c r="H417">
        <v>418</v>
      </c>
      <c r="I417" s="10">
        <f t="shared" si="4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3">
        <f t="shared" si="44"/>
        <v>40921.25</v>
      </c>
      <c r="O417" s="13">
        <f t="shared" si="45"/>
        <v>40938.25</v>
      </c>
      <c r="P417" s="15" t="str">
        <f t="shared" si="46"/>
        <v>2012</v>
      </c>
      <c r="Q417" t="b">
        <v>0</v>
      </c>
      <c r="R417" t="b">
        <v>0</v>
      </c>
      <c r="S417" t="s">
        <v>33</v>
      </c>
      <c r="T417" t="str">
        <f t="shared" si="47"/>
        <v>theater</v>
      </c>
      <c r="U417" t="str">
        <f t="shared" si="48"/>
        <v>plays</v>
      </c>
    </row>
    <row r="418" spans="1:21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42"/>
        <v>43.838781575037146</v>
      </c>
      <c r="G418" t="s">
        <v>14</v>
      </c>
      <c r="H418">
        <v>1439</v>
      </c>
      <c r="I418" s="10">
        <f t="shared" si="4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3">
        <f t="shared" si="44"/>
        <v>40560.25</v>
      </c>
      <c r="O418" s="13">
        <f t="shared" si="45"/>
        <v>40569.25</v>
      </c>
      <c r="P418" s="15" t="str">
        <f t="shared" si="46"/>
        <v>2011</v>
      </c>
      <c r="Q418" t="b">
        <v>0</v>
      </c>
      <c r="R418" t="b">
        <v>1</v>
      </c>
      <c r="S418" t="s">
        <v>42</v>
      </c>
      <c r="T418" t="str">
        <f t="shared" si="47"/>
        <v>film &amp; video</v>
      </c>
      <c r="U418" t="str">
        <f t="shared" si="48"/>
        <v>documentary</v>
      </c>
    </row>
    <row r="419" spans="1:21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42"/>
        <v>55.470588235294116</v>
      </c>
      <c r="G419" t="s">
        <v>14</v>
      </c>
      <c r="H419">
        <v>15</v>
      </c>
      <c r="I419" s="10">
        <f t="shared" si="4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3">
        <f t="shared" si="44"/>
        <v>43407.208333333328</v>
      </c>
      <c r="O419" s="13">
        <f t="shared" si="45"/>
        <v>43431.25</v>
      </c>
      <c r="P419" s="15" t="str">
        <f t="shared" si="46"/>
        <v>2018</v>
      </c>
      <c r="Q419" t="b">
        <v>0</v>
      </c>
      <c r="R419" t="b">
        <v>0</v>
      </c>
      <c r="S419" t="s">
        <v>33</v>
      </c>
      <c r="T419" t="str">
        <f t="shared" si="47"/>
        <v>theater</v>
      </c>
      <c r="U419" t="str">
        <f t="shared" si="48"/>
        <v>plays</v>
      </c>
    </row>
    <row r="420" spans="1:21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42"/>
        <v>57.399511301160658</v>
      </c>
      <c r="G420" t="s">
        <v>14</v>
      </c>
      <c r="H420">
        <v>1999</v>
      </c>
      <c r="I420" s="10">
        <f t="shared" si="4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3">
        <f t="shared" si="44"/>
        <v>41035.208333333336</v>
      </c>
      <c r="O420" s="13">
        <f t="shared" si="45"/>
        <v>41036.208333333336</v>
      </c>
      <c r="P420" s="15" t="str">
        <f t="shared" si="46"/>
        <v>2012</v>
      </c>
      <c r="Q420" t="b">
        <v>0</v>
      </c>
      <c r="R420" t="b">
        <v>0</v>
      </c>
      <c r="S420" t="s">
        <v>42</v>
      </c>
      <c r="T420" t="str">
        <f t="shared" si="47"/>
        <v>film &amp; video</v>
      </c>
      <c r="U420" t="str">
        <f t="shared" si="48"/>
        <v>documentary</v>
      </c>
    </row>
    <row r="421" spans="1:2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42"/>
        <v>123.43497363796135</v>
      </c>
      <c r="G421" t="s">
        <v>20</v>
      </c>
      <c r="H421">
        <v>5203</v>
      </c>
      <c r="I421" s="10">
        <f t="shared" si="4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3">
        <f t="shared" si="44"/>
        <v>40899.25</v>
      </c>
      <c r="O421" s="13">
        <f t="shared" si="45"/>
        <v>40905.25</v>
      </c>
      <c r="P421" s="15" t="str">
        <f t="shared" si="46"/>
        <v>2011</v>
      </c>
      <c r="Q421" t="b">
        <v>0</v>
      </c>
      <c r="R421" t="b">
        <v>0</v>
      </c>
      <c r="S421" t="s">
        <v>28</v>
      </c>
      <c r="T421" t="str">
        <f t="shared" si="47"/>
        <v>technology</v>
      </c>
      <c r="U421" t="str">
        <f t="shared" si="48"/>
        <v>web</v>
      </c>
    </row>
    <row r="422" spans="1:2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42"/>
        <v>128.46</v>
      </c>
      <c r="G422" t="s">
        <v>20</v>
      </c>
      <c r="H422">
        <v>94</v>
      </c>
      <c r="I422" s="10">
        <f t="shared" si="4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3">
        <f t="shared" si="44"/>
        <v>42911.208333333328</v>
      </c>
      <c r="O422" s="13">
        <f t="shared" si="45"/>
        <v>42925.208333333328</v>
      </c>
      <c r="P422" s="15" t="str">
        <f t="shared" si="46"/>
        <v>2017</v>
      </c>
      <c r="Q422" t="b">
        <v>0</v>
      </c>
      <c r="R422" t="b">
        <v>0</v>
      </c>
      <c r="S422" t="s">
        <v>33</v>
      </c>
      <c r="T422" t="str">
        <f t="shared" si="47"/>
        <v>theater</v>
      </c>
      <c r="U422" t="str">
        <f t="shared" si="48"/>
        <v>plays</v>
      </c>
    </row>
    <row r="423" spans="1:21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42"/>
        <v>63.989361702127653</v>
      </c>
      <c r="G423" t="s">
        <v>14</v>
      </c>
      <c r="H423">
        <v>118</v>
      </c>
      <c r="I423" s="10">
        <f t="shared" si="4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3">
        <f t="shared" si="44"/>
        <v>42915.208333333328</v>
      </c>
      <c r="O423" s="13">
        <f t="shared" si="45"/>
        <v>42945.208333333328</v>
      </c>
      <c r="P423" s="15" t="str">
        <f t="shared" si="46"/>
        <v>2017</v>
      </c>
      <c r="Q423" t="b">
        <v>0</v>
      </c>
      <c r="R423" t="b">
        <v>1</v>
      </c>
      <c r="S423" t="s">
        <v>65</v>
      </c>
      <c r="T423" t="str">
        <f t="shared" si="47"/>
        <v>technology</v>
      </c>
      <c r="U423" t="str">
        <f t="shared" si="48"/>
        <v>wearables</v>
      </c>
    </row>
    <row r="424" spans="1:21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42"/>
        <v>127.29885057471265</v>
      </c>
      <c r="G424" t="s">
        <v>20</v>
      </c>
      <c r="H424">
        <v>205</v>
      </c>
      <c r="I424" s="10">
        <f t="shared" si="4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3">
        <f t="shared" si="44"/>
        <v>40285.208333333336</v>
      </c>
      <c r="O424" s="13">
        <f t="shared" si="45"/>
        <v>40305.208333333336</v>
      </c>
      <c r="P424" s="15" t="str">
        <f t="shared" si="46"/>
        <v>2010</v>
      </c>
      <c r="Q424" t="b">
        <v>0</v>
      </c>
      <c r="R424" t="b">
        <v>1</v>
      </c>
      <c r="S424" t="s">
        <v>33</v>
      </c>
      <c r="T424" t="str">
        <f t="shared" si="47"/>
        <v>theater</v>
      </c>
      <c r="U424" t="str">
        <f t="shared" si="48"/>
        <v>plays</v>
      </c>
    </row>
    <row r="425" spans="1:21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42"/>
        <v>10.638024357239512</v>
      </c>
      <c r="G425" t="s">
        <v>14</v>
      </c>
      <c r="H425">
        <v>162</v>
      </c>
      <c r="I425" s="10">
        <f t="shared" si="4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3">
        <f t="shared" si="44"/>
        <v>40808.208333333336</v>
      </c>
      <c r="O425" s="13">
        <f t="shared" si="45"/>
        <v>40810.208333333336</v>
      </c>
      <c r="P425" s="15" t="str">
        <f t="shared" si="46"/>
        <v>2011</v>
      </c>
      <c r="Q425" t="b">
        <v>0</v>
      </c>
      <c r="R425" t="b">
        <v>1</v>
      </c>
      <c r="S425" t="s">
        <v>17</v>
      </c>
      <c r="T425" t="str">
        <f t="shared" si="47"/>
        <v>food</v>
      </c>
      <c r="U425" t="str">
        <f t="shared" si="48"/>
        <v>food trucks</v>
      </c>
    </row>
    <row r="426" spans="1:21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42"/>
        <v>40.470588235294116</v>
      </c>
      <c r="G426" t="s">
        <v>14</v>
      </c>
      <c r="H426">
        <v>83</v>
      </c>
      <c r="I426" s="10">
        <f t="shared" si="4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3">
        <f t="shared" si="44"/>
        <v>43208.208333333328</v>
      </c>
      <c r="O426" s="13">
        <f t="shared" si="45"/>
        <v>43214.208333333328</v>
      </c>
      <c r="P426" s="15" t="str">
        <f t="shared" si="46"/>
        <v>2018</v>
      </c>
      <c r="Q426" t="b">
        <v>0</v>
      </c>
      <c r="R426" t="b">
        <v>0</v>
      </c>
      <c r="S426" t="s">
        <v>60</v>
      </c>
      <c r="T426" t="str">
        <f t="shared" si="47"/>
        <v>music</v>
      </c>
      <c r="U426" t="str">
        <f t="shared" si="48"/>
        <v>indie rock</v>
      </c>
    </row>
    <row r="427" spans="1:2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42"/>
        <v>287.66666666666663</v>
      </c>
      <c r="G427" t="s">
        <v>20</v>
      </c>
      <c r="H427">
        <v>92</v>
      </c>
      <c r="I427" s="10">
        <f t="shared" si="4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3">
        <f t="shared" si="44"/>
        <v>42213.208333333328</v>
      </c>
      <c r="O427" s="13">
        <f t="shared" si="45"/>
        <v>42219.208333333328</v>
      </c>
      <c r="P427" s="15" t="str">
        <f t="shared" si="46"/>
        <v>2015</v>
      </c>
      <c r="Q427" t="b">
        <v>0</v>
      </c>
      <c r="R427" t="b">
        <v>0</v>
      </c>
      <c r="S427" t="s">
        <v>122</v>
      </c>
      <c r="T427" t="str">
        <f t="shared" si="47"/>
        <v>photography</v>
      </c>
      <c r="U427" t="str">
        <f t="shared" si="48"/>
        <v>photography books</v>
      </c>
    </row>
    <row r="428" spans="1:2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42"/>
        <v>572.94444444444446</v>
      </c>
      <c r="G428" t="s">
        <v>20</v>
      </c>
      <c r="H428">
        <v>219</v>
      </c>
      <c r="I428" s="10">
        <f t="shared" si="4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3">
        <f t="shared" si="44"/>
        <v>41332.25</v>
      </c>
      <c r="O428" s="13">
        <f t="shared" si="45"/>
        <v>41339.25</v>
      </c>
      <c r="P428" s="15" t="str">
        <f t="shared" si="46"/>
        <v>2013</v>
      </c>
      <c r="Q428" t="b">
        <v>0</v>
      </c>
      <c r="R428" t="b">
        <v>0</v>
      </c>
      <c r="S428" t="s">
        <v>33</v>
      </c>
      <c r="T428" t="str">
        <f t="shared" si="47"/>
        <v>theater</v>
      </c>
      <c r="U428" t="str">
        <f t="shared" si="48"/>
        <v>plays</v>
      </c>
    </row>
    <row r="429" spans="1:2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42"/>
        <v>112.90429799426933</v>
      </c>
      <c r="G429" t="s">
        <v>20</v>
      </c>
      <c r="H429">
        <v>2526</v>
      </c>
      <c r="I429" s="10">
        <f t="shared" si="4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3">
        <f t="shared" si="44"/>
        <v>41895.208333333336</v>
      </c>
      <c r="O429" s="13">
        <f t="shared" si="45"/>
        <v>41927.208333333336</v>
      </c>
      <c r="P429" s="15" t="str">
        <f t="shared" si="46"/>
        <v>2014</v>
      </c>
      <c r="Q429" t="b">
        <v>0</v>
      </c>
      <c r="R429" t="b">
        <v>1</v>
      </c>
      <c r="S429" t="s">
        <v>33</v>
      </c>
      <c r="T429" t="str">
        <f t="shared" si="47"/>
        <v>theater</v>
      </c>
      <c r="U429" t="str">
        <f t="shared" si="48"/>
        <v>plays</v>
      </c>
    </row>
    <row r="430" spans="1:21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42"/>
        <v>46.387573964497044</v>
      </c>
      <c r="G430" t="s">
        <v>14</v>
      </c>
      <c r="H430">
        <v>747</v>
      </c>
      <c r="I430" s="10">
        <f t="shared" si="4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3">
        <f t="shared" si="44"/>
        <v>40585.25</v>
      </c>
      <c r="O430" s="13">
        <f t="shared" si="45"/>
        <v>40592.25</v>
      </c>
      <c r="P430" s="15" t="str">
        <f t="shared" si="46"/>
        <v>2011</v>
      </c>
      <c r="Q430" t="b">
        <v>0</v>
      </c>
      <c r="R430" t="b">
        <v>0</v>
      </c>
      <c r="S430" t="s">
        <v>71</v>
      </c>
      <c r="T430" t="str">
        <f t="shared" si="47"/>
        <v>film &amp; video</v>
      </c>
      <c r="U430" t="str">
        <f t="shared" si="48"/>
        <v>animation</v>
      </c>
    </row>
    <row r="431" spans="1:2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42"/>
        <v>90.675916230366497</v>
      </c>
      <c r="G431" t="s">
        <v>74</v>
      </c>
      <c r="H431">
        <v>2138</v>
      </c>
      <c r="I431" s="10">
        <f t="shared" si="4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3">
        <f t="shared" si="44"/>
        <v>41680.25</v>
      </c>
      <c r="O431" s="13">
        <f t="shared" si="45"/>
        <v>41708.208333333336</v>
      </c>
      <c r="P431" s="15" t="str">
        <f t="shared" si="46"/>
        <v>2014</v>
      </c>
      <c r="Q431" t="b">
        <v>0</v>
      </c>
      <c r="R431" t="b">
        <v>1</v>
      </c>
      <c r="S431" t="s">
        <v>122</v>
      </c>
      <c r="T431" t="str">
        <f t="shared" si="47"/>
        <v>photography</v>
      </c>
      <c r="U431" t="str">
        <f t="shared" si="48"/>
        <v>photography books</v>
      </c>
    </row>
    <row r="432" spans="1:21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42"/>
        <v>67.740740740740748</v>
      </c>
      <c r="G432" t="s">
        <v>14</v>
      </c>
      <c r="H432">
        <v>84</v>
      </c>
      <c r="I432" s="10">
        <f t="shared" si="4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3">
        <f t="shared" si="44"/>
        <v>43737.208333333328</v>
      </c>
      <c r="O432" s="13">
        <f t="shared" si="45"/>
        <v>43771.208333333328</v>
      </c>
      <c r="P432" s="15" t="str">
        <f t="shared" si="46"/>
        <v>2019</v>
      </c>
      <c r="Q432" t="b">
        <v>0</v>
      </c>
      <c r="R432" t="b">
        <v>0</v>
      </c>
      <c r="S432" t="s">
        <v>33</v>
      </c>
      <c r="T432" t="str">
        <f t="shared" si="47"/>
        <v>theater</v>
      </c>
      <c r="U432" t="str">
        <f t="shared" si="48"/>
        <v>plays</v>
      </c>
    </row>
    <row r="433" spans="1:2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42"/>
        <v>192.49019607843135</v>
      </c>
      <c r="G433" t="s">
        <v>20</v>
      </c>
      <c r="H433">
        <v>94</v>
      </c>
      <c r="I433" s="10">
        <f t="shared" si="4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3">
        <f t="shared" si="44"/>
        <v>43273.208333333328</v>
      </c>
      <c r="O433" s="13">
        <f t="shared" si="45"/>
        <v>43290.208333333328</v>
      </c>
      <c r="P433" s="15" t="str">
        <f t="shared" si="46"/>
        <v>2018</v>
      </c>
      <c r="Q433" t="b">
        <v>1</v>
      </c>
      <c r="R433" t="b">
        <v>0</v>
      </c>
      <c r="S433" t="s">
        <v>33</v>
      </c>
      <c r="T433" t="str">
        <f t="shared" si="47"/>
        <v>theater</v>
      </c>
      <c r="U433" t="str">
        <f t="shared" si="48"/>
        <v>plays</v>
      </c>
    </row>
    <row r="434" spans="1:21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42"/>
        <v>82.714285714285722</v>
      </c>
      <c r="G434" t="s">
        <v>14</v>
      </c>
      <c r="H434">
        <v>91</v>
      </c>
      <c r="I434" s="10">
        <f t="shared" si="4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3">
        <f t="shared" si="44"/>
        <v>41761.208333333336</v>
      </c>
      <c r="O434" s="13">
        <f t="shared" si="45"/>
        <v>41781.208333333336</v>
      </c>
      <c r="P434" s="15" t="str">
        <f t="shared" si="46"/>
        <v>2014</v>
      </c>
      <c r="Q434" t="b">
        <v>0</v>
      </c>
      <c r="R434" t="b">
        <v>0</v>
      </c>
      <c r="S434" t="s">
        <v>33</v>
      </c>
      <c r="T434" t="str">
        <f t="shared" si="47"/>
        <v>theater</v>
      </c>
      <c r="U434" t="str">
        <f t="shared" si="48"/>
        <v>plays</v>
      </c>
    </row>
    <row r="435" spans="1:21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42"/>
        <v>54.163920922570021</v>
      </c>
      <c r="G435" t="s">
        <v>14</v>
      </c>
      <c r="H435">
        <v>792</v>
      </c>
      <c r="I435" s="10">
        <f t="shared" si="4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3">
        <f t="shared" si="44"/>
        <v>41603.25</v>
      </c>
      <c r="O435" s="13">
        <f t="shared" si="45"/>
        <v>41619.25</v>
      </c>
      <c r="P435" s="15" t="str">
        <f t="shared" si="46"/>
        <v>2013</v>
      </c>
      <c r="Q435" t="b">
        <v>0</v>
      </c>
      <c r="R435" t="b">
        <v>1</v>
      </c>
      <c r="S435" t="s">
        <v>42</v>
      </c>
      <c r="T435" t="str">
        <f t="shared" si="47"/>
        <v>film &amp; video</v>
      </c>
      <c r="U435" t="str">
        <f t="shared" si="48"/>
        <v>documentary</v>
      </c>
    </row>
    <row r="436" spans="1:2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42"/>
        <v>16.722222222222221</v>
      </c>
      <c r="G436" t="s">
        <v>74</v>
      </c>
      <c r="H436">
        <v>10</v>
      </c>
      <c r="I436" s="10">
        <f t="shared" si="43"/>
        <v>90.3</v>
      </c>
      <c r="J436" t="s">
        <v>15</v>
      </c>
      <c r="K436" t="s">
        <v>16</v>
      </c>
      <c r="L436">
        <v>1480572000</v>
      </c>
      <c r="M436">
        <v>1481781600</v>
      </c>
      <c r="N436" s="13">
        <f t="shared" si="44"/>
        <v>42705.25</v>
      </c>
      <c r="O436" s="13">
        <f t="shared" si="45"/>
        <v>42719.25</v>
      </c>
      <c r="P436" s="15" t="str">
        <f t="shared" si="46"/>
        <v>2016</v>
      </c>
      <c r="Q436" t="b">
        <v>1</v>
      </c>
      <c r="R436" t="b">
        <v>0</v>
      </c>
      <c r="S436" t="s">
        <v>33</v>
      </c>
      <c r="T436" t="str">
        <f t="shared" si="47"/>
        <v>theater</v>
      </c>
      <c r="U436" t="str">
        <f t="shared" si="48"/>
        <v>plays</v>
      </c>
    </row>
    <row r="437" spans="1:2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42"/>
        <v>116.87664041994749</v>
      </c>
      <c r="G437" t="s">
        <v>20</v>
      </c>
      <c r="H437">
        <v>1713</v>
      </c>
      <c r="I437" s="10">
        <f t="shared" si="4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3">
        <f t="shared" si="44"/>
        <v>41988.25</v>
      </c>
      <c r="O437" s="13">
        <f t="shared" si="45"/>
        <v>42000.25</v>
      </c>
      <c r="P437" s="15" t="str">
        <f t="shared" si="46"/>
        <v>2014</v>
      </c>
      <c r="Q437" t="b">
        <v>0</v>
      </c>
      <c r="R437" t="b">
        <v>1</v>
      </c>
      <c r="S437" t="s">
        <v>33</v>
      </c>
      <c r="T437" t="str">
        <f t="shared" si="47"/>
        <v>theater</v>
      </c>
      <c r="U437" t="str">
        <f t="shared" si="48"/>
        <v>plays</v>
      </c>
    </row>
    <row r="438" spans="1:2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42"/>
        <v>1052.1538461538462</v>
      </c>
      <c r="G438" t="s">
        <v>20</v>
      </c>
      <c r="H438">
        <v>249</v>
      </c>
      <c r="I438" s="10">
        <f t="shared" si="4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3">
        <f t="shared" si="44"/>
        <v>43575.208333333328</v>
      </c>
      <c r="O438" s="13">
        <f t="shared" si="45"/>
        <v>43576.208333333328</v>
      </c>
      <c r="P438" s="15" t="str">
        <f t="shared" si="46"/>
        <v>2019</v>
      </c>
      <c r="Q438" t="b">
        <v>0</v>
      </c>
      <c r="R438" t="b">
        <v>0</v>
      </c>
      <c r="S438" t="s">
        <v>159</v>
      </c>
      <c r="T438" t="str">
        <f t="shared" si="47"/>
        <v>music</v>
      </c>
      <c r="U438" t="str">
        <f t="shared" si="48"/>
        <v>jazz</v>
      </c>
    </row>
    <row r="439" spans="1:2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42"/>
        <v>123.07407407407408</v>
      </c>
      <c r="G439" t="s">
        <v>20</v>
      </c>
      <c r="H439">
        <v>192</v>
      </c>
      <c r="I439" s="10">
        <f t="shared" si="43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3">
        <f t="shared" si="44"/>
        <v>42260.208333333328</v>
      </c>
      <c r="O439" s="13">
        <f t="shared" si="45"/>
        <v>42263.208333333328</v>
      </c>
      <c r="P439" s="15" t="str">
        <f t="shared" si="46"/>
        <v>2015</v>
      </c>
      <c r="Q439" t="b">
        <v>0</v>
      </c>
      <c r="R439" t="b">
        <v>1</v>
      </c>
      <c r="S439" t="s">
        <v>71</v>
      </c>
      <c r="T439" t="str">
        <f t="shared" si="47"/>
        <v>film &amp; video</v>
      </c>
      <c r="U439" t="str">
        <f t="shared" si="48"/>
        <v>animation</v>
      </c>
    </row>
    <row r="440" spans="1:21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42"/>
        <v>178.63855421686748</v>
      </c>
      <c r="G440" t="s">
        <v>20</v>
      </c>
      <c r="H440">
        <v>247</v>
      </c>
      <c r="I440" s="10">
        <f t="shared" si="4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3">
        <f t="shared" si="44"/>
        <v>41337.25</v>
      </c>
      <c r="O440" s="13">
        <f t="shared" si="45"/>
        <v>41367.208333333336</v>
      </c>
      <c r="P440" s="15" t="str">
        <f t="shared" si="46"/>
        <v>2013</v>
      </c>
      <c r="Q440" t="b">
        <v>0</v>
      </c>
      <c r="R440" t="b">
        <v>0</v>
      </c>
      <c r="S440" t="s">
        <v>33</v>
      </c>
      <c r="T440" t="str">
        <f t="shared" si="47"/>
        <v>theater</v>
      </c>
      <c r="U440" t="str">
        <f t="shared" si="48"/>
        <v>plays</v>
      </c>
    </row>
    <row r="441" spans="1:2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42"/>
        <v>355.28169014084506</v>
      </c>
      <c r="G441" t="s">
        <v>20</v>
      </c>
      <c r="H441">
        <v>2293</v>
      </c>
      <c r="I441" s="10">
        <f t="shared" si="4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3">
        <f t="shared" si="44"/>
        <v>42680.208333333328</v>
      </c>
      <c r="O441" s="13">
        <f t="shared" si="45"/>
        <v>42687.25</v>
      </c>
      <c r="P441" s="15" t="str">
        <f t="shared" si="46"/>
        <v>2016</v>
      </c>
      <c r="Q441" t="b">
        <v>0</v>
      </c>
      <c r="R441" t="b">
        <v>0</v>
      </c>
      <c r="S441" t="s">
        <v>474</v>
      </c>
      <c r="T441" t="str">
        <f t="shared" si="47"/>
        <v>film &amp; video</v>
      </c>
      <c r="U441" t="str">
        <f t="shared" si="48"/>
        <v>science fiction</v>
      </c>
    </row>
    <row r="442" spans="1:2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42"/>
        <v>161.90634146341463</v>
      </c>
      <c r="G442" t="s">
        <v>20</v>
      </c>
      <c r="H442">
        <v>3131</v>
      </c>
      <c r="I442" s="10">
        <f t="shared" si="4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3">
        <f t="shared" si="44"/>
        <v>42916.208333333328</v>
      </c>
      <c r="O442" s="13">
        <f t="shared" si="45"/>
        <v>42926.208333333328</v>
      </c>
      <c r="P442" s="15" t="str">
        <f t="shared" si="46"/>
        <v>2017</v>
      </c>
      <c r="Q442" t="b">
        <v>0</v>
      </c>
      <c r="R442" t="b">
        <v>0</v>
      </c>
      <c r="S442" t="s">
        <v>269</v>
      </c>
      <c r="T442" t="str">
        <f t="shared" si="47"/>
        <v>film &amp; video</v>
      </c>
      <c r="U442" t="str">
        <f t="shared" si="48"/>
        <v>television</v>
      </c>
    </row>
    <row r="443" spans="1:21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42"/>
        <v>24.914285714285715</v>
      </c>
      <c r="G443" t="s">
        <v>14</v>
      </c>
      <c r="H443">
        <v>32</v>
      </c>
      <c r="I443" s="10">
        <f t="shared" si="43"/>
        <v>54.5</v>
      </c>
      <c r="J443" t="s">
        <v>21</v>
      </c>
      <c r="K443" t="s">
        <v>22</v>
      </c>
      <c r="L443">
        <v>1335416400</v>
      </c>
      <c r="M443">
        <v>1337835600</v>
      </c>
      <c r="N443" s="13">
        <f t="shared" si="44"/>
        <v>41025.208333333336</v>
      </c>
      <c r="O443" s="13">
        <f t="shared" si="45"/>
        <v>41053.208333333336</v>
      </c>
      <c r="P443" s="15" t="str">
        <f t="shared" si="46"/>
        <v>2012</v>
      </c>
      <c r="Q443" t="b">
        <v>0</v>
      </c>
      <c r="R443" t="b">
        <v>0</v>
      </c>
      <c r="S443" t="s">
        <v>65</v>
      </c>
      <c r="T443" t="str">
        <f t="shared" si="47"/>
        <v>technology</v>
      </c>
      <c r="U443" t="str">
        <f t="shared" si="48"/>
        <v>wearables</v>
      </c>
    </row>
    <row r="444" spans="1:2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42"/>
        <v>198.72222222222223</v>
      </c>
      <c r="G444" t="s">
        <v>20</v>
      </c>
      <c r="H444">
        <v>143</v>
      </c>
      <c r="I444" s="10">
        <f t="shared" si="4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3">
        <f t="shared" si="44"/>
        <v>42980.208333333328</v>
      </c>
      <c r="O444" s="13">
        <f t="shared" si="45"/>
        <v>42996.208333333328</v>
      </c>
      <c r="P444" s="15" t="str">
        <f t="shared" si="46"/>
        <v>2017</v>
      </c>
      <c r="Q444" t="b">
        <v>0</v>
      </c>
      <c r="R444" t="b">
        <v>0</v>
      </c>
      <c r="S444" t="s">
        <v>33</v>
      </c>
      <c r="T444" t="str">
        <f t="shared" si="47"/>
        <v>theater</v>
      </c>
      <c r="U444" t="str">
        <f t="shared" si="48"/>
        <v>plays</v>
      </c>
    </row>
    <row r="445" spans="1:2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42"/>
        <v>34.752688172043008</v>
      </c>
      <c r="G445" t="s">
        <v>74</v>
      </c>
      <c r="H445">
        <v>90</v>
      </c>
      <c r="I445" s="10">
        <f t="shared" si="4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3">
        <f t="shared" si="44"/>
        <v>40451.208333333336</v>
      </c>
      <c r="O445" s="13">
        <f t="shared" si="45"/>
        <v>40470.208333333336</v>
      </c>
      <c r="P445" s="15" t="str">
        <f t="shared" si="46"/>
        <v>2010</v>
      </c>
      <c r="Q445" t="b">
        <v>0</v>
      </c>
      <c r="R445" t="b">
        <v>0</v>
      </c>
      <c r="S445" t="s">
        <v>33</v>
      </c>
      <c r="T445" t="str">
        <f t="shared" si="47"/>
        <v>theater</v>
      </c>
      <c r="U445" t="str">
        <f t="shared" si="48"/>
        <v>plays</v>
      </c>
    </row>
    <row r="446" spans="1:2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42"/>
        <v>176.41935483870967</v>
      </c>
      <c r="G446" t="s">
        <v>20</v>
      </c>
      <c r="H446">
        <v>296</v>
      </c>
      <c r="I446" s="10">
        <f t="shared" si="4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3">
        <f t="shared" si="44"/>
        <v>40748.208333333336</v>
      </c>
      <c r="O446" s="13">
        <f t="shared" si="45"/>
        <v>40750.208333333336</v>
      </c>
      <c r="P446" s="15" t="str">
        <f t="shared" si="46"/>
        <v>2011</v>
      </c>
      <c r="Q446" t="b">
        <v>0</v>
      </c>
      <c r="R446" t="b">
        <v>1</v>
      </c>
      <c r="S446" t="s">
        <v>60</v>
      </c>
      <c r="T446" t="str">
        <f t="shared" si="47"/>
        <v>music</v>
      </c>
      <c r="U446" t="str">
        <f t="shared" si="48"/>
        <v>indie rock</v>
      </c>
    </row>
    <row r="447" spans="1:21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42"/>
        <v>511.38095238095235</v>
      </c>
      <c r="G447" t="s">
        <v>20</v>
      </c>
      <c r="H447">
        <v>170</v>
      </c>
      <c r="I447" s="10">
        <f t="shared" si="4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3">
        <f t="shared" si="44"/>
        <v>40515.25</v>
      </c>
      <c r="O447" s="13">
        <f t="shared" si="45"/>
        <v>40536.25</v>
      </c>
      <c r="P447" s="15" t="str">
        <f t="shared" si="46"/>
        <v>2010</v>
      </c>
      <c r="Q447" t="b">
        <v>0</v>
      </c>
      <c r="R447" t="b">
        <v>1</v>
      </c>
      <c r="S447" t="s">
        <v>33</v>
      </c>
      <c r="T447" t="str">
        <f t="shared" si="47"/>
        <v>theater</v>
      </c>
      <c r="U447" t="str">
        <f t="shared" si="48"/>
        <v>plays</v>
      </c>
    </row>
    <row r="448" spans="1:21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42"/>
        <v>82.044117647058826</v>
      </c>
      <c r="G448" t="s">
        <v>14</v>
      </c>
      <c r="H448">
        <v>186</v>
      </c>
      <c r="I448" s="10">
        <f t="shared" si="4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3">
        <f t="shared" si="44"/>
        <v>41261.25</v>
      </c>
      <c r="O448" s="13">
        <f t="shared" si="45"/>
        <v>41263.25</v>
      </c>
      <c r="P448" s="15" t="str">
        <f t="shared" si="46"/>
        <v>2012</v>
      </c>
      <c r="Q448" t="b">
        <v>0</v>
      </c>
      <c r="R448" t="b">
        <v>0</v>
      </c>
      <c r="S448" t="s">
        <v>65</v>
      </c>
      <c r="T448" t="str">
        <f t="shared" si="47"/>
        <v>technology</v>
      </c>
      <c r="U448" t="str">
        <f t="shared" si="48"/>
        <v>wearables</v>
      </c>
    </row>
    <row r="449" spans="1:21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42"/>
        <v>24.326030927835053</v>
      </c>
      <c r="G449" t="s">
        <v>74</v>
      </c>
      <c r="H449">
        <v>439</v>
      </c>
      <c r="I449" s="10">
        <f t="shared" si="43"/>
        <v>86</v>
      </c>
      <c r="J449" t="s">
        <v>40</v>
      </c>
      <c r="K449" t="s">
        <v>41</v>
      </c>
      <c r="L449">
        <v>1513663200</v>
      </c>
      <c r="M449">
        <v>1515045600</v>
      </c>
      <c r="N449" s="13">
        <f t="shared" si="44"/>
        <v>43088.25</v>
      </c>
      <c r="O449" s="13">
        <f t="shared" si="45"/>
        <v>43104.25</v>
      </c>
      <c r="P449" s="15" t="str">
        <f t="shared" si="46"/>
        <v>2018</v>
      </c>
      <c r="Q449" t="b">
        <v>0</v>
      </c>
      <c r="R449" t="b">
        <v>0</v>
      </c>
      <c r="S449" t="s">
        <v>269</v>
      </c>
      <c r="T449" t="str">
        <f t="shared" si="47"/>
        <v>film &amp; video</v>
      </c>
      <c r="U449" t="str">
        <f t="shared" si="48"/>
        <v>television</v>
      </c>
    </row>
    <row r="450" spans="1:21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ref="F450:F513" si="49">(E450/D450)*100</f>
        <v>50.482758620689658</v>
      </c>
      <c r="G450" t="s">
        <v>14</v>
      </c>
      <c r="H450">
        <v>605</v>
      </c>
      <c r="I450" s="10">
        <f t="shared" ref="I450:I513" si="50">IF(H450=0, 0, 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3">
        <f t="shared" ref="N450:N513" si="51">(((L450/60)/60)/24)+DATE(1970,1,1)</f>
        <v>41378.208333333336</v>
      </c>
      <c r="O450" s="13">
        <f t="shared" ref="O450:O513" si="52">(((M450/60)/60)/24)+DATE(1970,1,1)</f>
        <v>41380.208333333336</v>
      </c>
      <c r="P450" s="15" t="str">
        <f t="shared" si="46"/>
        <v>2013</v>
      </c>
      <c r="Q450" t="b">
        <v>0</v>
      </c>
      <c r="R450" t="b">
        <v>1</v>
      </c>
      <c r="S450" t="s">
        <v>89</v>
      </c>
      <c r="T450" t="str">
        <f t="shared" si="47"/>
        <v>games</v>
      </c>
      <c r="U450" t="str">
        <f t="shared" si="48"/>
        <v>video games</v>
      </c>
    </row>
    <row r="451" spans="1:2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si="49"/>
        <v>967</v>
      </c>
      <c r="G451" t="s">
        <v>20</v>
      </c>
      <c r="H451">
        <v>86</v>
      </c>
      <c r="I451" s="10">
        <f t="shared" si="50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3">
        <f t="shared" si="51"/>
        <v>43530.25</v>
      </c>
      <c r="O451" s="13">
        <f t="shared" si="52"/>
        <v>43547.208333333328</v>
      </c>
      <c r="P451" s="15" t="str">
        <f t="shared" ref="P451:P514" si="53">TEXT(O451,"yyyy")</f>
        <v>2019</v>
      </c>
      <c r="Q451" t="b">
        <v>0</v>
      </c>
      <c r="R451" t="b">
        <v>0</v>
      </c>
      <c r="S451" t="s">
        <v>89</v>
      </c>
      <c r="T451" t="str">
        <f t="shared" ref="T451:T514" si="54">_xlfn.TEXTBEFORE(S451,"/")</f>
        <v>games</v>
      </c>
      <c r="U451" t="str">
        <f t="shared" ref="U451:U514" si="55">_xlfn.TEXTAFTER(S451,"/")</f>
        <v>video games</v>
      </c>
    </row>
    <row r="452" spans="1:21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49"/>
        <v>4</v>
      </c>
      <c r="G452" t="s">
        <v>14</v>
      </c>
      <c r="H452">
        <v>1</v>
      </c>
      <c r="I452" s="10">
        <f t="shared" si="50"/>
        <v>4</v>
      </c>
      <c r="J452" t="s">
        <v>15</v>
      </c>
      <c r="K452" t="s">
        <v>16</v>
      </c>
      <c r="L452">
        <v>1540098000</v>
      </c>
      <c r="M452">
        <v>1542088800</v>
      </c>
      <c r="N452" s="13">
        <f t="shared" si="51"/>
        <v>43394.208333333328</v>
      </c>
      <c r="O452" s="13">
        <f t="shared" si="52"/>
        <v>43417.25</v>
      </c>
      <c r="P452" s="15" t="str">
        <f t="shared" si="53"/>
        <v>2018</v>
      </c>
      <c r="Q452" t="b">
        <v>0</v>
      </c>
      <c r="R452" t="b">
        <v>0</v>
      </c>
      <c r="S452" t="s">
        <v>71</v>
      </c>
      <c r="T452" t="str">
        <f t="shared" si="54"/>
        <v>film &amp; video</v>
      </c>
      <c r="U452" t="str">
        <f t="shared" si="55"/>
        <v>animation</v>
      </c>
    </row>
    <row r="453" spans="1:2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49"/>
        <v>122.84501347708894</v>
      </c>
      <c r="G453" t="s">
        <v>20</v>
      </c>
      <c r="H453">
        <v>6286</v>
      </c>
      <c r="I453" s="10">
        <f t="shared" si="50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3">
        <f t="shared" si="51"/>
        <v>42935.208333333328</v>
      </c>
      <c r="O453" s="13">
        <f t="shared" si="52"/>
        <v>42966.208333333328</v>
      </c>
      <c r="P453" s="15" t="str">
        <f t="shared" si="53"/>
        <v>2017</v>
      </c>
      <c r="Q453" t="b">
        <v>0</v>
      </c>
      <c r="R453" t="b">
        <v>0</v>
      </c>
      <c r="S453" t="s">
        <v>23</v>
      </c>
      <c r="T453" t="str">
        <f t="shared" si="54"/>
        <v>music</v>
      </c>
      <c r="U453" t="str">
        <f t="shared" si="55"/>
        <v>rock</v>
      </c>
    </row>
    <row r="454" spans="1:21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49"/>
        <v>63.4375</v>
      </c>
      <c r="G454" t="s">
        <v>14</v>
      </c>
      <c r="H454">
        <v>31</v>
      </c>
      <c r="I454" s="10">
        <f t="shared" si="50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3">
        <f t="shared" si="51"/>
        <v>40365.208333333336</v>
      </c>
      <c r="O454" s="13">
        <f t="shared" si="52"/>
        <v>40366.208333333336</v>
      </c>
      <c r="P454" s="15" t="str">
        <f t="shared" si="53"/>
        <v>2010</v>
      </c>
      <c r="Q454" t="b">
        <v>0</v>
      </c>
      <c r="R454" t="b">
        <v>0</v>
      </c>
      <c r="S454" t="s">
        <v>53</v>
      </c>
      <c r="T454" t="str">
        <f t="shared" si="54"/>
        <v>film &amp; video</v>
      </c>
      <c r="U454" t="str">
        <f t="shared" si="55"/>
        <v>drama</v>
      </c>
    </row>
    <row r="455" spans="1:21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49"/>
        <v>56.331688596491226</v>
      </c>
      <c r="G455" t="s">
        <v>14</v>
      </c>
      <c r="H455">
        <v>1181</v>
      </c>
      <c r="I455" s="10">
        <f t="shared" si="50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3">
        <f t="shared" si="51"/>
        <v>42705.25</v>
      </c>
      <c r="O455" s="13">
        <f t="shared" si="52"/>
        <v>42746.25</v>
      </c>
      <c r="P455" s="15" t="str">
        <f t="shared" si="53"/>
        <v>2017</v>
      </c>
      <c r="Q455" t="b">
        <v>0</v>
      </c>
      <c r="R455" t="b">
        <v>0</v>
      </c>
      <c r="S455" t="s">
        <v>474</v>
      </c>
      <c r="T455" t="str">
        <f t="shared" si="54"/>
        <v>film &amp; video</v>
      </c>
      <c r="U455" t="str">
        <f t="shared" si="55"/>
        <v>science fiction</v>
      </c>
    </row>
    <row r="456" spans="1:21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49"/>
        <v>44.074999999999996</v>
      </c>
      <c r="G456" t="s">
        <v>14</v>
      </c>
      <c r="H456">
        <v>39</v>
      </c>
      <c r="I456" s="10">
        <f t="shared" si="50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3">
        <f t="shared" si="51"/>
        <v>41568.208333333336</v>
      </c>
      <c r="O456" s="13">
        <f t="shared" si="52"/>
        <v>41604.25</v>
      </c>
      <c r="P456" s="15" t="str">
        <f t="shared" si="53"/>
        <v>2013</v>
      </c>
      <c r="Q456" t="b">
        <v>0</v>
      </c>
      <c r="R456" t="b">
        <v>1</v>
      </c>
      <c r="S456" t="s">
        <v>53</v>
      </c>
      <c r="T456" t="str">
        <f t="shared" si="54"/>
        <v>film &amp; video</v>
      </c>
      <c r="U456" t="str">
        <f t="shared" si="55"/>
        <v>drama</v>
      </c>
    </row>
    <row r="457" spans="1:2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49"/>
        <v>118.37253218884121</v>
      </c>
      <c r="G457" t="s">
        <v>20</v>
      </c>
      <c r="H457">
        <v>3727</v>
      </c>
      <c r="I457" s="10">
        <f t="shared" si="50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3">
        <f t="shared" si="51"/>
        <v>40809.208333333336</v>
      </c>
      <c r="O457" s="13">
        <f t="shared" si="52"/>
        <v>40832.208333333336</v>
      </c>
      <c r="P457" s="15" t="str">
        <f t="shared" si="53"/>
        <v>2011</v>
      </c>
      <c r="Q457" t="b">
        <v>0</v>
      </c>
      <c r="R457" t="b">
        <v>0</v>
      </c>
      <c r="S457" t="s">
        <v>33</v>
      </c>
      <c r="T457" t="str">
        <f t="shared" si="54"/>
        <v>theater</v>
      </c>
      <c r="U457" t="str">
        <f t="shared" si="55"/>
        <v>plays</v>
      </c>
    </row>
    <row r="458" spans="1:21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49"/>
        <v>104.1243169398907</v>
      </c>
      <c r="G458" t="s">
        <v>20</v>
      </c>
      <c r="H458">
        <v>1605</v>
      </c>
      <c r="I458" s="10">
        <f t="shared" si="50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3">
        <f t="shared" si="51"/>
        <v>43141.25</v>
      </c>
      <c r="O458" s="13">
        <f t="shared" si="52"/>
        <v>43141.25</v>
      </c>
      <c r="P458" s="15" t="str">
        <f t="shared" si="53"/>
        <v>2018</v>
      </c>
      <c r="Q458" t="b">
        <v>0</v>
      </c>
      <c r="R458" t="b">
        <v>1</v>
      </c>
      <c r="S458" t="s">
        <v>60</v>
      </c>
      <c r="T458" t="str">
        <f t="shared" si="54"/>
        <v>music</v>
      </c>
      <c r="U458" t="str">
        <f t="shared" si="55"/>
        <v>indie rock</v>
      </c>
    </row>
    <row r="459" spans="1:21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49"/>
        <v>26.640000000000004</v>
      </c>
      <c r="G459" t="s">
        <v>14</v>
      </c>
      <c r="H459">
        <v>46</v>
      </c>
      <c r="I459" s="10">
        <f t="shared" si="50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3">
        <f t="shared" si="51"/>
        <v>42657.208333333328</v>
      </c>
      <c r="O459" s="13">
        <f t="shared" si="52"/>
        <v>42659.208333333328</v>
      </c>
      <c r="P459" s="15" t="str">
        <f t="shared" si="53"/>
        <v>2016</v>
      </c>
      <c r="Q459" t="b">
        <v>0</v>
      </c>
      <c r="R459" t="b">
        <v>0</v>
      </c>
      <c r="S459" t="s">
        <v>33</v>
      </c>
      <c r="T459" t="str">
        <f t="shared" si="54"/>
        <v>theater</v>
      </c>
      <c r="U459" t="str">
        <f t="shared" si="55"/>
        <v>plays</v>
      </c>
    </row>
    <row r="460" spans="1:2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49"/>
        <v>351.20118343195264</v>
      </c>
      <c r="G460" t="s">
        <v>20</v>
      </c>
      <c r="H460">
        <v>2120</v>
      </c>
      <c r="I460" s="10">
        <f t="shared" si="50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3">
        <f t="shared" si="51"/>
        <v>40265.208333333336</v>
      </c>
      <c r="O460" s="13">
        <f t="shared" si="52"/>
        <v>40309.208333333336</v>
      </c>
      <c r="P460" s="15" t="str">
        <f t="shared" si="53"/>
        <v>2010</v>
      </c>
      <c r="Q460" t="b">
        <v>0</v>
      </c>
      <c r="R460" t="b">
        <v>0</v>
      </c>
      <c r="S460" t="s">
        <v>33</v>
      </c>
      <c r="T460" t="str">
        <f t="shared" si="54"/>
        <v>theater</v>
      </c>
      <c r="U460" t="str">
        <f t="shared" si="55"/>
        <v>plays</v>
      </c>
    </row>
    <row r="461" spans="1:21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49"/>
        <v>90.063492063492063</v>
      </c>
      <c r="G461" t="s">
        <v>14</v>
      </c>
      <c r="H461">
        <v>105</v>
      </c>
      <c r="I461" s="10">
        <f t="shared" si="50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3">
        <f t="shared" si="51"/>
        <v>42001.25</v>
      </c>
      <c r="O461" s="13">
        <f t="shared" si="52"/>
        <v>42026.25</v>
      </c>
      <c r="P461" s="15" t="str">
        <f t="shared" si="53"/>
        <v>2015</v>
      </c>
      <c r="Q461" t="b">
        <v>0</v>
      </c>
      <c r="R461" t="b">
        <v>0</v>
      </c>
      <c r="S461" t="s">
        <v>42</v>
      </c>
      <c r="T461" t="str">
        <f t="shared" si="54"/>
        <v>film &amp; video</v>
      </c>
      <c r="U461" t="str">
        <f t="shared" si="55"/>
        <v>documentary</v>
      </c>
    </row>
    <row r="462" spans="1:2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49"/>
        <v>171.625</v>
      </c>
      <c r="G462" t="s">
        <v>20</v>
      </c>
      <c r="H462">
        <v>50</v>
      </c>
      <c r="I462" s="10">
        <f t="shared" si="50"/>
        <v>82.38</v>
      </c>
      <c r="J462" t="s">
        <v>21</v>
      </c>
      <c r="K462" t="s">
        <v>22</v>
      </c>
      <c r="L462">
        <v>1281330000</v>
      </c>
      <c r="M462">
        <v>1281589200</v>
      </c>
      <c r="N462" s="13">
        <f t="shared" si="51"/>
        <v>40399.208333333336</v>
      </c>
      <c r="O462" s="13">
        <f t="shared" si="52"/>
        <v>40402.208333333336</v>
      </c>
      <c r="P462" s="15" t="str">
        <f t="shared" si="53"/>
        <v>2010</v>
      </c>
      <c r="Q462" t="b">
        <v>0</v>
      </c>
      <c r="R462" t="b">
        <v>0</v>
      </c>
      <c r="S462" t="s">
        <v>33</v>
      </c>
      <c r="T462" t="str">
        <f t="shared" si="54"/>
        <v>theater</v>
      </c>
      <c r="U462" t="str">
        <f t="shared" si="55"/>
        <v>plays</v>
      </c>
    </row>
    <row r="463" spans="1:2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49"/>
        <v>141.04655870445345</v>
      </c>
      <c r="G463" t="s">
        <v>20</v>
      </c>
      <c r="H463">
        <v>2080</v>
      </c>
      <c r="I463" s="10">
        <f t="shared" si="50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3">
        <f t="shared" si="51"/>
        <v>41757.208333333336</v>
      </c>
      <c r="O463" s="13">
        <f t="shared" si="52"/>
        <v>41777.208333333336</v>
      </c>
      <c r="P463" s="15" t="str">
        <f t="shared" si="53"/>
        <v>2014</v>
      </c>
      <c r="Q463" t="b">
        <v>0</v>
      </c>
      <c r="R463" t="b">
        <v>0</v>
      </c>
      <c r="S463" t="s">
        <v>53</v>
      </c>
      <c r="T463" t="str">
        <f t="shared" si="54"/>
        <v>film &amp; video</v>
      </c>
      <c r="U463" t="str">
        <f t="shared" si="55"/>
        <v>drama</v>
      </c>
    </row>
    <row r="464" spans="1:21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49"/>
        <v>30.57944915254237</v>
      </c>
      <c r="G464" t="s">
        <v>14</v>
      </c>
      <c r="H464">
        <v>535</v>
      </c>
      <c r="I464" s="10">
        <f t="shared" si="50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3">
        <f t="shared" si="51"/>
        <v>41304.25</v>
      </c>
      <c r="O464" s="13">
        <f t="shared" si="52"/>
        <v>41342.25</v>
      </c>
      <c r="P464" s="15" t="str">
        <f t="shared" si="53"/>
        <v>2013</v>
      </c>
      <c r="Q464" t="b">
        <v>0</v>
      </c>
      <c r="R464" t="b">
        <v>0</v>
      </c>
      <c r="S464" t="s">
        <v>292</v>
      </c>
      <c r="T464" t="str">
        <f t="shared" si="54"/>
        <v>games</v>
      </c>
      <c r="U464" t="str">
        <f t="shared" si="55"/>
        <v>mobile games</v>
      </c>
    </row>
    <row r="465" spans="1:21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49"/>
        <v>108.16455696202532</v>
      </c>
      <c r="G465" t="s">
        <v>20</v>
      </c>
      <c r="H465">
        <v>2105</v>
      </c>
      <c r="I465" s="10">
        <f t="shared" si="50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3">
        <f t="shared" si="51"/>
        <v>41639.25</v>
      </c>
      <c r="O465" s="13">
        <f t="shared" si="52"/>
        <v>41643.25</v>
      </c>
      <c r="P465" s="15" t="str">
        <f t="shared" si="53"/>
        <v>2014</v>
      </c>
      <c r="Q465" t="b">
        <v>0</v>
      </c>
      <c r="R465" t="b">
        <v>0</v>
      </c>
      <c r="S465" t="s">
        <v>71</v>
      </c>
      <c r="T465" t="str">
        <f t="shared" si="54"/>
        <v>film &amp; video</v>
      </c>
      <c r="U465" t="str">
        <f t="shared" si="55"/>
        <v>animation</v>
      </c>
    </row>
    <row r="466" spans="1:2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49"/>
        <v>133.45505617977528</v>
      </c>
      <c r="G466" t="s">
        <v>20</v>
      </c>
      <c r="H466">
        <v>2436</v>
      </c>
      <c r="I466" s="10">
        <f t="shared" si="50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3">
        <f t="shared" si="51"/>
        <v>43142.25</v>
      </c>
      <c r="O466" s="13">
        <f t="shared" si="52"/>
        <v>43156.25</v>
      </c>
      <c r="P466" s="15" t="str">
        <f t="shared" si="53"/>
        <v>2018</v>
      </c>
      <c r="Q466" t="b">
        <v>0</v>
      </c>
      <c r="R466" t="b">
        <v>0</v>
      </c>
      <c r="S466" t="s">
        <v>33</v>
      </c>
      <c r="T466" t="str">
        <f t="shared" si="54"/>
        <v>theater</v>
      </c>
      <c r="U466" t="str">
        <f t="shared" si="55"/>
        <v>plays</v>
      </c>
    </row>
    <row r="467" spans="1:2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49"/>
        <v>187.85106382978722</v>
      </c>
      <c r="G467" t="s">
        <v>20</v>
      </c>
      <c r="H467">
        <v>80</v>
      </c>
      <c r="I467" s="10">
        <f t="shared" si="50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3">
        <f t="shared" si="51"/>
        <v>43127.25</v>
      </c>
      <c r="O467" s="13">
        <f t="shared" si="52"/>
        <v>43136.25</v>
      </c>
      <c r="P467" s="15" t="str">
        <f t="shared" si="53"/>
        <v>2018</v>
      </c>
      <c r="Q467" t="b">
        <v>0</v>
      </c>
      <c r="R467" t="b">
        <v>0</v>
      </c>
      <c r="S467" t="s">
        <v>206</v>
      </c>
      <c r="T467" t="str">
        <f t="shared" si="54"/>
        <v>publishing</v>
      </c>
      <c r="U467" t="str">
        <f t="shared" si="55"/>
        <v>translations</v>
      </c>
    </row>
    <row r="468" spans="1:2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49"/>
        <v>332</v>
      </c>
      <c r="G468" t="s">
        <v>20</v>
      </c>
      <c r="H468">
        <v>42</v>
      </c>
      <c r="I468" s="10">
        <f t="shared" si="50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3">
        <f t="shared" si="51"/>
        <v>41409.208333333336</v>
      </c>
      <c r="O468" s="13">
        <f t="shared" si="52"/>
        <v>41432.208333333336</v>
      </c>
      <c r="P468" s="15" t="str">
        <f t="shared" si="53"/>
        <v>2013</v>
      </c>
      <c r="Q468" t="b">
        <v>0</v>
      </c>
      <c r="R468" t="b">
        <v>1</v>
      </c>
      <c r="S468" t="s">
        <v>65</v>
      </c>
      <c r="T468" t="str">
        <f t="shared" si="54"/>
        <v>technology</v>
      </c>
      <c r="U468" t="str">
        <f t="shared" si="55"/>
        <v>wearables</v>
      </c>
    </row>
    <row r="469" spans="1:21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49"/>
        <v>575.21428571428578</v>
      </c>
      <c r="G469" t="s">
        <v>20</v>
      </c>
      <c r="H469">
        <v>139</v>
      </c>
      <c r="I469" s="10">
        <f t="shared" si="50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3">
        <f t="shared" si="51"/>
        <v>42331.25</v>
      </c>
      <c r="O469" s="13">
        <f t="shared" si="52"/>
        <v>42338.25</v>
      </c>
      <c r="P469" s="15" t="str">
        <f t="shared" si="53"/>
        <v>2015</v>
      </c>
      <c r="Q469" t="b">
        <v>0</v>
      </c>
      <c r="R469" t="b">
        <v>1</v>
      </c>
      <c r="S469" t="s">
        <v>28</v>
      </c>
      <c r="T469" t="str">
        <f t="shared" si="54"/>
        <v>technology</v>
      </c>
      <c r="U469" t="str">
        <f t="shared" si="55"/>
        <v>web</v>
      </c>
    </row>
    <row r="470" spans="1:21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49"/>
        <v>40.5</v>
      </c>
      <c r="G470" t="s">
        <v>14</v>
      </c>
      <c r="H470">
        <v>16</v>
      </c>
      <c r="I470" s="10">
        <f t="shared" si="50"/>
        <v>101.25</v>
      </c>
      <c r="J470" t="s">
        <v>21</v>
      </c>
      <c r="K470" t="s">
        <v>22</v>
      </c>
      <c r="L470">
        <v>1555218000</v>
      </c>
      <c r="M470">
        <v>1556600400</v>
      </c>
      <c r="N470" s="13">
        <f t="shared" si="51"/>
        <v>43569.208333333328</v>
      </c>
      <c r="O470" s="13">
        <f t="shared" si="52"/>
        <v>43585.208333333328</v>
      </c>
      <c r="P470" s="15" t="str">
        <f t="shared" si="53"/>
        <v>2019</v>
      </c>
      <c r="Q470" t="b">
        <v>0</v>
      </c>
      <c r="R470" t="b">
        <v>0</v>
      </c>
      <c r="S470" t="s">
        <v>33</v>
      </c>
      <c r="T470" t="str">
        <f t="shared" si="54"/>
        <v>theater</v>
      </c>
      <c r="U470" t="str">
        <f t="shared" si="55"/>
        <v>plays</v>
      </c>
    </row>
    <row r="471" spans="1:2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49"/>
        <v>184.42857142857144</v>
      </c>
      <c r="G471" t="s">
        <v>20</v>
      </c>
      <c r="H471">
        <v>159</v>
      </c>
      <c r="I471" s="10">
        <f t="shared" si="50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3">
        <f t="shared" si="51"/>
        <v>42142.208333333328</v>
      </c>
      <c r="O471" s="13">
        <f t="shared" si="52"/>
        <v>42144.208333333328</v>
      </c>
      <c r="P471" s="15" t="str">
        <f t="shared" si="53"/>
        <v>2015</v>
      </c>
      <c r="Q471" t="b">
        <v>0</v>
      </c>
      <c r="R471" t="b">
        <v>0</v>
      </c>
      <c r="S471" t="s">
        <v>53</v>
      </c>
      <c r="T471" t="str">
        <f t="shared" si="54"/>
        <v>film &amp; video</v>
      </c>
      <c r="U471" t="str">
        <f t="shared" si="55"/>
        <v>drama</v>
      </c>
    </row>
    <row r="472" spans="1:2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49"/>
        <v>285.80555555555554</v>
      </c>
      <c r="G472" t="s">
        <v>20</v>
      </c>
      <c r="H472">
        <v>381</v>
      </c>
      <c r="I472" s="10">
        <f t="shared" si="50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3">
        <f t="shared" si="51"/>
        <v>42716.25</v>
      </c>
      <c r="O472" s="13">
        <f t="shared" si="52"/>
        <v>42723.25</v>
      </c>
      <c r="P472" s="15" t="str">
        <f t="shared" si="53"/>
        <v>2016</v>
      </c>
      <c r="Q472" t="b">
        <v>0</v>
      </c>
      <c r="R472" t="b">
        <v>0</v>
      </c>
      <c r="S472" t="s">
        <v>65</v>
      </c>
      <c r="T472" t="str">
        <f t="shared" si="54"/>
        <v>technology</v>
      </c>
      <c r="U472" t="str">
        <f t="shared" si="55"/>
        <v>wearables</v>
      </c>
    </row>
    <row r="473" spans="1:2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49"/>
        <v>319</v>
      </c>
      <c r="G473" t="s">
        <v>20</v>
      </c>
      <c r="H473">
        <v>194</v>
      </c>
      <c r="I473" s="10">
        <f t="shared" si="50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3">
        <f t="shared" si="51"/>
        <v>41031.208333333336</v>
      </c>
      <c r="O473" s="13">
        <f t="shared" si="52"/>
        <v>41031.208333333336</v>
      </c>
      <c r="P473" s="15" t="str">
        <f t="shared" si="53"/>
        <v>2012</v>
      </c>
      <c r="Q473" t="b">
        <v>0</v>
      </c>
      <c r="R473" t="b">
        <v>1</v>
      </c>
      <c r="S473" t="s">
        <v>17</v>
      </c>
      <c r="T473" t="str">
        <f t="shared" si="54"/>
        <v>food</v>
      </c>
      <c r="U473" t="str">
        <f t="shared" si="55"/>
        <v>food trucks</v>
      </c>
    </row>
    <row r="474" spans="1:21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49"/>
        <v>39.234070221066318</v>
      </c>
      <c r="G474" t="s">
        <v>14</v>
      </c>
      <c r="H474">
        <v>575</v>
      </c>
      <c r="I474" s="10">
        <f t="shared" si="50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3">
        <f t="shared" si="51"/>
        <v>43535.208333333328</v>
      </c>
      <c r="O474" s="13">
        <f t="shared" si="52"/>
        <v>43589.208333333328</v>
      </c>
      <c r="P474" s="15" t="str">
        <f t="shared" si="53"/>
        <v>2019</v>
      </c>
      <c r="Q474" t="b">
        <v>0</v>
      </c>
      <c r="R474" t="b">
        <v>0</v>
      </c>
      <c r="S474" t="s">
        <v>23</v>
      </c>
      <c r="T474" t="str">
        <f t="shared" si="54"/>
        <v>music</v>
      </c>
      <c r="U474" t="str">
        <f t="shared" si="55"/>
        <v>rock</v>
      </c>
    </row>
    <row r="475" spans="1:2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49"/>
        <v>178.14000000000001</v>
      </c>
      <c r="G475" t="s">
        <v>20</v>
      </c>
      <c r="H475">
        <v>106</v>
      </c>
      <c r="I475" s="10">
        <f t="shared" si="50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3">
        <f t="shared" si="51"/>
        <v>43277.208333333328</v>
      </c>
      <c r="O475" s="13">
        <f t="shared" si="52"/>
        <v>43278.208333333328</v>
      </c>
      <c r="P475" s="15" t="str">
        <f t="shared" si="53"/>
        <v>2018</v>
      </c>
      <c r="Q475" t="b">
        <v>0</v>
      </c>
      <c r="R475" t="b">
        <v>0</v>
      </c>
      <c r="S475" t="s">
        <v>50</v>
      </c>
      <c r="T475" t="str">
        <f t="shared" si="54"/>
        <v>music</v>
      </c>
      <c r="U475" t="str">
        <f t="shared" si="55"/>
        <v>electric music</v>
      </c>
    </row>
    <row r="476" spans="1:2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49"/>
        <v>365.15</v>
      </c>
      <c r="G476" t="s">
        <v>20</v>
      </c>
      <c r="H476">
        <v>142</v>
      </c>
      <c r="I476" s="10">
        <f t="shared" si="50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3">
        <f t="shared" si="51"/>
        <v>41989.25</v>
      </c>
      <c r="O476" s="13">
        <f t="shared" si="52"/>
        <v>41990.25</v>
      </c>
      <c r="P476" s="15" t="str">
        <f t="shared" si="53"/>
        <v>2014</v>
      </c>
      <c r="Q476" t="b">
        <v>0</v>
      </c>
      <c r="R476" t="b">
        <v>0</v>
      </c>
      <c r="S476" t="s">
        <v>269</v>
      </c>
      <c r="T476" t="str">
        <f t="shared" si="54"/>
        <v>film &amp; video</v>
      </c>
      <c r="U476" t="str">
        <f t="shared" si="55"/>
        <v>television</v>
      </c>
    </row>
    <row r="477" spans="1:21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49"/>
        <v>113.94594594594594</v>
      </c>
      <c r="G477" t="s">
        <v>20</v>
      </c>
      <c r="H477">
        <v>211</v>
      </c>
      <c r="I477" s="10">
        <f t="shared" si="50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3">
        <f t="shared" si="51"/>
        <v>41450.208333333336</v>
      </c>
      <c r="O477" s="13">
        <f t="shared" si="52"/>
        <v>41454.208333333336</v>
      </c>
      <c r="P477" s="15" t="str">
        <f t="shared" si="53"/>
        <v>2013</v>
      </c>
      <c r="Q477" t="b">
        <v>0</v>
      </c>
      <c r="R477" t="b">
        <v>1</v>
      </c>
      <c r="S477" t="s">
        <v>206</v>
      </c>
      <c r="T477" t="str">
        <f t="shared" si="54"/>
        <v>publishing</v>
      </c>
      <c r="U477" t="str">
        <f t="shared" si="55"/>
        <v>translations</v>
      </c>
    </row>
    <row r="478" spans="1:21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49"/>
        <v>29.828720626631856</v>
      </c>
      <c r="G478" t="s">
        <v>14</v>
      </c>
      <c r="H478">
        <v>1120</v>
      </c>
      <c r="I478" s="10">
        <f t="shared" si="50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3">
        <f t="shared" si="51"/>
        <v>43322.208333333328</v>
      </c>
      <c r="O478" s="13">
        <f t="shared" si="52"/>
        <v>43328.208333333328</v>
      </c>
      <c r="P478" s="15" t="str">
        <f t="shared" si="53"/>
        <v>2018</v>
      </c>
      <c r="Q478" t="b">
        <v>0</v>
      </c>
      <c r="R478" t="b">
        <v>0</v>
      </c>
      <c r="S478" t="s">
        <v>119</v>
      </c>
      <c r="T478" t="str">
        <f t="shared" si="54"/>
        <v>publishing</v>
      </c>
      <c r="U478" t="str">
        <f t="shared" si="55"/>
        <v>fiction</v>
      </c>
    </row>
    <row r="479" spans="1:21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49"/>
        <v>54.270588235294113</v>
      </c>
      <c r="G479" t="s">
        <v>14</v>
      </c>
      <c r="H479">
        <v>113</v>
      </c>
      <c r="I479" s="10">
        <f t="shared" si="50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3">
        <f t="shared" si="51"/>
        <v>40720.208333333336</v>
      </c>
      <c r="O479" s="13">
        <f t="shared" si="52"/>
        <v>40747.208333333336</v>
      </c>
      <c r="P479" s="15" t="str">
        <f t="shared" si="53"/>
        <v>2011</v>
      </c>
      <c r="Q479" t="b">
        <v>0</v>
      </c>
      <c r="R479" t="b">
        <v>0</v>
      </c>
      <c r="S479" t="s">
        <v>474</v>
      </c>
      <c r="T479" t="str">
        <f t="shared" si="54"/>
        <v>film &amp; video</v>
      </c>
      <c r="U479" t="str">
        <f t="shared" si="55"/>
        <v>science fiction</v>
      </c>
    </row>
    <row r="480" spans="1:2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49"/>
        <v>236.34156976744185</v>
      </c>
      <c r="G480" t="s">
        <v>20</v>
      </c>
      <c r="H480">
        <v>2756</v>
      </c>
      <c r="I480" s="10">
        <f t="shared" si="50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3">
        <f t="shared" si="51"/>
        <v>42072.208333333328</v>
      </c>
      <c r="O480" s="13">
        <f t="shared" si="52"/>
        <v>42084.208333333328</v>
      </c>
      <c r="P480" s="15" t="str">
        <f t="shared" si="53"/>
        <v>2015</v>
      </c>
      <c r="Q480" t="b">
        <v>0</v>
      </c>
      <c r="R480" t="b">
        <v>0</v>
      </c>
      <c r="S480" t="s">
        <v>65</v>
      </c>
      <c r="T480" t="str">
        <f t="shared" si="54"/>
        <v>technology</v>
      </c>
      <c r="U480" t="str">
        <f t="shared" si="55"/>
        <v>wearables</v>
      </c>
    </row>
    <row r="481" spans="1:2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49"/>
        <v>512.91666666666663</v>
      </c>
      <c r="G481" t="s">
        <v>20</v>
      </c>
      <c r="H481">
        <v>173</v>
      </c>
      <c r="I481" s="10">
        <f t="shared" si="50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3">
        <f t="shared" si="51"/>
        <v>42945.208333333328</v>
      </c>
      <c r="O481" s="13">
        <f t="shared" si="52"/>
        <v>42947.208333333328</v>
      </c>
      <c r="P481" s="15" t="str">
        <f t="shared" si="53"/>
        <v>2017</v>
      </c>
      <c r="Q481" t="b">
        <v>0</v>
      </c>
      <c r="R481" t="b">
        <v>0</v>
      </c>
      <c r="S481" t="s">
        <v>17</v>
      </c>
      <c r="T481" t="str">
        <f t="shared" si="54"/>
        <v>food</v>
      </c>
      <c r="U481" t="str">
        <f t="shared" si="55"/>
        <v>food trucks</v>
      </c>
    </row>
    <row r="482" spans="1:2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49"/>
        <v>100.65116279069768</v>
      </c>
      <c r="G482" t="s">
        <v>20</v>
      </c>
      <c r="H482">
        <v>87</v>
      </c>
      <c r="I482" s="10">
        <f t="shared" si="50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3">
        <f t="shared" si="51"/>
        <v>40248.25</v>
      </c>
      <c r="O482" s="13">
        <f t="shared" si="52"/>
        <v>40257.208333333336</v>
      </c>
      <c r="P482" s="15" t="str">
        <f t="shared" si="53"/>
        <v>2010</v>
      </c>
      <c r="Q482" t="b">
        <v>0</v>
      </c>
      <c r="R482" t="b">
        <v>1</v>
      </c>
      <c r="S482" t="s">
        <v>122</v>
      </c>
      <c r="T482" t="str">
        <f t="shared" si="54"/>
        <v>photography</v>
      </c>
      <c r="U482" t="str">
        <f t="shared" si="55"/>
        <v>photography books</v>
      </c>
    </row>
    <row r="483" spans="1:21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49"/>
        <v>81.348423194303152</v>
      </c>
      <c r="G483" t="s">
        <v>14</v>
      </c>
      <c r="H483">
        <v>1538</v>
      </c>
      <c r="I483" s="10">
        <f t="shared" si="50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3">
        <f t="shared" si="51"/>
        <v>41913.208333333336</v>
      </c>
      <c r="O483" s="13">
        <f t="shared" si="52"/>
        <v>41955.25</v>
      </c>
      <c r="P483" s="15" t="str">
        <f t="shared" si="53"/>
        <v>2014</v>
      </c>
      <c r="Q483" t="b">
        <v>0</v>
      </c>
      <c r="R483" t="b">
        <v>1</v>
      </c>
      <c r="S483" t="s">
        <v>33</v>
      </c>
      <c r="T483" t="str">
        <f t="shared" si="54"/>
        <v>theater</v>
      </c>
      <c r="U483" t="str">
        <f t="shared" si="55"/>
        <v>plays</v>
      </c>
    </row>
    <row r="484" spans="1:21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49"/>
        <v>16.404761904761905</v>
      </c>
      <c r="G484" t="s">
        <v>14</v>
      </c>
      <c r="H484">
        <v>9</v>
      </c>
      <c r="I484" s="10">
        <f t="shared" si="50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3">
        <f t="shared" si="51"/>
        <v>40963.25</v>
      </c>
      <c r="O484" s="13">
        <f t="shared" si="52"/>
        <v>40974.25</v>
      </c>
      <c r="P484" s="15" t="str">
        <f t="shared" si="53"/>
        <v>2012</v>
      </c>
      <c r="Q484" t="b">
        <v>0</v>
      </c>
      <c r="R484" t="b">
        <v>1</v>
      </c>
      <c r="S484" t="s">
        <v>119</v>
      </c>
      <c r="T484" t="str">
        <f t="shared" si="54"/>
        <v>publishing</v>
      </c>
      <c r="U484" t="str">
        <f t="shared" si="55"/>
        <v>fiction</v>
      </c>
    </row>
    <row r="485" spans="1:21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49"/>
        <v>52.774617067833695</v>
      </c>
      <c r="G485" t="s">
        <v>14</v>
      </c>
      <c r="H485">
        <v>554</v>
      </c>
      <c r="I485" s="10">
        <f t="shared" si="50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3">
        <f t="shared" si="51"/>
        <v>43811.25</v>
      </c>
      <c r="O485" s="13">
        <f t="shared" si="52"/>
        <v>43818.25</v>
      </c>
      <c r="P485" s="15" t="str">
        <f t="shared" si="53"/>
        <v>2019</v>
      </c>
      <c r="Q485" t="b">
        <v>0</v>
      </c>
      <c r="R485" t="b">
        <v>0</v>
      </c>
      <c r="S485" t="s">
        <v>33</v>
      </c>
      <c r="T485" t="str">
        <f t="shared" si="54"/>
        <v>theater</v>
      </c>
      <c r="U485" t="str">
        <f t="shared" si="55"/>
        <v>plays</v>
      </c>
    </row>
    <row r="486" spans="1:2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49"/>
        <v>260.20608108108109</v>
      </c>
      <c r="G486" t="s">
        <v>20</v>
      </c>
      <c r="H486">
        <v>1572</v>
      </c>
      <c r="I486" s="10">
        <f t="shared" si="50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3">
        <f t="shared" si="51"/>
        <v>41855.208333333336</v>
      </c>
      <c r="O486" s="13">
        <f t="shared" si="52"/>
        <v>41904.208333333336</v>
      </c>
      <c r="P486" s="15" t="str">
        <f t="shared" si="53"/>
        <v>2014</v>
      </c>
      <c r="Q486" t="b">
        <v>0</v>
      </c>
      <c r="R486" t="b">
        <v>1</v>
      </c>
      <c r="S486" t="s">
        <v>17</v>
      </c>
      <c r="T486" t="str">
        <f t="shared" si="54"/>
        <v>food</v>
      </c>
      <c r="U486" t="str">
        <f t="shared" si="55"/>
        <v>food trucks</v>
      </c>
    </row>
    <row r="487" spans="1:21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49"/>
        <v>30.73289183222958</v>
      </c>
      <c r="G487" t="s">
        <v>14</v>
      </c>
      <c r="H487">
        <v>648</v>
      </c>
      <c r="I487" s="10">
        <f t="shared" si="50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3">
        <f t="shared" si="51"/>
        <v>43626.208333333328</v>
      </c>
      <c r="O487" s="13">
        <f t="shared" si="52"/>
        <v>43667.208333333328</v>
      </c>
      <c r="P487" s="15" t="str">
        <f t="shared" si="53"/>
        <v>2019</v>
      </c>
      <c r="Q487" t="b">
        <v>0</v>
      </c>
      <c r="R487" t="b">
        <v>0</v>
      </c>
      <c r="S487" t="s">
        <v>33</v>
      </c>
      <c r="T487" t="str">
        <f t="shared" si="54"/>
        <v>theater</v>
      </c>
      <c r="U487" t="str">
        <f t="shared" si="55"/>
        <v>plays</v>
      </c>
    </row>
    <row r="488" spans="1:21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49"/>
        <v>13.5</v>
      </c>
      <c r="G488" t="s">
        <v>14</v>
      </c>
      <c r="H488">
        <v>21</v>
      </c>
      <c r="I488" s="10">
        <f t="shared" si="50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3">
        <f t="shared" si="51"/>
        <v>43168.25</v>
      </c>
      <c r="O488" s="13">
        <f t="shared" si="52"/>
        <v>43183.208333333328</v>
      </c>
      <c r="P488" s="15" t="str">
        <f t="shared" si="53"/>
        <v>2018</v>
      </c>
      <c r="Q488" t="b">
        <v>0</v>
      </c>
      <c r="R488" t="b">
        <v>1</v>
      </c>
      <c r="S488" t="s">
        <v>206</v>
      </c>
      <c r="T488" t="str">
        <f t="shared" si="54"/>
        <v>publishing</v>
      </c>
      <c r="U488" t="str">
        <f t="shared" si="55"/>
        <v>translations</v>
      </c>
    </row>
    <row r="489" spans="1:2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49"/>
        <v>178.62556663644605</v>
      </c>
      <c r="G489" t="s">
        <v>20</v>
      </c>
      <c r="H489">
        <v>2346</v>
      </c>
      <c r="I489" s="10">
        <f t="shared" si="50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3">
        <f t="shared" si="51"/>
        <v>42845.208333333328</v>
      </c>
      <c r="O489" s="13">
        <f t="shared" si="52"/>
        <v>42878.208333333328</v>
      </c>
      <c r="P489" s="15" t="str">
        <f t="shared" si="53"/>
        <v>2017</v>
      </c>
      <c r="Q489" t="b">
        <v>0</v>
      </c>
      <c r="R489" t="b">
        <v>0</v>
      </c>
      <c r="S489" t="s">
        <v>33</v>
      </c>
      <c r="T489" t="str">
        <f t="shared" si="54"/>
        <v>theater</v>
      </c>
      <c r="U489" t="str">
        <f t="shared" si="55"/>
        <v>plays</v>
      </c>
    </row>
    <row r="490" spans="1:2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49"/>
        <v>220.0566037735849</v>
      </c>
      <c r="G490" t="s">
        <v>20</v>
      </c>
      <c r="H490">
        <v>115</v>
      </c>
      <c r="I490" s="10">
        <f t="shared" si="50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3">
        <f t="shared" si="51"/>
        <v>42403.25</v>
      </c>
      <c r="O490" s="13">
        <f t="shared" si="52"/>
        <v>42420.25</v>
      </c>
      <c r="P490" s="15" t="str">
        <f t="shared" si="53"/>
        <v>2016</v>
      </c>
      <c r="Q490" t="b">
        <v>0</v>
      </c>
      <c r="R490" t="b">
        <v>0</v>
      </c>
      <c r="S490" t="s">
        <v>33</v>
      </c>
      <c r="T490" t="str">
        <f t="shared" si="54"/>
        <v>theater</v>
      </c>
      <c r="U490" t="str">
        <f t="shared" si="55"/>
        <v>plays</v>
      </c>
    </row>
    <row r="491" spans="1:2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49"/>
        <v>101.5108695652174</v>
      </c>
      <c r="G491" t="s">
        <v>20</v>
      </c>
      <c r="H491">
        <v>85</v>
      </c>
      <c r="I491" s="10">
        <f t="shared" si="50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3">
        <f t="shared" si="51"/>
        <v>40406.208333333336</v>
      </c>
      <c r="O491" s="13">
        <f t="shared" si="52"/>
        <v>40411.208333333336</v>
      </c>
      <c r="P491" s="15" t="str">
        <f t="shared" si="53"/>
        <v>2010</v>
      </c>
      <c r="Q491" t="b">
        <v>0</v>
      </c>
      <c r="R491" t="b">
        <v>0</v>
      </c>
      <c r="S491" t="s">
        <v>65</v>
      </c>
      <c r="T491" t="str">
        <f t="shared" si="54"/>
        <v>technology</v>
      </c>
      <c r="U491" t="str">
        <f t="shared" si="55"/>
        <v>wearables</v>
      </c>
    </row>
    <row r="492" spans="1:2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49"/>
        <v>191.5</v>
      </c>
      <c r="G492" t="s">
        <v>20</v>
      </c>
      <c r="H492">
        <v>144</v>
      </c>
      <c r="I492" s="10">
        <f t="shared" si="50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3">
        <f t="shared" si="51"/>
        <v>43786.25</v>
      </c>
      <c r="O492" s="13">
        <f t="shared" si="52"/>
        <v>43793.25</v>
      </c>
      <c r="P492" s="15" t="str">
        <f t="shared" si="53"/>
        <v>2019</v>
      </c>
      <c r="Q492" t="b">
        <v>0</v>
      </c>
      <c r="R492" t="b">
        <v>0</v>
      </c>
      <c r="S492" t="s">
        <v>1029</v>
      </c>
      <c r="T492" t="str">
        <f t="shared" si="54"/>
        <v>journalism</v>
      </c>
      <c r="U492" t="str">
        <f t="shared" si="55"/>
        <v>audio</v>
      </c>
    </row>
    <row r="493" spans="1:21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49"/>
        <v>305.34683098591546</v>
      </c>
      <c r="G493" t="s">
        <v>20</v>
      </c>
      <c r="H493">
        <v>2443</v>
      </c>
      <c r="I493" s="10">
        <f t="shared" si="50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3">
        <f t="shared" si="51"/>
        <v>41456.208333333336</v>
      </c>
      <c r="O493" s="13">
        <f t="shared" si="52"/>
        <v>41482.208333333336</v>
      </c>
      <c r="P493" s="15" t="str">
        <f t="shared" si="53"/>
        <v>2013</v>
      </c>
      <c r="Q493" t="b">
        <v>0</v>
      </c>
      <c r="R493" t="b">
        <v>1</v>
      </c>
      <c r="S493" t="s">
        <v>17</v>
      </c>
      <c r="T493" t="str">
        <f t="shared" si="54"/>
        <v>food</v>
      </c>
      <c r="U493" t="str">
        <f t="shared" si="55"/>
        <v>food trucks</v>
      </c>
    </row>
    <row r="494" spans="1:2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49"/>
        <v>23.995287958115181</v>
      </c>
      <c r="G494" t="s">
        <v>74</v>
      </c>
      <c r="H494">
        <v>595</v>
      </c>
      <c r="I494" s="10">
        <f t="shared" si="50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3">
        <f t="shared" si="51"/>
        <v>40336.208333333336</v>
      </c>
      <c r="O494" s="13">
        <f t="shared" si="52"/>
        <v>40371.208333333336</v>
      </c>
      <c r="P494" s="15" t="str">
        <f t="shared" si="53"/>
        <v>2010</v>
      </c>
      <c r="Q494" t="b">
        <v>1</v>
      </c>
      <c r="R494" t="b">
        <v>1</v>
      </c>
      <c r="S494" t="s">
        <v>100</v>
      </c>
      <c r="T494" t="str">
        <f t="shared" si="54"/>
        <v>film &amp; video</v>
      </c>
      <c r="U494" t="str">
        <f t="shared" si="55"/>
        <v>shorts</v>
      </c>
    </row>
    <row r="495" spans="1:2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49"/>
        <v>723.77777777777771</v>
      </c>
      <c r="G495" t="s">
        <v>20</v>
      </c>
      <c r="H495">
        <v>64</v>
      </c>
      <c r="I495" s="10">
        <f t="shared" si="50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3">
        <f t="shared" si="51"/>
        <v>43645.208333333328</v>
      </c>
      <c r="O495" s="13">
        <f t="shared" si="52"/>
        <v>43658.208333333328</v>
      </c>
      <c r="P495" s="15" t="str">
        <f t="shared" si="53"/>
        <v>2019</v>
      </c>
      <c r="Q495" t="b">
        <v>0</v>
      </c>
      <c r="R495" t="b">
        <v>0</v>
      </c>
      <c r="S495" t="s">
        <v>122</v>
      </c>
      <c r="T495" t="str">
        <f t="shared" si="54"/>
        <v>photography</v>
      </c>
      <c r="U495" t="str">
        <f t="shared" si="55"/>
        <v>photography books</v>
      </c>
    </row>
    <row r="496" spans="1:21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49"/>
        <v>547.36</v>
      </c>
      <c r="G496" t="s">
        <v>20</v>
      </c>
      <c r="H496">
        <v>268</v>
      </c>
      <c r="I496" s="10">
        <f t="shared" si="50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3">
        <f t="shared" si="51"/>
        <v>40990.208333333336</v>
      </c>
      <c r="O496" s="13">
        <f t="shared" si="52"/>
        <v>40991.208333333336</v>
      </c>
      <c r="P496" s="15" t="str">
        <f t="shared" si="53"/>
        <v>2012</v>
      </c>
      <c r="Q496" t="b">
        <v>0</v>
      </c>
      <c r="R496" t="b">
        <v>0</v>
      </c>
      <c r="S496" t="s">
        <v>65</v>
      </c>
      <c r="T496" t="str">
        <f t="shared" si="54"/>
        <v>technology</v>
      </c>
      <c r="U496" t="str">
        <f t="shared" si="55"/>
        <v>wearables</v>
      </c>
    </row>
    <row r="497" spans="1:2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49"/>
        <v>414.49999999999994</v>
      </c>
      <c r="G497" t="s">
        <v>20</v>
      </c>
      <c r="H497">
        <v>195</v>
      </c>
      <c r="I497" s="10">
        <f t="shared" si="50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3">
        <f t="shared" si="51"/>
        <v>41800.208333333336</v>
      </c>
      <c r="O497" s="13">
        <f t="shared" si="52"/>
        <v>41804.208333333336</v>
      </c>
      <c r="P497" s="15" t="str">
        <f t="shared" si="53"/>
        <v>2014</v>
      </c>
      <c r="Q497" t="b">
        <v>0</v>
      </c>
      <c r="R497" t="b">
        <v>0</v>
      </c>
      <c r="S497" t="s">
        <v>33</v>
      </c>
      <c r="T497" t="str">
        <f t="shared" si="54"/>
        <v>theater</v>
      </c>
      <c r="U497" t="str">
        <f t="shared" si="55"/>
        <v>plays</v>
      </c>
    </row>
    <row r="498" spans="1:21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49"/>
        <v>0.90696409140369971</v>
      </c>
      <c r="G498" t="s">
        <v>14</v>
      </c>
      <c r="H498">
        <v>54</v>
      </c>
      <c r="I498" s="10">
        <f t="shared" si="50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3">
        <f t="shared" si="51"/>
        <v>42876.208333333328</v>
      </c>
      <c r="O498" s="13">
        <f t="shared" si="52"/>
        <v>42893.208333333328</v>
      </c>
      <c r="P498" s="15" t="str">
        <f t="shared" si="53"/>
        <v>2017</v>
      </c>
      <c r="Q498" t="b">
        <v>0</v>
      </c>
      <c r="R498" t="b">
        <v>0</v>
      </c>
      <c r="S498" t="s">
        <v>71</v>
      </c>
      <c r="T498" t="str">
        <f t="shared" si="54"/>
        <v>film &amp; video</v>
      </c>
      <c r="U498" t="str">
        <f t="shared" si="55"/>
        <v>animation</v>
      </c>
    </row>
    <row r="499" spans="1:21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49"/>
        <v>34.173469387755098</v>
      </c>
      <c r="G499" t="s">
        <v>14</v>
      </c>
      <c r="H499">
        <v>120</v>
      </c>
      <c r="I499" s="10">
        <f t="shared" si="50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3">
        <f t="shared" si="51"/>
        <v>42724.25</v>
      </c>
      <c r="O499" s="13">
        <f t="shared" si="52"/>
        <v>42724.25</v>
      </c>
      <c r="P499" s="15" t="str">
        <f t="shared" si="53"/>
        <v>2016</v>
      </c>
      <c r="Q499" t="b">
        <v>0</v>
      </c>
      <c r="R499" t="b">
        <v>1</v>
      </c>
      <c r="S499" t="s">
        <v>65</v>
      </c>
      <c r="T499" t="str">
        <f t="shared" si="54"/>
        <v>technology</v>
      </c>
      <c r="U499" t="str">
        <f t="shared" si="55"/>
        <v>wearables</v>
      </c>
    </row>
    <row r="500" spans="1:21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49"/>
        <v>23.948810754912099</v>
      </c>
      <c r="G500" t="s">
        <v>14</v>
      </c>
      <c r="H500">
        <v>579</v>
      </c>
      <c r="I500" s="10">
        <f t="shared" si="50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3">
        <f t="shared" si="51"/>
        <v>42005.25</v>
      </c>
      <c r="O500" s="13">
        <f t="shared" si="52"/>
        <v>42007.25</v>
      </c>
      <c r="P500" s="15" t="str">
        <f t="shared" si="53"/>
        <v>2015</v>
      </c>
      <c r="Q500" t="b">
        <v>0</v>
      </c>
      <c r="R500" t="b">
        <v>0</v>
      </c>
      <c r="S500" t="s">
        <v>28</v>
      </c>
      <c r="T500" t="str">
        <f t="shared" si="54"/>
        <v>technology</v>
      </c>
      <c r="U500" t="str">
        <f t="shared" si="55"/>
        <v>web</v>
      </c>
    </row>
    <row r="501" spans="1:21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49"/>
        <v>48.072649572649574</v>
      </c>
      <c r="G501" t="s">
        <v>14</v>
      </c>
      <c r="H501">
        <v>2072</v>
      </c>
      <c r="I501" s="10">
        <f t="shared" si="50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3">
        <f t="shared" si="51"/>
        <v>42444.208333333328</v>
      </c>
      <c r="O501" s="13">
        <f t="shared" si="52"/>
        <v>42449.208333333328</v>
      </c>
      <c r="P501" s="15" t="str">
        <f t="shared" si="53"/>
        <v>2016</v>
      </c>
      <c r="Q501" t="b">
        <v>0</v>
      </c>
      <c r="R501" t="b">
        <v>1</v>
      </c>
      <c r="S501" t="s">
        <v>42</v>
      </c>
      <c r="T501" t="str">
        <f t="shared" si="54"/>
        <v>film &amp; video</v>
      </c>
      <c r="U501" t="str">
        <f t="shared" si="55"/>
        <v>documentary</v>
      </c>
    </row>
    <row r="502" spans="1:21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49"/>
        <v>0</v>
      </c>
      <c r="G502" t="s">
        <v>14</v>
      </c>
      <c r="H502">
        <v>0</v>
      </c>
      <c r="I502" s="10">
        <f t="shared" si="50"/>
        <v>0</v>
      </c>
      <c r="J502" t="s">
        <v>21</v>
      </c>
      <c r="K502" t="s">
        <v>22</v>
      </c>
      <c r="L502">
        <v>1367384400</v>
      </c>
      <c r="M502">
        <v>1369803600</v>
      </c>
      <c r="N502" s="13">
        <f t="shared" si="51"/>
        <v>41395.208333333336</v>
      </c>
      <c r="O502" s="13">
        <f t="shared" si="52"/>
        <v>41423.208333333336</v>
      </c>
      <c r="P502" s="15" t="str">
        <f t="shared" si="53"/>
        <v>2013</v>
      </c>
      <c r="Q502" t="b">
        <v>0</v>
      </c>
      <c r="R502" t="b">
        <v>1</v>
      </c>
      <c r="S502" t="s">
        <v>33</v>
      </c>
      <c r="T502" t="str">
        <f t="shared" si="54"/>
        <v>theater</v>
      </c>
      <c r="U502" t="str">
        <f t="shared" si="55"/>
        <v>plays</v>
      </c>
    </row>
    <row r="503" spans="1:21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49"/>
        <v>70.145182291666657</v>
      </c>
      <c r="G503" t="s">
        <v>14</v>
      </c>
      <c r="H503">
        <v>1796</v>
      </c>
      <c r="I503" s="10">
        <f t="shared" si="50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3">
        <f t="shared" si="51"/>
        <v>41345.208333333336</v>
      </c>
      <c r="O503" s="13">
        <f t="shared" si="52"/>
        <v>41347.208333333336</v>
      </c>
      <c r="P503" s="15" t="str">
        <f t="shared" si="53"/>
        <v>2013</v>
      </c>
      <c r="Q503" t="b">
        <v>0</v>
      </c>
      <c r="R503" t="b">
        <v>0</v>
      </c>
      <c r="S503" t="s">
        <v>42</v>
      </c>
      <c r="T503" t="str">
        <f t="shared" si="54"/>
        <v>film &amp; video</v>
      </c>
      <c r="U503" t="str">
        <f t="shared" si="55"/>
        <v>documentary</v>
      </c>
    </row>
    <row r="504" spans="1:2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49"/>
        <v>529.92307692307691</v>
      </c>
      <c r="G504" t="s">
        <v>20</v>
      </c>
      <c r="H504">
        <v>186</v>
      </c>
      <c r="I504" s="10">
        <f t="shared" si="50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3">
        <f t="shared" si="51"/>
        <v>41117.208333333336</v>
      </c>
      <c r="O504" s="13">
        <f t="shared" si="52"/>
        <v>41146.208333333336</v>
      </c>
      <c r="P504" s="15" t="str">
        <f t="shared" si="53"/>
        <v>2012</v>
      </c>
      <c r="Q504" t="b">
        <v>0</v>
      </c>
      <c r="R504" t="b">
        <v>1</v>
      </c>
      <c r="S504" t="s">
        <v>89</v>
      </c>
      <c r="T504" t="str">
        <f t="shared" si="54"/>
        <v>games</v>
      </c>
      <c r="U504" t="str">
        <f t="shared" si="55"/>
        <v>video games</v>
      </c>
    </row>
    <row r="505" spans="1:21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49"/>
        <v>180.32549019607845</v>
      </c>
      <c r="G505" t="s">
        <v>20</v>
      </c>
      <c r="H505">
        <v>460</v>
      </c>
      <c r="I505" s="10">
        <f t="shared" si="50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3">
        <f t="shared" si="51"/>
        <v>42186.208333333328</v>
      </c>
      <c r="O505" s="13">
        <f t="shared" si="52"/>
        <v>42206.208333333328</v>
      </c>
      <c r="P505" s="15" t="str">
        <f t="shared" si="53"/>
        <v>2015</v>
      </c>
      <c r="Q505" t="b">
        <v>0</v>
      </c>
      <c r="R505" t="b">
        <v>0</v>
      </c>
      <c r="S505" t="s">
        <v>53</v>
      </c>
      <c r="T505" t="str">
        <f t="shared" si="54"/>
        <v>film &amp; video</v>
      </c>
      <c r="U505" t="str">
        <f t="shared" si="55"/>
        <v>drama</v>
      </c>
    </row>
    <row r="506" spans="1:21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49"/>
        <v>92.320000000000007</v>
      </c>
      <c r="G506" t="s">
        <v>14</v>
      </c>
      <c r="H506">
        <v>62</v>
      </c>
      <c r="I506" s="10">
        <f t="shared" si="50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3">
        <f t="shared" si="51"/>
        <v>42142.208333333328</v>
      </c>
      <c r="O506" s="13">
        <f t="shared" si="52"/>
        <v>42143.208333333328</v>
      </c>
      <c r="P506" s="15" t="str">
        <f t="shared" si="53"/>
        <v>2015</v>
      </c>
      <c r="Q506" t="b">
        <v>0</v>
      </c>
      <c r="R506" t="b">
        <v>0</v>
      </c>
      <c r="S506" t="s">
        <v>23</v>
      </c>
      <c r="T506" t="str">
        <f t="shared" si="54"/>
        <v>music</v>
      </c>
      <c r="U506" t="str">
        <f t="shared" si="55"/>
        <v>rock</v>
      </c>
    </row>
    <row r="507" spans="1:21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49"/>
        <v>13.901001112347053</v>
      </c>
      <c r="G507" t="s">
        <v>14</v>
      </c>
      <c r="H507">
        <v>347</v>
      </c>
      <c r="I507" s="10">
        <f t="shared" si="50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3">
        <f t="shared" si="51"/>
        <v>41341.25</v>
      </c>
      <c r="O507" s="13">
        <f t="shared" si="52"/>
        <v>41383.208333333336</v>
      </c>
      <c r="P507" s="15" t="str">
        <f t="shared" si="53"/>
        <v>2013</v>
      </c>
      <c r="Q507" t="b">
        <v>0</v>
      </c>
      <c r="R507" t="b">
        <v>1</v>
      </c>
      <c r="S507" t="s">
        <v>133</v>
      </c>
      <c r="T507" t="str">
        <f t="shared" si="54"/>
        <v>publishing</v>
      </c>
      <c r="U507" t="str">
        <f t="shared" si="55"/>
        <v>radio &amp; podcasts</v>
      </c>
    </row>
    <row r="508" spans="1:2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49"/>
        <v>927.07777777777767</v>
      </c>
      <c r="G508" t="s">
        <v>20</v>
      </c>
      <c r="H508">
        <v>2528</v>
      </c>
      <c r="I508" s="10">
        <f t="shared" si="50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3">
        <f t="shared" si="51"/>
        <v>43062.25</v>
      </c>
      <c r="O508" s="13">
        <f t="shared" si="52"/>
        <v>43079.25</v>
      </c>
      <c r="P508" s="15" t="str">
        <f t="shared" si="53"/>
        <v>2017</v>
      </c>
      <c r="Q508" t="b">
        <v>0</v>
      </c>
      <c r="R508" t="b">
        <v>1</v>
      </c>
      <c r="S508" t="s">
        <v>33</v>
      </c>
      <c r="T508" t="str">
        <f t="shared" si="54"/>
        <v>theater</v>
      </c>
      <c r="U508" t="str">
        <f t="shared" si="55"/>
        <v>plays</v>
      </c>
    </row>
    <row r="509" spans="1:21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49"/>
        <v>39.857142857142861</v>
      </c>
      <c r="G509" t="s">
        <v>14</v>
      </c>
      <c r="H509">
        <v>19</v>
      </c>
      <c r="I509" s="10">
        <f t="shared" si="50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3">
        <f t="shared" si="51"/>
        <v>41373.208333333336</v>
      </c>
      <c r="O509" s="13">
        <f t="shared" si="52"/>
        <v>41422.208333333336</v>
      </c>
      <c r="P509" s="15" t="str">
        <f t="shared" si="53"/>
        <v>2013</v>
      </c>
      <c r="Q509" t="b">
        <v>0</v>
      </c>
      <c r="R509" t="b">
        <v>1</v>
      </c>
      <c r="S509" t="s">
        <v>28</v>
      </c>
      <c r="T509" t="str">
        <f t="shared" si="54"/>
        <v>technology</v>
      </c>
      <c r="U509" t="str">
        <f t="shared" si="55"/>
        <v>web</v>
      </c>
    </row>
    <row r="510" spans="1:2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49"/>
        <v>112.22929936305732</v>
      </c>
      <c r="G510" t="s">
        <v>20</v>
      </c>
      <c r="H510">
        <v>3657</v>
      </c>
      <c r="I510" s="10">
        <f t="shared" si="50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3">
        <f t="shared" si="51"/>
        <v>43310.208333333328</v>
      </c>
      <c r="O510" s="13">
        <f t="shared" si="52"/>
        <v>43331.208333333328</v>
      </c>
      <c r="P510" s="15" t="str">
        <f t="shared" si="53"/>
        <v>2018</v>
      </c>
      <c r="Q510" t="b">
        <v>0</v>
      </c>
      <c r="R510" t="b">
        <v>0</v>
      </c>
      <c r="S510" t="s">
        <v>33</v>
      </c>
      <c r="T510" t="str">
        <f t="shared" si="54"/>
        <v>theater</v>
      </c>
      <c r="U510" t="str">
        <f t="shared" si="55"/>
        <v>plays</v>
      </c>
    </row>
    <row r="511" spans="1:21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49"/>
        <v>70.925816023738875</v>
      </c>
      <c r="G511" t="s">
        <v>14</v>
      </c>
      <c r="H511">
        <v>1258</v>
      </c>
      <c r="I511" s="10">
        <f t="shared" si="50"/>
        <v>95</v>
      </c>
      <c r="J511" t="s">
        <v>21</v>
      </c>
      <c r="K511" t="s">
        <v>22</v>
      </c>
      <c r="L511">
        <v>1336194000</v>
      </c>
      <c r="M511">
        <v>1337058000</v>
      </c>
      <c r="N511" s="13">
        <f t="shared" si="51"/>
        <v>41034.208333333336</v>
      </c>
      <c r="O511" s="13">
        <f t="shared" si="52"/>
        <v>41044.208333333336</v>
      </c>
      <c r="P511" s="15" t="str">
        <f t="shared" si="53"/>
        <v>2012</v>
      </c>
      <c r="Q511" t="b">
        <v>0</v>
      </c>
      <c r="R511" t="b">
        <v>0</v>
      </c>
      <c r="S511" t="s">
        <v>33</v>
      </c>
      <c r="T511" t="str">
        <f t="shared" si="54"/>
        <v>theater</v>
      </c>
      <c r="U511" t="str">
        <f t="shared" si="55"/>
        <v>plays</v>
      </c>
    </row>
    <row r="512" spans="1:2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49"/>
        <v>119.08974358974358</v>
      </c>
      <c r="G512" t="s">
        <v>20</v>
      </c>
      <c r="H512">
        <v>131</v>
      </c>
      <c r="I512" s="10">
        <f t="shared" si="50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3">
        <f t="shared" si="51"/>
        <v>43251.208333333328</v>
      </c>
      <c r="O512" s="13">
        <f t="shared" si="52"/>
        <v>43275.208333333328</v>
      </c>
      <c r="P512" s="15" t="str">
        <f t="shared" si="53"/>
        <v>2018</v>
      </c>
      <c r="Q512" t="b">
        <v>0</v>
      </c>
      <c r="R512" t="b">
        <v>0</v>
      </c>
      <c r="S512" t="s">
        <v>53</v>
      </c>
      <c r="T512" t="str">
        <f t="shared" si="54"/>
        <v>film &amp; video</v>
      </c>
      <c r="U512" t="str">
        <f t="shared" si="55"/>
        <v>drama</v>
      </c>
    </row>
    <row r="513" spans="1:21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49"/>
        <v>24.017591339648174</v>
      </c>
      <c r="G513" t="s">
        <v>14</v>
      </c>
      <c r="H513">
        <v>362</v>
      </c>
      <c r="I513" s="10">
        <f t="shared" si="50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3">
        <f t="shared" si="51"/>
        <v>43671.208333333328</v>
      </c>
      <c r="O513" s="13">
        <f t="shared" si="52"/>
        <v>43681.208333333328</v>
      </c>
      <c r="P513" s="15" t="str">
        <f t="shared" si="53"/>
        <v>2019</v>
      </c>
      <c r="Q513" t="b">
        <v>0</v>
      </c>
      <c r="R513" t="b">
        <v>0</v>
      </c>
      <c r="S513" t="s">
        <v>33</v>
      </c>
      <c r="T513" t="str">
        <f t="shared" si="54"/>
        <v>theater</v>
      </c>
      <c r="U513" t="str">
        <f t="shared" si="55"/>
        <v>plays</v>
      </c>
    </row>
    <row r="514" spans="1:2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ref="F514:F577" si="56">(E514/D514)*100</f>
        <v>139.31868131868131</v>
      </c>
      <c r="G514" t="s">
        <v>20</v>
      </c>
      <c r="H514">
        <v>239</v>
      </c>
      <c r="I514" s="10">
        <f t="shared" ref="I514:I577" si="57">IF(H514=0, 0, 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3">
        <f t="shared" ref="N514:N577" si="58">(((L514/60)/60)/24)+DATE(1970,1,1)</f>
        <v>41825.208333333336</v>
      </c>
      <c r="O514" s="13">
        <f t="shared" ref="O514:O577" si="59">(((M514/60)/60)/24)+DATE(1970,1,1)</f>
        <v>41826.208333333336</v>
      </c>
      <c r="P514" s="15" t="str">
        <f t="shared" si="53"/>
        <v>2014</v>
      </c>
      <c r="Q514" t="b">
        <v>0</v>
      </c>
      <c r="R514" t="b">
        <v>1</v>
      </c>
      <c r="S514" t="s">
        <v>89</v>
      </c>
      <c r="T514" t="str">
        <f t="shared" si="54"/>
        <v>games</v>
      </c>
      <c r="U514" t="str">
        <f t="shared" si="55"/>
        <v>video games</v>
      </c>
    </row>
    <row r="515" spans="1:2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si="56"/>
        <v>39.277108433734945</v>
      </c>
      <c r="G515" t="s">
        <v>74</v>
      </c>
      <c r="H515">
        <v>35</v>
      </c>
      <c r="I515" s="10">
        <f t="shared" si="5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3">
        <f t="shared" si="58"/>
        <v>40430.208333333336</v>
      </c>
      <c r="O515" s="13">
        <f t="shared" si="59"/>
        <v>40432.208333333336</v>
      </c>
      <c r="P515" s="15" t="str">
        <f t="shared" ref="P515:P578" si="60">TEXT(O515,"yyyy")</f>
        <v>2010</v>
      </c>
      <c r="Q515" t="b">
        <v>0</v>
      </c>
      <c r="R515" t="b">
        <v>0</v>
      </c>
      <c r="S515" t="s">
        <v>269</v>
      </c>
      <c r="T515" t="str">
        <f t="shared" ref="T515:T578" si="61">_xlfn.TEXTBEFORE(S515,"/")</f>
        <v>film &amp; video</v>
      </c>
      <c r="U515" t="str">
        <f t="shared" ref="U515:U578" si="62">_xlfn.TEXTAFTER(S515,"/")</f>
        <v>television</v>
      </c>
    </row>
    <row r="516" spans="1:2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56"/>
        <v>22.439077144917089</v>
      </c>
      <c r="G516" t="s">
        <v>74</v>
      </c>
      <c r="H516">
        <v>528</v>
      </c>
      <c r="I516" s="10">
        <f t="shared" si="5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3">
        <f t="shared" si="58"/>
        <v>41614.25</v>
      </c>
      <c r="O516" s="13">
        <f t="shared" si="59"/>
        <v>41619.25</v>
      </c>
      <c r="P516" s="15" t="str">
        <f t="shared" si="60"/>
        <v>2013</v>
      </c>
      <c r="Q516" t="b">
        <v>0</v>
      </c>
      <c r="R516" t="b">
        <v>1</v>
      </c>
      <c r="S516" t="s">
        <v>23</v>
      </c>
      <c r="T516" t="str">
        <f t="shared" si="61"/>
        <v>music</v>
      </c>
      <c r="U516" t="str">
        <f t="shared" si="62"/>
        <v>rock</v>
      </c>
    </row>
    <row r="517" spans="1:21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56"/>
        <v>55.779069767441861</v>
      </c>
      <c r="G517" t="s">
        <v>14</v>
      </c>
      <c r="H517">
        <v>133</v>
      </c>
      <c r="I517" s="10">
        <f t="shared" si="5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3">
        <f t="shared" si="58"/>
        <v>40900.25</v>
      </c>
      <c r="O517" s="13">
        <f t="shared" si="59"/>
        <v>40902.25</v>
      </c>
      <c r="P517" s="15" t="str">
        <f t="shared" si="60"/>
        <v>2011</v>
      </c>
      <c r="Q517" t="b">
        <v>0</v>
      </c>
      <c r="R517" t="b">
        <v>1</v>
      </c>
      <c r="S517" t="s">
        <v>33</v>
      </c>
      <c r="T517" t="str">
        <f t="shared" si="61"/>
        <v>theater</v>
      </c>
      <c r="U517" t="str">
        <f t="shared" si="62"/>
        <v>plays</v>
      </c>
    </row>
    <row r="518" spans="1:21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56"/>
        <v>42.523125996810208</v>
      </c>
      <c r="G518" t="s">
        <v>14</v>
      </c>
      <c r="H518">
        <v>846</v>
      </c>
      <c r="I518" s="10">
        <f t="shared" si="5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3">
        <f t="shared" si="58"/>
        <v>40396.208333333336</v>
      </c>
      <c r="O518" s="13">
        <f t="shared" si="59"/>
        <v>40434.208333333336</v>
      </c>
      <c r="P518" s="15" t="str">
        <f t="shared" si="60"/>
        <v>2010</v>
      </c>
      <c r="Q518" t="b">
        <v>0</v>
      </c>
      <c r="R518" t="b">
        <v>0</v>
      </c>
      <c r="S518" t="s">
        <v>68</v>
      </c>
      <c r="T518" t="str">
        <f t="shared" si="61"/>
        <v>publishing</v>
      </c>
      <c r="U518" t="str">
        <f t="shared" si="62"/>
        <v>nonfiction</v>
      </c>
    </row>
    <row r="519" spans="1:2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56"/>
        <v>112.00000000000001</v>
      </c>
      <c r="G519" t="s">
        <v>20</v>
      </c>
      <c r="H519">
        <v>78</v>
      </c>
      <c r="I519" s="10">
        <f t="shared" si="5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3">
        <f t="shared" si="58"/>
        <v>42860.208333333328</v>
      </c>
      <c r="O519" s="13">
        <f t="shared" si="59"/>
        <v>42865.208333333328</v>
      </c>
      <c r="P519" s="15" t="str">
        <f t="shared" si="60"/>
        <v>2017</v>
      </c>
      <c r="Q519" t="b">
        <v>0</v>
      </c>
      <c r="R519" t="b">
        <v>0</v>
      </c>
      <c r="S519" t="s">
        <v>17</v>
      </c>
      <c r="T519" t="str">
        <f t="shared" si="61"/>
        <v>food</v>
      </c>
      <c r="U519" t="str">
        <f t="shared" si="62"/>
        <v>food trucks</v>
      </c>
    </row>
    <row r="520" spans="1:21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56"/>
        <v>7.0681818181818183</v>
      </c>
      <c r="G520" t="s">
        <v>14</v>
      </c>
      <c r="H520">
        <v>10</v>
      </c>
      <c r="I520" s="10">
        <f t="shared" si="57"/>
        <v>62.2</v>
      </c>
      <c r="J520" t="s">
        <v>21</v>
      </c>
      <c r="K520" t="s">
        <v>22</v>
      </c>
      <c r="L520">
        <v>1519365600</v>
      </c>
      <c r="M520">
        <v>1519538400</v>
      </c>
      <c r="N520" s="13">
        <f t="shared" si="58"/>
        <v>43154.25</v>
      </c>
      <c r="O520" s="13">
        <f t="shared" si="59"/>
        <v>43156.25</v>
      </c>
      <c r="P520" s="15" t="str">
        <f t="shared" si="60"/>
        <v>2018</v>
      </c>
      <c r="Q520" t="b">
        <v>0</v>
      </c>
      <c r="R520" t="b">
        <v>1</v>
      </c>
      <c r="S520" t="s">
        <v>71</v>
      </c>
      <c r="T520" t="str">
        <f t="shared" si="61"/>
        <v>film &amp; video</v>
      </c>
      <c r="U520" t="str">
        <f t="shared" si="62"/>
        <v>animation</v>
      </c>
    </row>
    <row r="521" spans="1:2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56"/>
        <v>101.74563871693867</v>
      </c>
      <c r="G521" t="s">
        <v>20</v>
      </c>
      <c r="H521">
        <v>1773</v>
      </c>
      <c r="I521" s="10">
        <f t="shared" si="5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3">
        <f t="shared" si="58"/>
        <v>42012.25</v>
      </c>
      <c r="O521" s="13">
        <f t="shared" si="59"/>
        <v>42026.25</v>
      </c>
      <c r="P521" s="15" t="str">
        <f t="shared" si="60"/>
        <v>2015</v>
      </c>
      <c r="Q521" t="b">
        <v>0</v>
      </c>
      <c r="R521" t="b">
        <v>1</v>
      </c>
      <c r="S521" t="s">
        <v>23</v>
      </c>
      <c r="T521" t="str">
        <f t="shared" si="61"/>
        <v>music</v>
      </c>
      <c r="U521" t="str">
        <f t="shared" si="62"/>
        <v>rock</v>
      </c>
    </row>
    <row r="522" spans="1:2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56"/>
        <v>425.75</v>
      </c>
      <c r="G522" t="s">
        <v>20</v>
      </c>
      <c r="H522">
        <v>32</v>
      </c>
      <c r="I522" s="10">
        <f t="shared" si="57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3">
        <f t="shared" si="58"/>
        <v>43574.208333333328</v>
      </c>
      <c r="O522" s="13">
        <f t="shared" si="59"/>
        <v>43577.208333333328</v>
      </c>
      <c r="P522" s="15" t="str">
        <f t="shared" si="60"/>
        <v>2019</v>
      </c>
      <c r="Q522" t="b">
        <v>0</v>
      </c>
      <c r="R522" t="b">
        <v>0</v>
      </c>
      <c r="S522" t="s">
        <v>33</v>
      </c>
      <c r="T522" t="str">
        <f t="shared" si="61"/>
        <v>theater</v>
      </c>
      <c r="U522" t="str">
        <f t="shared" si="62"/>
        <v>plays</v>
      </c>
    </row>
    <row r="523" spans="1:2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56"/>
        <v>145.53947368421052</v>
      </c>
      <c r="G523" t="s">
        <v>20</v>
      </c>
      <c r="H523">
        <v>369</v>
      </c>
      <c r="I523" s="10">
        <f t="shared" si="5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3">
        <f t="shared" si="58"/>
        <v>42605.208333333328</v>
      </c>
      <c r="O523" s="13">
        <f t="shared" si="59"/>
        <v>42611.208333333328</v>
      </c>
      <c r="P523" s="15" t="str">
        <f t="shared" si="60"/>
        <v>2016</v>
      </c>
      <c r="Q523" t="b">
        <v>0</v>
      </c>
      <c r="R523" t="b">
        <v>1</v>
      </c>
      <c r="S523" t="s">
        <v>53</v>
      </c>
      <c r="T523" t="str">
        <f t="shared" si="61"/>
        <v>film &amp; video</v>
      </c>
      <c r="U523" t="str">
        <f t="shared" si="62"/>
        <v>drama</v>
      </c>
    </row>
    <row r="524" spans="1:21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56"/>
        <v>32.453465346534657</v>
      </c>
      <c r="G524" t="s">
        <v>14</v>
      </c>
      <c r="H524">
        <v>191</v>
      </c>
      <c r="I524" s="10">
        <f t="shared" si="5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3">
        <f t="shared" si="58"/>
        <v>41093.208333333336</v>
      </c>
      <c r="O524" s="13">
        <f t="shared" si="59"/>
        <v>41105.208333333336</v>
      </c>
      <c r="P524" s="15" t="str">
        <f t="shared" si="60"/>
        <v>2012</v>
      </c>
      <c r="Q524" t="b">
        <v>0</v>
      </c>
      <c r="R524" t="b">
        <v>0</v>
      </c>
      <c r="S524" t="s">
        <v>100</v>
      </c>
      <c r="T524" t="str">
        <f t="shared" si="61"/>
        <v>film &amp; video</v>
      </c>
      <c r="U524" t="str">
        <f t="shared" si="62"/>
        <v>shorts</v>
      </c>
    </row>
    <row r="525" spans="1:2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56"/>
        <v>700.33333333333326</v>
      </c>
      <c r="G525" t="s">
        <v>20</v>
      </c>
      <c r="H525">
        <v>89</v>
      </c>
      <c r="I525" s="10">
        <f t="shared" si="5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3">
        <f t="shared" si="58"/>
        <v>40241.25</v>
      </c>
      <c r="O525" s="13">
        <f t="shared" si="59"/>
        <v>40246.25</v>
      </c>
      <c r="P525" s="15" t="str">
        <f t="shared" si="60"/>
        <v>2010</v>
      </c>
      <c r="Q525" t="b">
        <v>0</v>
      </c>
      <c r="R525" t="b">
        <v>0</v>
      </c>
      <c r="S525" t="s">
        <v>100</v>
      </c>
      <c r="T525" t="str">
        <f t="shared" si="61"/>
        <v>film &amp; video</v>
      </c>
      <c r="U525" t="str">
        <f t="shared" si="62"/>
        <v>shorts</v>
      </c>
    </row>
    <row r="526" spans="1:21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56"/>
        <v>83.904860392967933</v>
      </c>
      <c r="G526" t="s">
        <v>14</v>
      </c>
      <c r="H526">
        <v>1979</v>
      </c>
      <c r="I526" s="10">
        <f t="shared" si="5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3">
        <f t="shared" si="58"/>
        <v>40294.208333333336</v>
      </c>
      <c r="O526" s="13">
        <f t="shared" si="59"/>
        <v>40307.208333333336</v>
      </c>
      <c r="P526" s="15" t="str">
        <f t="shared" si="60"/>
        <v>2010</v>
      </c>
      <c r="Q526" t="b">
        <v>0</v>
      </c>
      <c r="R526" t="b">
        <v>0</v>
      </c>
      <c r="S526" t="s">
        <v>33</v>
      </c>
      <c r="T526" t="str">
        <f t="shared" si="61"/>
        <v>theater</v>
      </c>
      <c r="U526" t="str">
        <f t="shared" si="62"/>
        <v>plays</v>
      </c>
    </row>
    <row r="527" spans="1:21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56"/>
        <v>84.19047619047619</v>
      </c>
      <c r="G527" t="s">
        <v>14</v>
      </c>
      <c r="H527">
        <v>63</v>
      </c>
      <c r="I527" s="10">
        <f t="shared" si="5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3">
        <f t="shared" si="58"/>
        <v>40505.25</v>
      </c>
      <c r="O527" s="13">
        <f t="shared" si="59"/>
        <v>40509.25</v>
      </c>
      <c r="P527" s="15" t="str">
        <f t="shared" si="60"/>
        <v>2010</v>
      </c>
      <c r="Q527" t="b">
        <v>0</v>
      </c>
      <c r="R527" t="b">
        <v>0</v>
      </c>
      <c r="S527" t="s">
        <v>65</v>
      </c>
      <c r="T527" t="str">
        <f t="shared" si="61"/>
        <v>technology</v>
      </c>
      <c r="U527" t="str">
        <f t="shared" si="62"/>
        <v>wearables</v>
      </c>
    </row>
    <row r="528" spans="1:21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56"/>
        <v>155.95180722891567</v>
      </c>
      <c r="G528" t="s">
        <v>20</v>
      </c>
      <c r="H528">
        <v>147</v>
      </c>
      <c r="I528" s="10">
        <f t="shared" si="5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3">
        <f t="shared" si="58"/>
        <v>42364.25</v>
      </c>
      <c r="O528" s="13">
        <f t="shared" si="59"/>
        <v>42401.25</v>
      </c>
      <c r="P528" s="15" t="str">
        <f t="shared" si="60"/>
        <v>2016</v>
      </c>
      <c r="Q528" t="b">
        <v>0</v>
      </c>
      <c r="R528" t="b">
        <v>1</v>
      </c>
      <c r="S528" t="s">
        <v>33</v>
      </c>
      <c r="T528" t="str">
        <f t="shared" si="61"/>
        <v>theater</v>
      </c>
      <c r="U528" t="str">
        <f t="shared" si="62"/>
        <v>plays</v>
      </c>
    </row>
    <row r="529" spans="1:21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56"/>
        <v>99.619450317124731</v>
      </c>
      <c r="G529" t="s">
        <v>14</v>
      </c>
      <c r="H529">
        <v>6080</v>
      </c>
      <c r="I529" s="10">
        <f t="shared" si="57"/>
        <v>31</v>
      </c>
      <c r="J529" t="s">
        <v>15</v>
      </c>
      <c r="K529" t="s">
        <v>16</v>
      </c>
      <c r="L529">
        <v>1454652000</v>
      </c>
      <c r="M529">
        <v>1457762400</v>
      </c>
      <c r="N529" s="13">
        <f t="shared" si="58"/>
        <v>42405.25</v>
      </c>
      <c r="O529" s="13">
        <f t="shared" si="59"/>
        <v>42441.25</v>
      </c>
      <c r="P529" s="15" t="str">
        <f t="shared" si="60"/>
        <v>2016</v>
      </c>
      <c r="Q529" t="b">
        <v>0</v>
      </c>
      <c r="R529" t="b">
        <v>0</v>
      </c>
      <c r="S529" t="s">
        <v>71</v>
      </c>
      <c r="T529" t="str">
        <f t="shared" si="61"/>
        <v>film &amp; video</v>
      </c>
      <c r="U529" t="str">
        <f t="shared" si="62"/>
        <v>animation</v>
      </c>
    </row>
    <row r="530" spans="1:21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56"/>
        <v>80.300000000000011</v>
      </c>
      <c r="G530" t="s">
        <v>14</v>
      </c>
      <c r="H530">
        <v>80</v>
      </c>
      <c r="I530" s="10">
        <f t="shared" si="5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3">
        <f t="shared" si="58"/>
        <v>41601.25</v>
      </c>
      <c r="O530" s="13">
        <f t="shared" si="59"/>
        <v>41646.25</v>
      </c>
      <c r="P530" s="15" t="str">
        <f t="shared" si="60"/>
        <v>2014</v>
      </c>
      <c r="Q530" t="b">
        <v>0</v>
      </c>
      <c r="R530" t="b">
        <v>0</v>
      </c>
      <c r="S530" t="s">
        <v>60</v>
      </c>
      <c r="T530" t="str">
        <f t="shared" si="61"/>
        <v>music</v>
      </c>
      <c r="U530" t="str">
        <f t="shared" si="62"/>
        <v>indie rock</v>
      </c>
    </row>
    <row r="531" spans="1:21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56"/>
        <v>11.254901960784313</v>
      </c>
      <c r="G531" t="s">
        <v>14</v>
      </c>
      <c r="H531">
        <v>9</v>
      </c>
      <c r="I531" s="10">
        <f t="shared" si="5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3">
        <f t="shared" si="58"/>
        <v>41769.208333333336</v>
      </c>
      <c r="O531" s="13">
        <f t="shared" si="59"/>
        <v>41797.208333333336</v>
      </c>
      <c r="P531" s="15" t="str">
        <f t="shared" si="60"/>
        <v>2014</v>
      </c>
      <c r="Q531" t="b">
        <v>0</v>
      </c>
      <c r="R531" t="b">
        <v>0</v>
      </c>
      <c r="S531" t="s">
        <v>89</v>
      </c>
      <c r="T531" t="str">
        <f t="shared" si="61"/>
        <v>games</v>
      </c>
      <c r="U531" t="str">
        <f t="shared" si="62"/>
        <v>video games</v>
      </c>
    </row>
    <row r="532" spans="1:21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56"/>
        <v>91.740952380952379</v>
      </c>
      <c r="G532" t="s">
        <v>14</v>
      </c>
      <c r="H532">
        <v>1784</v>
      </c>
      <c r="I532" s="10">
        <f t="shared" si="5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3">
        <f t="shared" si="58"/>
        <v>40421.208333333336</v>
      </c>
      <c r="O532" s="13">
        <f t="shared" si="59"/>
        <v>40435.208333333336</v>
      </c>
      <c r="P532" s="15" t="str">
        <f t="shared" si="60"/>
        <v>2010</v>
      </c>
      <c r="Q532" t="b">
        <v>0</v>
      </c>
      <c r="R532" t="b">
        <v>1</v>
      </c>
      <c r="S532" t="s">
        <v>119</v>
      </c>
      <c r="T532" t="str">
        <f t="shared" si="61"/>
        <v>publishing</v>
      </c>
      <c r="U532" t="str">
        <f t="shared" si="62"/>
        <v>fiction</v>
      </c>
    </row>
    <row r="533" spans="1:21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56"/>
        <v>95.521156936261391</v>
      </c>
      <c r="G533" t="s">
        <v>47</v>
      </c>
      <c r="H533">
        <v>3640</v>
      </c>
      <c r="I533" s="10">
        <f t="shared" si="5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3">
        <f t="shared" si="58"/>
        <v>41589.25</v>
      </c>
      <c r="O533" s="13">
        <f t="shared" si="59"/>
        <v>41645.25</v>
      </c>
      <c r="P533" s="15" t="str">
        <f t="shared" si="60"/>
        <v>2014</v>
      </c>
      <c r="Q533" t="b">
        <v>0</v>
      </c>
      <c r="R533" t="b">
        <v>0</v>
      </c>
      <c r="S533" t="s">
        <v>89</v>
      </c>
      <c r="T533" t="str">
        <f t="shared" si="61"/>
        <v>games</v>
      </c>
      <c r="U533" t="str">
        <f t="shared" si="62"/>
        <v>video games</v>
      </c>
    </row>
    <row r="534" spans="1:2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56"/>
        <v>502.87499999999994</v>
      </c>
      <c r="G534" t="s">
        <v>20</v>
      </c>
      <c r="H534">
        <v>126</v>
      </c>
      <c r="I534" s="10">
        <f t="shared" si="5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3">
        <f t="shared" si="58"/>
        <v>43125.25</v>
      </c>
      <c r="O534" s="13">
        <f t="shared" si="59"/>
        <v>43126.25</v>
      </c>
      <c r="P534" s="15" t="str">
        <f t="shared" si="60"/>
        <v>2018</v>
      </c>
      <c r="Q534" t="b">
        <v>0</v>
      </c>
      <c r="R534" t="b">
        <v>0</v>
      </c>
      <c r="S534" t="s">
        <v>33</v>
      </c>
      <c r="T534" t="str">
        <f t="shared" si="61"/>
        <v>theater</v>
      </c>
      <c r="U534" t="str">
        <f t="shared" si="62"/>
        <v>plays</v>
      </c>
    </row>
    <row r="535" spans="1:2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56"/>
        <v>159.24394463667818</v>
      </c>
      <c r="G535" t="s">
        <v>20</v>
      </c>
      <c r="H535">
        <v>2218</v>
      </c>
      <c r="I535" s="10">
        <f t="shared" si="5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3">
        <f t="shared" si="58"/>
        <v>41479.208333333336</v>
      </c>
      <c r="O535" s="13">
        <f t="shared" si="59"/>
        <v>41515.208333333336</v>
      </c>
      <c r="P535" s="15" t="str">
        <f t="shared" si="60"/>
        <v>2013</v>
      </c>
      <c r="Q535" t="b">
        <v>0</v>
      </c>
      <c r="R535" t="b">
        <v>0</v>
      </c>
      <c r="S535" t="s">
        <v>60</v>
      </c>
      <c r="T535" t="str">
        <f t="shared" si="61"/>
        <v>music</v>
      </c>
      <c r="U535" t="str">
        <f t="shared" si="62"/>
        <v>indie rock</v>
      </c>
    </row>
    <row r="536" spans="1:21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56"/>
        <v>15.022446689113355</v>
      </c>
      <c r="G536" t="s">
        <v>14</v>
      </c>
      <c r="H536">
        <v>243</v>
      </c>
      <c r="I536" s="10">
        <f t="shared" si="5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3">
        <f t="shared" si="58"/>
        <v>43329.208333333328</v>
      </c>
      <c r="O536" s="13">
        <f t="shared" si="59"/>
        <v>43330.208333333328</v>
      </c>
      <c r="P536" s="15" t="str">
        <f t="shared" si="60"/>
        <v>2018</v>
      </c>
      <c r="Q536" t="b">
        <v>0</v>
      </c>
      <c r="R536" t="b">
        <v>1</v>
      </c>
      <c r="S536" t="s">
        <v>53</v>
      </c>
      <c r="T536" t="str">
        <f t="shared" si="61"/>
        <v>film &amp; video</v>
      </c>
      <c r="U536" t="str">
        <f t="shared" si="62"/>
        <v>drama</v>
      </c>
    </row>
    <row r="537" spans="1:2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56"/>
        <v>482.03846153846149</v>
      </c>
      <c r="G537" t="s">
        <v>20</v>
      </c>
      <c r="H537">
        <v>202</v>
      </c>
      <c r="I537" s="10">
        <f t="shared" si="5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3">
        <f t="shared" si="58"/>
        <v>43259.208333333328</v>
      </c>
      <c r="O537" s="13">
        <f t="shared" si="59"/>
        <v>43261.208333333328</v>
      </c>
      <c r="P537" s="15" t="str">
        <f t="shared" si="60"/>
        <v>2018</v>
      </c>
      <c r="Q537" t="b">
        <v>0</v>
      </c>
      <c r="R537" t="b">
        <v>1</v>
      </c>
      <c r="S537" t="s">
        <v>33</v>
      </c>
      <c r="T537" t="str">
        <f t="shared" si="61"/>
        <v>theater</v>
      </c>
      <c r="U537" t="str">
        <f t="shared" si="62"/>
        <v>plays</v>
      </c>
    </row>
    <row r="538" spans="1:2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56"/>
        <v>149.96938775510205</v>
      </c>
      <c r="G538" t="s">
        <v>20</v>
      </c>
      <c r="H538">
        <v>140</v>
      </c>
      <c r="I538" s="10">
        <f t="shared" si="5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3">
        <f t="shared" si="58"/>
        <v>40414.208333333336</v>
      </c>
      <c r="O538" s="13">
        <f t="shared" si="59"/>
        <v>40440.208333333336</v>
      </c>
      <c r="P538" s="15" t="str">
        <f t="shared" si="60"/>
        <v>2010</v>
      </c>
      <c r="Q538" t="b">
        <v>0</v>
      </c>
      <c r="R538" t="b">
        <v>0</v>
      </c>
      <c r="S538" t="s">
        <v>119</v>
      </c>
      <c r="T538" t="str">
        <f t="shared" si="61"/>
        <v>publishing</v>
      </c>
      <c r="U538" t="str">
        <f t="shared" si="62"/>
        <v>fiction</v>
      </c>
    </row>
    <row r="539" spans="1:2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56"/>
        <v>117.22156398104266</v>
      </c>
      <c r="G539" t="s">
        <v>20</v>
      </c>
      <c r="H539">
        <v>1052</v>
      </c>
      <c r="I539" s="10">
        <f t="shared" si="5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3">
        <f t="shared" si="58"/>
        <v>43342.208333333328</v>
      </c>
      <c r="O539" s="13">
        <f t="shared" si="59"/>
        <v>43365.208333333328</v>
      </c>
      <c r="P539" s="15" t="str">
        <f t="shared" si="60"/>
        <v>2018</v>
      </c>
      <c r="Q539" t="b">
        <v>1</v>
      </c>
      <c r="R539" t="b">
        <v>1</v>
      </c>
      <c r="S539" t="s">
        <v>42</v>
      </c>
      <c r="T539" t="str">
        <f t="shared" si="61"/>
        <v>film &amp; video</v>
      </c>
      <c r="U539" t="str">
        <f t="shared" si="62"/>
        <v>documentary</v>
      </c>
    </row>
    <row r="540" spans="1:21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56"/>
        <v>37.695968274950431</v>
      </c>
      <c r="G540" t="s">
        <v>14</v>
      </c>
      <c r="H540">
        <v>1296</v>
      </c>
      <c r="I540" s="10">
        <f t="shared" si="5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3">
        <f t="shared" si="58"/>
        <v>41539.208333333336</v>
      </c>
      <c r="O540" s="13">
        <f t="shared" si="59"/>
        <v>41555.208333333336</v>
      </c>
      <c r="P540" s="15" t="str">
        <f t="shared" si="60"/>
        <v>2013</v>
      </c>
      <c r="Q540" t="b">
        <v>0</v>
      </c>
      <c r="R540" t="b">
        <v>0</v>
      </c>
      <c r="S540" t="s">
        <v>292</v>
      </c>
      <c r="T540" t="str">
        <f t="shared" si="61"/>
        <v>games</v>
      </c>
      <c r="U540" t="str">
        <f t="shared" si="62"/>
        <v>mobile games</v>
      </c>
    </row>
    <row r="541" spans="1:21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56"/>
        <v>72.653061224489804</v>
      </c>
      <c r="G541" t="s">
        <v>14</v>
      </c>
      <c r="H541">
        <v>77</v>
      </c>
      <c r="I541" s="10">
        <f t="shared" si="5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3">
        <f t="shared" si="58"/>
        <v>43647.208333333328</v>
      </c>
      <c r="O541" s="13">
        <f t="shared" si="59"/>
        <v>43653.208333333328</v>
      </c>
      <c r="P541" s="15" t="str">
        <f t="shared" si="60"/>
        <v>2019</v>
      </c>
      <c r="Q541" t="b">
        <v>0</v>
      </c>
      <c r="R541" t="b">
        <v>1</v>
      </c>
      <c r="S541" t="s">
        <v>17</v>
      </c>
      <c r="T541" t="str">
        <f t="shared" si="61"/>
        <v>food</v>
      </c>
      <c r="U541" t="str">
        <f t="shared" si="62"/>
        <v>food trucks</v>
      </c>
    </row>
    <row r="542" spans="1:2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56"/>
        <v>265.98113207547169</v>
      </c>
      <c r="G542" t="s">
        <v>20</v>
      </c>
      <c r="H542">
        <v>247</v>
      </c>
      <c r="I542" s="10">
        <f t="shared" si="5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3">
        <f t="shared" si="58"/>
        <v>43225.208333333328</v>
      </c>
      <c r="O542" s="13">
        <f t="shared" si="59"/>
        <v>43247.208333333328</v>
      </c>
      <c r="P542" s="15" t="str">
        <f t="shared" si="60"/>
        <v>2018</v>
      </c>
      <c r="Q542" t="b">
        <v>0</v>
      </c>
      <c r="R542" t="b">
        <v>0</v>
      </c>
      <c r="S542" t="s">
        <v>122</v>
      </c>
      <c r="T542" t="str">
        <f t="shared" si="61"/>
        <v>photography</v>
      </c>
      <c r="U542" t="str">
        <f t="shared" si="62"/>
        <v>photography books</v>
      </c>
    </row>
    <row r="543" spans="1:21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56"/>
        <v>24.205617977528089</v>
      </c>
      <c r="G543" t="s">
        <v>14</v>
      </c>
      <c r="H543">
        <v>395</v>
      </c>
      <c r="I543" s="10">
        <f t="shared" si="5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3">
        <f t="shared" si="58"/>
        <v>42165.208333333328</v>
      </c>
      <c r="O543" s="13">
        <f t="shared" si="59"/>
        <v>42191.208333333328</v>
      </c>
      <c r="P543" s="15" t="str">
        <f t="shared" si="60"/>
        <v>2015</v>
      </c>
      <c r="Q543" t="b">
        <v>0</v>
      </c>
      <c r="R543" t="b">
        <v>0</v>
      </c>
      <c r="S543" t="s">
        <v>292</v>
      </c>
      <c r="T543" t="str">
        <f t="shared" si="61"/>
        <v>games</v>
      </c>
      <c r="U543" t="str">
        <f t="shared" si="62"/>
        <v>mobile games</v>
      </c>
    </row>
    <row r="544" spans="1:21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56"/>
        <v>2.5064935064935066</v>
      </c>
      <c r="G544" t="s">
        <v>14</v>
      </c>
      <c r="H544">
        <v>49</v>
      </c>
      <c r="I544" s="10">
        <f t="shared" si="5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3">
        <f t="shared" si="58"/>
        <v>42391.25</v>
      </c>
      <c r="O544" s="13">
        <f t="shared" si="59"/>
        <v>42421.25</v>
      </c>
      <c r="P544" s="15" t="str">
        <f t="shared" si="60"/>
        <v>2016</v>
      </c>
      <c r="Q544" t="b">
        <v>0</v>
      </c>
      <c r="R544" t="b">
        <v>0</v>
      </c>
      <c r="S544" t="s">
        <v>60</v>
      </c>
      <c r="T544" t="str">
        <f t="shared" si="61"/>
        <v>music</v>
      </c>
      <c r="U544" t="str">
        <f t="shared" si="62"/>
        <v>indie rock</v>
      </c>
    </row>
    <row r="545" spans="1:21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56"/>
        <v>16.329799764428738</v>
      </c>
      <c r="G545" t="s">
        <v>14</v>
      </c>
      <c r="H545">
        <v>180</v>
      </c>
      <c r="I545" s="10">
        <f t="shared" si="5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3">
        <f t="shared" si="58"/>
        <v>41528.208333333336</v>
      </c>
      <c r="O545" s="13">
        <f t="shared" si="59"/>
        <v>41543.208333333336</v>
      </c>
      <c r="P545" s="15" t="str">
        <f t="shared" si="60"/>
        <v>2013</v>
      </c>
      <c r="Q545" t="b">
        <v>0</v>
      </c>
      <c r="R545" t="b">
        <v>0</v>
      </c>
      <c r="S545" t="s">
        <v>89</v>
      </c>
      <c r="T545" t="str">
        <f t="shared" si="61"/>
        <v>games</v>
      </c>
      <c r="U545" t="str">
        <f t="shared" si="62"/>
        <v>video games</v>
      </c>
    </row>
    <row r="546" spans="1:21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56"/>
        <v>276.5</v>
      </c>
      <c r="G546" t="s">
        <v>20</v>
      </c>
      <c r="H546">
        <v>84</v>
      </c>
      <c r="I546" s="10">
        <f t="shared" si="5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3">
        <f t="shared" si="58"/>
        <v>42377.25</v>
      </c>
      <c r="O546" s="13">
        <f t="shared" si="59"/>
        <v>42390.25</v>
      </c>
      <c r="P546" s="15" t="str">
        <f t="shared" si="60"/>
        <v>2016</v>
      </c>
      <c r="Q546" t="b">
        <v>0</v>
      </c>
      <c r="R546" t="b">
        <v>0</v>
      </c>
      <c r="S546" t="s">
        <v>23</v>
      </c>
      <c r="T546" t="str">
        <f t="shared" si="61"/>
        <v>music</v>
      </c>
      <c r="U546" t="str">
        <f t="shared" si="62"/>
        <v>rock</v>
      </c>
    </row>
    <row r="547" spans="1:21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56"/>
        <v>88.803571428571431</v>
      </c>
      <c r="G547" t="s">
        <v>14</v>
      </c>
      <c r="H547">
        <v>2690</v>
      </c>
      <c r="I547" s="10">
        <f t="shared" si="5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3">
        <f t="shared" si="58"/>
        <v>43824.25</v>
      </c>
      <c r="O547" s="13">
        <f t="shared" si="59"/>
        <v>43844.25</v>
      </c>
      <c r="P547" s="15" t="str">
        <f t="shared" si="60"/>
        <v>2020</v>
      </c>
      <c r="Q547" t="b">
        <v>0</v>
      </c>
      <c r="R547" t="b">
        <v>0</v>
      </c>
      <c r="S547" t="s">
        <v>33</v>
      </c>
      <c r="T547" t="str">
        <f t="shared" si="61"/>
        <v>theater</v>
      </c>
      <c r="U547" t="str">
        <f t="shared" si="62"/>
        <v>plays</v>
      </c>
    </row>
    <row r="548" spans="1:2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56"/>
        <v>163.57142857142856</v>
      </c>
      <c r="G548" t="s">
        <v>20</v>
      </c>
      <c r="H548">
        <v>88</v>
      </c>
      <c r="I548" s="10">
        <f t="shared" si="5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3">
        <f t="shared" si="58"/>
        <v>43360.208333333328</v>
      </c>
      <c r="O548" s="13">
        <f t="shared" si="59"/>
        <v>43363.208333333328</v>
      </c>
      <c r="P548" s="15" t="str">
        <f t="shared" si="60"/>
        <v>2018</v>
      </c>
      <c r="Q548" t="b">
        <v>0</v>
      </c>
      <c r="R548" t="b">
        <v>1</v>
      </c>
      <c r="S548" t="s">
        <v>33</v>
      </c>
      <c r="T548" t="str">
        <f t="shared" si="61"/>
        <v>theater</v>
      </c>
      <c r="U548" t="str">
        <f t="shared" si="62"/>
        <v>plays</v>
      </c>
    </row>
    <row r="549" spans="1:2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56"/>
        <v>969</v>
      </c>
      <c r="G549" t="s">
        <v>20</v>
      </c>
      <c r="H549">
        <v>156</v>
      </c>
      <c r="I549" s="10">
        <f t="shared" si="57"/>
        <v>80.75</v>
      </c>
      <c r="J549" t="s">
        <v>21</v>
      </c>
      <c r="K549" t="s">
        <v>22</v>
      </c>
      <c r="L549">
        <v>1422165600</v>
      </c>
      <c r="M549">
        <v>1423202400</v>
      </c>
      <c r="N549" s="13">
        <f t="shared" si="58"/>
        <v>42029.25</v>
      </c>
      <c r="O549" s="13">
        <f t="shared" si="59"/>
        <v>42041.25</v>
      </c>
      <c r="P549" s="15" t="str">
        <f t="shared" si="60"/>
        <v>2015</v>
      </c>
      <c r="Q549" t="b">
        <v>0</v>
      </c>
      <c r="R549" t="b">
        <v>0</v>
      </c>
      <c r="S549" t="s">
        <v>53</v>
      </c>
      <c r="T549" t="str">
        <f t="shared" si="61"/>
        <v>film &amp; video</v>
      </c>
      <c r="U549" t="str">
        <f t="shared" si="62"/>
        <v>drama</v>
      </c>
    </row>
    <row r="550" spans="1:2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56"/>
        <v>270.91376701966715</v>
      </c>
      <c r="G550" t="s">
        <v>20</v>
      </c>
      <c r="H550">
        <v>2985</v>
      </c>
      <c r="I550" s="10">
        <f t="shared" si="5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3">
        <f t="shared" si="58"/>
        <v>42461.208333333328</v>
      </c>
      <c r="O550" s="13">
        <f t="shared" si="59"/>
        <v>42474.208333333328</v>
      </c>
      <c r="P550" s="15" t="str">
        <f t="shared" si="60"/>
        <v>2016</v>
      </c>
      <c r="Q550" t="b">
        <v>0</v>
      </c>
      <c r="R550" t="b">
        <v>0</v>
      </c>
      <c r="S550" t="s">
        <v>33</v>
      </c>
      <c r="T550" t="str">
        <f t="shared" si="61"/>
        <v>theater</v>
      </c>
      <c r="U550" t="str">
        <f t="shared" si="62"/>
        <v>plays</v>
      </c>
    </row>
    <row r="551" spans="1:21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56"/>
        <v>284.21355932203392</v>
      </c>
      <c r="G551" t="s">
        <v>20</v>
      </c>
      <c r="H551">
        <v>762</v>
      </c>
      <c r="I551" s="10">
        <f t="shared" si="5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3">
        <f t="shared" si="58"/>
        <v>41422.208333333336</v>
      </c>
      <c r="O551" s="13">
        <f t="shared" si="59"/>
        <v>41431.208333333336</v>
      </c>
      <c r="P551" s="15" t="str">
        <f t="shared" si="60"/>
        <v>2013</v>
      </c>
      <c r="Q551" t="b">
        <v>0</v>
      </c>
      <c r="R551" t="b">
        <v>0</v>
      </c>
      <c r="S551" t="s">
        <v>65</v>
      </c>
      <c r="T551" t="str">
        <f t="shared" si="61"/>
        <v>technology</v>
      </c>
      <c r="U551" t="str">
        <f t="shared" si="62"/>
        <v>wearables</v>
      </c>
    </row>
    <row r="552" spans="1:21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56"/>
        <v>4</v>
      </c>
      <c r="G552" t="s">
        <v>74</v>
      </c>
      <c r="H552">
        <v>1</v>
      </c>
      <c r="I552" s="10">
        <f t="shared" si="57"/>
        <v>4</v>
      </c>
      <c r="J552" t="s">
        <v>98</v>
      </c>
      <c r="K552" t="s">
        <v>99</v>
      </c>
      <c r="L552">
        <v>1330495200</v>
      </c>
      <c r="M552">
        <v>1332306000</v>
      </c>
      <c r="N552" s="13">
        <f t="shared" si="58"/>
        <v>40968.25</v>
      </c>
      <c r="O552" s="13">
        <f t="shared" si="59"/>
        <v>40989.208333333336</v>
      </c>
      <c r="P552" s="15" t="str">
        <f t="shared" si="60"/>
        <v>2012</v>
      </c>
      <c r="Q552" t="b">
        <v>0</v>
      </c>
      <c r="R552" t="b">
        <v>0</v>
      </c>
      <c r="S552" t="s">
        <v>60</v>
      </c>
      <c r="T552" t="str">
        <f t="shared" si="61"/>
        <v>music</v>
      </c>
      <c r="U552" t="str">
        <f t="shared" si="62"/>
        <v>indie rock</v>
      </c>
    </row>
    <row r="553" spans="1:21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56"/>
        <v>58.6329816768462</v>
      </c>
      <c r="G553" t="s">
        <v>14</v>
      </c>
      <c r="H553">
        <v>2779</v>
      </c>
      <c r="I553" s="10">
        <f t="shared" si="5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3">
        <f t="shared" si="58"/>
        <v>41993.25</v>
      </c>
      <c r="O553" s="13">
        <f t="shared" si="59"/>
        <v>42033.25</v>
      </c>
      <c r="P553" s="15" t="str">
        <f t="shared" si="60"/>
        <v>2015</v>
      </c>
      <c r="Q553" t="b">
        <v>0</v>
      </c>
      <c r="R553" t="b">
        <v>1</v>
      </c>
      <c r="S553" t="s">
        <v>28</v>
      </c>
      <c r="T553" t="str">
        <f t="shared" si="61"/>
        <v>technology</v>
      </c>
      <c r="U553" t="str">
        <f t="shared" si="62"/>
        <v>web</v>
      </c>
    </row>
    <row r="554" spans="1:21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56"/>
        <v>98.51111111111112</v>
      </c>
      <c r="G554" t="s">
        <v>14</v>
      </c>
      <c r="H554">
        <v>92</v>
      </c>
      <c r="I554" s="10">
        <f t="shared" si="5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3">
        <f t="shared" si="58"/>
        <v>42700.25</v>
      </c>
      <c r="O554" s="13">
        <f t="shared" si="59"/>
        <v>42702.25</v>
      </c>
      <c r="P554" s="15" t="str">
        <f t="shared" si="60"/>
        <v>2016</v>
      </c>
      <c r="Q554" t="b">
        <v>0</v>
      </c>
      <c r="R554" t="b">
        <v>0</v>
      </c>
      <c r="S554" t="s">
        <v>33</v>
      </c>
      <c r="T554" t="str">
        <f t="shared" si="61"/>
        <v>theater</v>
      </c>
      <c r="U554" t="str">
        <f t="shared" si="62"/>
        <v>plays</v>
      </c>
    </row>
    <row r="555" spans="1:21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56"/>
        <v>43.975381008206334</v>
      </c>
      <c r="G555" t="s">
        <v>14</v>
      </c>
      <c r="H555">
        <v>1028</v>
      </c>
      <c r="I555" s="10">
        <f t="shared" si="5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3">
        <f t="shared" si="58"/>
        <v>40545.25</v>
      </c>
      <c r="O555" s="13">
        <f t="shared" si="59"/>
        <v>40546.25</v>
      </c>
      <c r="P555" s="15" t="str">
        <f t="shared" si="60"/>
        <v>2011</v>
      </c>
      <c r="Q555" t="b">
        <v>0</v>
      </c>
      <c r="R555" t="b">
        <v>0</v>
      </c>
      <c r="S555" t="s">
        <v>23</v>
      </c>
      <c r="T555" t="str">
        <f t="shared" si="61"/>
        <v>music</v>
      </c>
      <c r="U555" t="str">
        <f t="shared" si="62"/>
        <v>rock</v>
      </c>
    </row>
    <row r="556" spans="1:21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56"/>
        <v>151.66315789473683</v>
      </c>
      <c r="G556" t="s">
        <v>20</v>
      </c>
      <c r="H556">
        <v>554</v>
      </c>
      <c r="I556" s="10">
        <f t="shared" si="5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3">
        <f t="shared" si="58"/>
        <v>42723.25</v>
      </c>
      <c r="O556" s="13">
        <f t="shared" si="59"/>
        <v>42729.25</v>
      </c>
      <c r="P556" s="15" t="str">
        <f t="shared" si="60"/>
        <v>2016</v>
      </c>
      <c r="Q556" t="b">
        <v>0</v>
      </c>
      <c r="R556" t="b">
        <v>0</v>
      </c>
      <c r="S556" t="s">
        <v>60</v>
      </c>
      <c r="T556" t="str">
        <f t="shared" si="61"/>
        <v>music</v>
      </c>
      <c r="U556" t="str">
        <f t="shared" si="62"/>
        <v>indie rock</v>
      </c>
    </row>
    <row r="557" spans="1:2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56"/>
        <v>223.63492063492063</v>
      </c>
      <c r="G557" t="s">
        <v>20</v>
      </c>
      <c r="H557">
        <v>135</v>
      </c>
      <c r="I557" s="10">
        <f t="shared" si="5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3">
        <f t="shared" si="58"/>
        <v>41731.208333333336</v>
      </c>
      <c r="O557" s="13">
        <f t="shared" si="59"/>
        <v>41762.208333333336</v>
      </c>
      <c r="P557" s="15" t="str">
        <f t="shared" si="60"/>
        <v>2014</v>
      </c>
      <c r="Q557" t="b">
        <v>0</v>
      </c>
      <c r="R557" t="b">
        <v>0</v>
      </c>
      <c r="S557" t="s">
        <v>23</v>
      </c>
      <c r="T557" t="str">
        <f t="shared" si="61"/>
        <v>music</v>
      </c>
      <c r="U557" t="str">
        <f t="shared" si="62"/>
        <v>rock</v>
      </c>
    </row>
    <row r="558" spans="1:2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56"/>
        <v>239.75</v>
      </c>
      <c r="G558" t="s">
        <v>20</v>
      </c>
      <c r="H558">
        <v>122</v>
      </c>
      <c r="I558" s="10">
        <f t="shared" si="5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3">
        <f t="shared" si="58"/>
        <v>40792.208333333336</v>
      </c>
      <c r="O558" s="13">
        <f t="shared" si="59"/>
        <v>40799.208333333336</v>
      </c>
      <c r="P558" s="15" t="str">
        <f t="shared" si="60"/>
        <v>2011</v>
      </c>
      <c r="Q558" t="b">
        <v>0</v>
      </c>
      <c r="R558" t="b">
        <v>1</v>
      </c>
      <c r="S558" t="s">
        <v>206</v>
      </c>
      <c r="T558" t="str">
        <f t="shared" si="61"/>
        <v>publishing</v>
      </c>
      <c r="U558" t="str">
        <f t="shared" si="62"/>
        <v>translations</v>
      </c>
    </row>
    <row r="559" spans="1:2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56"/>
        <v>199.33333333333334</v>
      </c>
      <c r="G559" t="s">
        <v>20</v>
      </c>
      <c r="H559">
        <v>221</v>
      </c>
      <c r="I559" s="10">
        <f t="shared" si="5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3">
        <f t="shared" si="58"/>
        <v>42279.208333333328</v>
      </c>
      <c r="O559" s="13">
        <f t="shared" si="59"/>
        <v>42282.208333333328</v>
      </c>
      <c r="P559" s="15" t="str">
        <f t="shared" si="60"/>
        <v>2015</v>
      </c>
      <c r="Q559" t="b">
        <v>0</v>
      </c>
      <c r="R559" t="b">
        <v>1</v>
      </c>
      <c r="S559" t="s">
        <v>474</v>
      </c>
      <c r="T559" t="str">
        <f t="shared" si="61"/>
        <v>film &amp; video</v>
      </c>
      <c r="U559" t="str">
        <f t="shared" si="62"/>
        <v>science fiction</v>
      </c>
    </row>
    <row r="560" spans="1:2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56"/>
        <v>137.34482758620689</v>
      </c>
      <c r="G560" t="s">
        <v>20</v>
      </c>
      <c r="H560">
        <v>126</v>
      </c>
      <c r="I560" s="10">
        <f t="shared" si="5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3">
        <f t="shared" si="58"/>
        <v>42424.25</v>
      </c>
      <c r="O560" s="13">
        <f t="shared" si="59"/>
        <v>42467.208333333328</v>
      </c>
      <c r="P560" s="15" t="str">
        <f t="shared" si="60"/>
        <v>2016</v>
      </c>
      <c r="Q560" t="b">
        <v>0</v>
      </c>
      <c r="R560" t="b">
        <v>0</v>
      </c>
      <c r="S560" t="s">
        <v>33</v>
      </c>
      <c r="T560" t="str">
        <f t="shared" si="61"/>
        <v>theater</v>
      </c>
      <c r="U560" t="str">
        <f t="shared" si="62"/>
        <v>plays</v>
      </c>
    </row>
    <row r="561" spans="1:2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56"/>
        <v>100.9696106362773</v>
      </c>
      <c r="G561" t="s">
        <v>20</v>
      </c>
      <c r="H561">
        <v>1022</v>
      </c>
      <c r="I561" s="10">
        <f t="shared" si="5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3">
        <f t="shared" si="58"/>
        <v>42584.208333333328</v>
      </c>
      <c r="O561" s="13">
        <f t="shared" si="59"/>
        <v>42591.208333333328</v>
      </c>
      <c r="P561" s="15" t="str">
        <f t="shared" si="60"/>
        <v>2016</v>
      </c>
      <c r="Q561" t="b">
        <v>0</v>
      </c>
      <c r="R561" t="b">
        <v>0</v>
      </c>
      <c r="S561" t="s">
        <v>33</v>
      </c>
      <c r="T561" t="str">
        <f t="shared" si="61"/>
        <v>theater</v>
      </c>
      <c r="U561" t="str">
        <f t="shared" si="62"/>
        <v>plays</v>
      </c>
    </row>
    <row r="562" spans="1:2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56"/>
        <v>794.16</v>
      </c>
      <c r="G562" t="s">
        <v>20</v>
      </c>
      <c r="H562">
        <v>3177</v>
      </c>
      <c r="I562" s="10">
        <f t="shared" si="5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3">
        <f t="shared" si="58"/>
        <v>40865.25</v>
      </c>
      <c r="O562" s="13">
        <f t="shared" si="59"/>
        <v>40905.25</v>
      </c>
      <c r="P562" s="15" t="str">
        <f t="shared" si="60"/>
        <v>2011</v>
      </c>
      <c r="Q562" t="b">
        <v>0</v>
      </c>
      <c r="R562" t="b">
        <v>0</v>
      </c>
      <c r="S562" t="s">
        <v>71</v>
      </c>
      <c r="T562" t="str">
        <f t="shared" si="61"/>
        <v>film &amp; video</v>
      </c>
      <c r="U562" t="str">
        <f t="shared" si="62"/>
        <v>animation</v>
      </c>
    </row>
    <row r="563" spans="1:2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56"/>
        <v>369.7</v>
      </c>
      <c r="G563" t="s">
        <v>20</v>
      </c>
      <c r="H563">
        <v>198</v>
      </c>
      <c r="I563" s="10">
        <f t="shared" si="5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3">
        <f t="shared" si="58"/>
        <v>40833.208333333336</v>
      </c>
      <c r="O563" s="13">
        <f t="shared" si="59"/>
        <v>40835.208333333336</v>
      </c>
      <c r="P563" s="15" t="str">
        <f t="shared" si="60"/>
        <v>2011</v>
      </c>
      <c r="Q563" t="b">
        <v>0</v>
      </c>
      <c r="R563" t="b">
        <v>0</v>
      </c>
      <c r="S563" t="s">
        <v>33</v>
      </c>
      <c r="T563" t="str">
        <f t="shared" si="61"/>
        <v>theater</v>
      </c>
      <c r="U563" t="str">
        <f t="shared" si="62"/>
        <v>plays</v>
      </c>
    </row>
    <row r="564" spans="1:21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56"/>
        <v>12.818181818181817</v>
      </c>
      <c r="G564" t="s">
        <v>14</v>
      </c>
      <c r="H564">
        <v>26</v>
      </c>
      <c r="I564" s="10">
        <f t="shared" si="5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3">
        <f t="shared" si="58"/>
        <v>43536.208333333328</v>
      </c>
      <c r="O564" s="13">
        <f t="shared" si="59"/>
        <v>43538.208333333328</v>
      </c>
      <c r="P564" s="15" t="str">
        <f t="shared" si="60"/>
        <v>2019</v>
      </c>
      <c r="Q564" t="b">
        <v>0</v>
      </c>
      <c r="R564" t="b">
        <v>0</v>
      </c>
      <c r="S564" t="s">
        <v>23</v>
      </c>
      <c r="T564" t="str">
        <f t="shared" si="61"/>
        <v>music</v>
      </c>
      <c r="U564" t="str">
        <f t="shared" si="62"/>
        <v>rock</v>
      </c>
    </row>
    <row r="565" spans="1:2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56"/>
        <v>138.02702702702703</v>
      </c>
      <c r="G565" t="s">
        <v>20</v>
      </c>
      <c r="H565">
        <v>85</v>
      </c>
      <c r="I565" s="10">
        <f t="shared" si="5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3">
        <f t="shared" si="58"/>
        <v>43417.25</v>
      </c>
      <c r="O565" s="13">
        <f t="shared" si="59"/>
        <v>43437.25</v>
      </c>
      <c r="P565" s="15" t="str">
        <f t="shared" si="60"/>
        <v>2018</v>
      </c>
      <c r="Q565" t="b">
        <v>0</v>
      </c>
      <c r="R565" t="b">
        <v>0</v>
      </c>
      <c r="S565" t="s">
        <v>42</v>
      </c>
      <c r="T565" t="str">
        <f t="shared" si="61"/>
        <v>film &amp; video</v>
      </c>
      <c r="U565" t="str">
        <f t="shared" si="62"/>
        <v>documentary</v>
      </c>
    </row>
    <row r="566" spans="1:21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56"/>
        <v>83.813278008298752</v>
      </c>
      <c r="G566" t="s">
        <v>14</v>
      </c>
      <c r="H566">
        <v>1790</v>
      </c>
      <c r="I566" s="10">
        <f t="shared" si="5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3">
        <f t="shared" si="58"/>
        <v>42078.208333333328</v>
      </c>
      <c r="O566" s="13">
        <f t="shared" si="59"/>
        <v>42086.208333333328</v>
      </c>
      <c r="P566" s="15" t="str">
        <f t="shared" si="60"/>
        <v>2015</v>
      </c>
      <c r="Q566" t="b">
        <v>0</v>
      </c>
      <c r="R566" t="b">
        <v>0</v>
      </c>
      <c r="S566" t="s">
        <v>33</v>
      </c>
      <c r="T566" t="str">
        <f t="shared" si="61"/>
        <v>theater</v>
      </c>
      <c r="U566" t="str">
        <f t="shared" si="62"/>
        <v>plays</v>
      </c>
    </row>
    <row r="567" spans="1:2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56"/>
        <v>204.60063224446787</v>
      </c>
      <c r="G567" t="s">
        <v>20</v>
      </c>
      <c r="H567">
        <v>3596</v>
      </c>
      <c r="I567" s="10">
        <f t="shared" si="5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3">
        <f t="shared" si="58"/>
        <v>40862.25</v>
      </c>
      <c r="O567" s="13">
        <f t="shared" si="59"/>
        <v>40882.25</v>
      </c>
      <c r="P567" s="15" t="str">
        <f t="shared" si="60"/>
        <v>2011</v>
      </c>
      <c r="Q567" t="b">
        <v>0</v>
      </c>
      <c r="R567" t="b">
        <v>0</v>
      </c>
      <c r="S567" t="s">
        <v>33</v>
      </c>
      <c r="T567" t="str">
        <f t="shared" si="61"/>
        <v>theater</v>
      </c>
      <c r="U567" t="str">
        <f t="shared" si="62"/>
        <v>plays</v>
      </c>
    </row>
    <row r="568" spans="1:21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56"/>
        <v>44.344086021505376</v>
      </c>
      <c r="G568" t="s">
        <v>14</v>
      </c>
      <c r="H568">
        <v>37</v>
      </c>
      <c r="I568" s="10">
        <f t="shared" si="5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3">
        <f t="shared" si="58"/>
        <v>42424.25</v>
      </c>
      <c r="O568" s="13">
        <f t="shared" si="59"/>
        <v>42447.208333333328</v>
      </c>
      <c r="P568" s="15" t="str">
        <f t="shared" si="60"/>
        <v>2016</v>
      </c>
      <c r="Q568" t="b">
        <v>0</v>
      </c>
      <c r="R568" t="b">
        <v>1</v>
      </c>
      <c r="S568" t="s">
        <v>50</v>
      </c>
      <c r="T568" t="str">
        <f t="shared" si="61"/>
        <v>music</v>
      </c>
      <c r="U568" t="str">
        <f t="shared" si="62"/>
        <v>electric music</v>
      </c>
    </row>
    <row r="569" spans="1:21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56"/>
        <v>218.60294117647058</v>
      </c>
      <c r="G569" t="s">
        <v>20</v>
      </c>
      <c r="H569">
        <v>244</v>
      </c>
      <c r="I569" s="10">
        <f t="shared" si="5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3">
        <f t="shared" si="58"/>
        <v>41830.208333333336</v>
      </c>
      <c r="O569" s="13">
        <f t="shared" si="59"/>
        <v>41832.208333333336</v>
      </c>
      <c r="P569" s="15" t="str">
        <f t="shared" si="60"/>
        <v>2014</v>
      </c>
      <c r="Q569" t="b">
        <v>0</v>
      </c>
      <c r="R569" t="b">
        <v>0</v>
      </c>
      <c r="S569" t="s">
        <v>23</v>
      </c>
      <c r="T569" t="str">
        <f t="shared" si="61"/>
        <v>music</v>
      </c>
      <c r="U569" t="str">
        <f t="shared" si="62"/>
        <v>rock</v>
      </c>
    </row>
    <row r="570" spans="1:2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56"/>
        <v>186.03314917127071</v>
      </c>
      <c r="G570" t="s">
        <v>20</v>
      </c>
      <c r="H570">
        <v>5180</v>
      </c>
      <c r="I570" s="10">
        <f t="shared" si="5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3">
        <f t="shared" si="58"/>
        <v>40374.208333333336</v>
      </c>
      <c r="O570" s="13">
        <f t="shared" si="59"/>
        <v>40419.208333333336</v>
      </c>
      <c r="P570" s="15" t="str">
        <f t="shared" si="60"/>
        <v>2010</v>
      </c>
      <c r="Q570" t="b">
        <v>0</v>
      </c>
      <c r="R570" t="b">
        <v>0</v>
      </c>
      <c r="S570" t="s">
        <v>33</v>
      </c>
      <c r="T570" t="str">
        <f t="shared" si="61"/>
        <v>theater</v>
      </c>
      <c r="U570" t="str">
        <f t="shared" si="62"/>
        <v>plays</v>
      </c>
    </row>
    <row r="571" spans="1:2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56"/>
        <v>237.33830845771143</v>
      </c>
      <c r="G571" t="s">
        <v>20</v>
      </c>
      <c r="H571">
        <v>589</v>
      </c>
      <c r="I571" s="10">
        <f t="shared" si="5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3">
        <f t="shared" si="58"/>
        <v>40554.25</v>
      </c>
      <c r="O571" s="13">
        <f t="shared" si="59"/>
        <v>40566.25</v>
      </c>
      <c r="P571" s="15" t="str">
        <f t="shared" si="60"/>
        <v>2011</v>
      </c>
      <c r="Q571" t="b">
        <v>0</v>
      </c>
      <c r="R571" t="b">
        <v>0</v>
      </c>
      <c r="S571" t="s">
        <v>71</v>
      </c>
      <c r="T571" t="str">
        <f t="shared" si="61"/>
        <v>film &amp; video</v>
      </c>
      <c r="U571" t="str">
        <f t="shared" si="62"/>
        <v>animation</v>
      </c>
    </row>
    <row r="572" spans="1:2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56"/>
        <v>305.65384615384613</v>
      </c>
      <c r="G572" t="s">
        <v>20</v>
      </c>
      <c r="H572">
        <v>2725</v>
      </c>
      <c r="I572" s="10">
        <f t="shared" si="5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3">
        <f t="shared" si="58"/>
        <v>41993.25</v>
      </c>
      <c r="O572" s="13">
        <f t="shared" si="59"/>
        <v>41999.25</v>
      </c>
      <c r="P572" s="15" t="str">
        <f t="shared" si="60"/>
        <v>2014</v>
      </c>
      <c r="Q572" t="b">
        <v>0</v>
      </c>
      <c r="R572" t="b">
        <v>1</v>
      </c>
      <c r="S572" t="s">
        <v>23</v>
      </c>
      <c r="T572" t="str">
        <f t="shared" si="61"/>
        <v>music</v>
      </c>
      <c r="U572" t="str">
        <f t="shared" si="62"/>
        <v>rock</v>
      </c>
    </row>
    <row r="573" spans="1:21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56"/>
        <v>94.142857142857139</v>
      </c>
      <c r="G573" t="s">
        <v>14</v>
      </c>
      <c r="H573">
        <v>35</v>
      </c>
      <c r="I573" s="10">
        <f t="shared" si="5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3">
        <f t="shared" si="58"/>
        <v>42174.208333333328</v>
      </c>
      <c r="O573" s="13">
        <f t="shared" si="59"/>
        <v>42221.208333333328</v>
      </c>
      <c r="P573" s="15" t="str">
        <f t="shared" si="60"/>
        <v>2015</v>
      </c>
      <c r="Q573" t="b">
        <v>0</v>
      </c>
      <c r="R573" t="b">
        <v>0</v>
      </c>
      <c r="S573" t="s">
        <v>100</v>
      </c>
      <c r="T573" t="str">
        <f t="shared" si="61"/>
        <v>film &amp; video</v>
      </c>
      <c r="U573" t="str">
        <f t="shared" si="62"/>
        <v>shorts</v>
      </c>
    </row>
    <row r="574" spans="1:2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56"/>
        <v>54.400000000000006</v>
      </c>
      <c r="G574" t="s">
        <v>74</v>
      </c>
      <c r="H574">
        <v>94</v>
      </c>
      <c r="I574" s="10">
        <f t="shared" si="5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3">
        <f t="shared" si="58"/>
        <v>42275.208333333328</v>
      </c>
      <c r="O574" s="13">
        <f t="shared" si="59"/>
        <v>42291.208333333328</v>
      </c>
      <c r="P574" s="15" t="str">
        <f t="shared" si="60"/>
        <v>2015</v>
      </c>
      <c r="Q574" t="b">
        <v>0</v>
      </c>
      <c r="R574" t="b">
        <v>1</v>
      </c>
      <c r="S574" t="s">
        <v>23</v>
      </c>
      <c r="T574" t="str">
        <f t="shared" si="61"/>
        <v>music</v>
      </c>
      <c r="U574" t="str">
        <f t="shared" si="62"/>
        <v>rock</v>
      </c>
    </row>
    <row r="575" spans="1:2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56"/>
        <v>111.88059701492537</v>
      </c>
      <c r="G575" t="s">
        <v>20</v>
      </c>
      <c r="H575">
        <v>300</v>
      </c>
      <c r="I575" s="10">
        <f t="shared" si="5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3">
        <f t="shared" si="58"/>
        <v>41761.208333333336</v>
      </c>
      <c r="O575" s="13">
        <f t="shared" si="59"/>
        <v>41763.208333333336</v>
      </c>
      <c r="P575" s="15" t="str">
        <f t="shared" si="60"/>
        <v>2014</v>
      </c>
      <c r="Q575" t="b">
        <v>0</v>
      </c>
      <c r="R575" t="b">
        <v>0</v>
      </c>
      <c r="S575" t="s">
        <v>1029</v>
      </c>
      <c r="T575" t="str">
        <f t="shared" si="61"/>
        <v>journalism</v>
      </c>
      <c r="U575" t="str">
        <f t="shared" si="62"/>
        <v>audio</v>
      </c>
    </row>
    <row r="576" spans="1:2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56"/>
        <v>369.14814814814815</v>
      </c>
      <c r="G576" t="s">
        <v>20</v>
      </c>
      <c r="H576">
        <v>144</v>
      </c>
      <c r="I576" s="10">
        <f t="shared" si="5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3">
        <f t="shared" si="58"/>
        <v>43806.25</v>
      </c>
      <c r="O576" s="13">
        <f t="shared" si="59"/>
        <v>43816.25</v>
      </c>
      <c r="P576" s="15" t="str">
        <f t="shared" si="60"/>
        <v>2019</v>
      </c>
      <c r="Q576" t="b">
        <v>0</v>
      </c>
      <c r="R576" t="b">
        <v>1</v>
      </c>
      <c r="S576" t="s">
        <v>17</v>
      </c>
      <c r="T576" t="str">
        <f t="shared" si="61"/>
        <v>food</v>
      </c>
      <c r="U576" t="str">
        <f t="shared" si="62"/>
        <v>food trucks</v>
      </c>
    </row>
    <row r="577" spans="1:21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56"/>
        <v>62.930372148859547</v>
      </c>
      <c r="G577" t="s">
        <v>14</v>
      </c>
      <c r="H577">
        <v>558</v>
      </c>
      <c r="I577" s="10">
        <f t="shared" si="5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3">
        <f t="shared" si="58"/>
        <v>41779.208333333336</v>
      </c>
      <c r="O577" s="13">
        <f t="shared" si="59"/>
        <v>41782.208333333336</v>
      </c>
      <c r="P577" s="15" t="str">
        <f t="shared" si="60"/>
        <v>2014</v>
      </c>
      <c r="Q577" t="b">
        <v>0</v>
      </c>
      <c r="R577" t="b">
        <v>1</v>
      </c>
      <c r="S577" t="s">
        <v>33</v>
      </c>
      <c r="T577" t="str">
        <f t="shared" si="61"/>
        <v>theater</v>
      </c>
      <c r="U577" t="str">
        <f t="shared" si="62"/>
        <v>plays</v>
      </c>
    </row>
    <row r="578" spans="1:21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ref="F578:F641" si="63">(E578/D578)*100</f>
        <v>64.927835051546396</v>
      </c>
      <c r="G578" t="s">
        <v>14</v>
      </c>
      <c r="H578">
        <v>64</v>
      </c>
      <c r="I578" s="10">
        <f t="shared" ref="I578:I641" si="64">IF(H578=0, 0, 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3">
        <f t="shared" ref="N578:N641" si="65">(((L578/60)/60)/24)+DATE(1970,1,1)</f>
        <v>43040.208333333328</v>
      </c>
      <c r="O578" s="13">
        <f t="shared" ref="O578:O641" si="66">(((M578/60)/60)/24)+DATE(1970,1,1)</f>
        <v>43057.25</v>
      </c>
      <c r="P578" s="15" t="str">
        <f t="shared" si="60"/>
        <v>2017</v>
      </c>
      <c r="Q578" t="b">
        <v>0</v>
      </c>
      <c r="R578" t="b">
        <v>0</v>
      </c>
      <c r="S578" t="s">
        <v>33</v>
      </c>
      <c r="T578" t="str">
        <f t="shared" si="61"/>
        <v>theater</v>
      </c>
      <c r="U578" t="str">
        <f t="shared" si="62"/>
        <v>plays</v>
      </c>
    </row>
    <row r="579" spans="1:2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si="63"/>
        <v>18.853658536585368</v>
      </c>
      <c r="G579" t="s">
        <v>74</v>
      </c>
      <c r="H579">
        <v>37</v>
      </c>
      <c r="I579" s="10">
        <f t="shared" si="6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3">
        <f t="shared" si="65"/>
        <v>40613.25</v>
      </c>
      <c r="O579" s="13">
        <f t="shared" si="66"/>
        <v>40639.208333333336</v>
      </c>
      <c r="P579" s="15" t="str">
        <f t="shared" ref="P579:P642" si="67">TEXT(O579,"yyyy")</f>
        <v>2011</v>
      </c>
      <c r="Q579" t="b">
        <v>0</v>
      </c>
      <c r="R579" t="b">
        <v>0</v>
      </c>
      <c r="S579" t="s">
        <v>159</v>
      </c>
      <c r="T579" t="str">
        <f t="shared" ref="T579:T642" si="68">_xlfn.TEXTBEFORE(S579,"/")</f>
        <v>music</v>
      </c>
      <c r="U579" t="str">
        <f t="shared" ref="U579:U642" si="69">_xlfn.TEXTAFTER(S579,"/")</f>
        <v>jazz</v>
      </c>
    </row>
    <row r="580" spans="1:21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63"/>
        <v>16.754404145077721</v>
      </c>
      <c r="G580" t="s">
        <v>14</v>
      </c>
      <c r="H580">
        <v>245</v>
      </c>
      <c r="I580" s="10">
        <f t="shared" si="64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3">
        <f t="shared" si="65"/>
        <v>40878.25</v>
      </c>
      <c r="O580" s="13">
        <f t="shared" si="66"/>
        <v>40881.25</v>
      </c>
      <c r="P580" s="15" t="str">
        <f t="shared" si="67"/>
        <v>2011</v>
      </c>
      <c r="Q580" t="b">
        <v>0</v>
      </c>
      <c r="R580" t="b">
        <v>0</v>
      </c>
      <c r="S580" t="s">
        <v>474</v>
      </c>
      <c r="T580" t="str">
        <f t="shared" si="68"/>
        <v>film &amp; video</v>
      </c>
      <c r="U580" t="str">
        <f t="shared" si="69"/>
        <v>science fiction</v>
      </c>
    </row>
    <row r="581" spans="1:2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63"/>
        <v>101.11290322580646</v>
      </c>
      <c r="G581" t="s">
        <v>20</v>
      </c>
      <c r="H581">
        <v>87</v>
      </c>
      <c r="I581" s="10">
        <f t="shared" si="64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3">
        <f t="shared" si="65"/>
        <v>40762.208333333336</v>
      </c>
      <c r="O581" s="13">
        <f t="shared" si="66"/>
        <v>40774.208333333336</v>
      </c>
      <c r="P581" s="15" t="str">
        <f t="shared" si="67"/>
        <v>2011</v>
      </c>
      <c r="Q581" t="b">
        <v>0</v>
      </c>
      <c r="R581" t="b">
        <v>0</v>
      </c>
      <c r="S581" t="s">
        <v>159</v>
      </c>
      <c r="T581" t="str">
        <f t="shared" si="68"/>
        <v>music</v>
      </c>
      <c r="U581" t="str">
        <f t="shared" si="69"/>
        <v>jazz</v>
      </c>
    </row>
    <row r="582" spans="1:2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63"/>
        <v>341.5022831050228</v>
      </c>
      <c r="G582" t="s">
        <v>20</v>
      </c>
      <c r="H582">
        <v>3116</v>
      </c>
      <c r="I582" s="10">
        <f t="shared" si="64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3">
        <f t="shared" si="65"/>
        <v>41696.25</v>
      </c>
      <c r="O582" s="13">
        <f t="shared" si="66"/>
        <v>41704.25</v>
      </c>
      <c r="P582" s="15" t="str">
        <f t="shared" si="67"/>
        <v>2014</v>
      </c>
      <c r="Q582" t="b">
        <v>0</v>
      </c>
      <c r="R582" t="b">
        <v>0</v>
      </c>
      <c r="S582" t="s">
        <v>33</v>
      </c>
      <c r="T582" t="str">
        <f t="shared" si="68"/>
        <v>theater</v>
      </c>
      <c r="U582" t="str">
        <f t="shared" si="69"/>
        <v>plays</v>
      </c>
    </row>
    <row r="583" spans="1:21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63"/>
        <v>64.016666666666666</v>
      </c>
      <c r="G583" t="s">
        <v>14</v>
      </c>
      <c r="H583">
        <v>71</v>
      </c>
      <c r="I583" s="10">
        <f t="shared" si="64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3">
        <f t="shared" si="65"/>
        <v>40662.208333333336</v>
      </c>
      <c r="O583" s="13">
        <f t="shared" si="66"/>
        <v>40677.208333333336</v>
      </c>
      <c r="P583" s="15" t="str">
        <f t="shared" si="67"/>
        <v>2011</v>
      </c>
      <c r="Q583" t="b">
        <v>0</v>
      </c>
      <c r="R583" t="b">
        <v>0</v>
      </c>
      <c r="S583" t="s">
        <v>28</v>
      </c>
      <c r="T583" t="str">
        <f t="shared" si="68"/>
        <v>technology</v>
      </c>
      <c r="U583" t="str">
        <f t="shared" si="69"/>
        <v>web</v>
      </c>
    </row>
    <row r="584" spans="1:21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63"/>
        <v>52.080459770114942</v>
      </c>
      <c r="G584" t="s">
        <v>14</v>
      </c>
      <c r="H584">
        <v>42</v>
      </c>
      <c r="I584" s="10">
        <f t="shared" si="64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3">
        <f t="shared" si="65"/>
        <v>42165.208333333328</v>
      </c>
      <c r="O584" s="13">
        <f t="shared" si="66"/>
        <v>42170.208333333328</v>
      </c>
      <c r="P584" s="15" t="str">
        <f t="shared" si="67"/>
        <v>2015</v>
      </c>
      <c r="Q584" t="b">
        <v>0</v>
      </c>
      <c r="R584" t="b">
        <v>1</v>
      </c>
      <c r="S584" t="s">
        <v>89</v>
      </c>
      <c r="T584" t="str">
        <f t="shared" si="68"/>
        <v>games</v>
      </c>
      <c r="U584" t="str">
        <f t="shared" si="69"/>
        <v>video games</v>
      </c>
    </row>
    <row r="585" spans="1:21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63"/>
        <v>322.40211640211641</v>
      </c>
      <c r="G585" t="s">
        <v>20</v>
      </c>
      <c r="H585">
        <v>909</v>
      </c>
      <c r="I585" s="10">
        <f t="shared" si="64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3">
        <f t="shared" si="65"/>
        <v>40959.25</v>
      </c>
      <c r="O585" s="13">
        <f t="shared" si="66"/>
        <v>40976.25</v>
      </c>
      <c r="P585" s="15" t="str">
        <f t="shared" si="67"/>
        <v>2012</v>
      </c>
      <c r="Q585" t="b">
        <v>0</v>
      </c>
      <c r="R585" t="b">
        <v>0</v>
      </c>
      <c r="S585" t="s">
        <v>42</v>
      </c>
      <c r="T585" t="str">
        <f t="shared" si="68"/>
        <v>film &amp; video</v>
      </c>
      <c r="U585" t="str">
        <f t="shared" si="69"/>
        <v>documentary</v>
      </c>
    </row>
    <row r="586" spans="1:2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63"/>
        <v>119.50810185185186</v>
      </c>
      <c r="G586" t="s">
        <v>20</v>
      </c>
      <c r="H586">
        <v>1613</v>
      </c>
      <c r="I586" s="10">
        <f t="shared" si="64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3">
        <f t="shared" si="65"/>
        <v>41024.208333333336</v>
      </c>
      <c r="O586" s="13">
        <f t="shared" si="66"/>
        <v>41038.208333333336</v>
      </c>
      <c r="P586" s="15" t="str">
        <f t="shared" si="67"/>
        <v>2012</v>
      </c>
      <c r="Q586" t="b">
        <v>0</v>
      </c>
      <c r="R586" t="b">
        <v>0</v>
      </c>
      <c r="S586" t="s">
        <v>28</v>
      </c>
      <c r="T586" t="str">
        <f t="shared" si="68"/>
        <v>technology</v>
      </c>
      <c r="U586" t="str">
        <f t="shared" si="69"/>
        <v>web</v>
      </c>
    </row>
    <row r="587" spans="1:2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63"/>
        <v>146.79775280898878</v>
      </c>
      <c r="G587" t="s">
        <v>20</v>
      </c>
      <c r="H587">
        <v>136</v>
      </c>
      <c r="I587" s="10">
        <f t="shared" si="64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3">
        <f t="shared" si="65"/>
        <v>40255.208333333336</v>
      </c>
      <c r="O587" s="13">
        <f t="shared" si="66"/>
        <v>40265.208333333336</v>
      </c>
      <c r="P587" s="15" t="str">
        <f t="shared" si="67"/>
        <v>2010</v>
      </c>
      <c r="Q587" t="b">
        <v>0</v>
      </c>
      <c r="R587" t="b">
        <v>0</v>
      </c>
      <c r="S587" t="s">
        <v>206</v>
      </c>
      <c r="T587" t="str">
        <f t="shared" si="68"/>
        <v>publishing</v>
      </c>
      <c r="U587" t="str">
        <f t="shared" si="69"/>
        <v>translations</v>
      </c>
    </row>
    <row r="588" spans="1:2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63"/>
        <v>950.57142857142856</v>
      </c>
      <c r="G588" t="s">
        <v>20</v>
      </c>
      <c r="H588">
        <v>130</v>
      </c>
      <c r="I588" s="10">
        <f t="shared" si="64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3">
        <f t="shared" si="65"/>
        <v>40499.25</v>
      </c>
      <c r="O588" s="13">
        <f t="shared" si="66"/>
        <v>40518.25</v>
      </c>
      <c r="P588" s="15" t="str">
        <f t="shared" si="67"/>
        <v>2010</v>
      </c>
      <c r="Q588" t="b">
        <v>0</v>
      </c>
      <c r="R588" t="b">
        <v>0</v>
      </c>
      <c r="S588" t="s">
        <v>23</v>
      </c>
      <c r="T588" t="str">
        <f t="shared" si="68"/>
        <v>music</v>
      </c>
      <c r="U588" t="str">
        <f t="shared" si="69"/>
        <v>rock</v>
      </c>
    </row>
    <row r="589" spans="1:21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63"/>
        <v>72.893617021276597</v>
      </c>
      <c r="G589" t="s">
        <v>14</v>
      </c>
      <c r="H589">
        <v>156</v>
      </c>
      <c r="I589" s="10">
        <f t="shared" si="64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3">
        <f t="shared" si="65"/>
        <v>43484.25</v>
      </c>
      <c r="O589" s="13">
        <f t="shared" si="66"/>
        <v>43536.208333333328</v>
      </c>
      <c r="P589" s="15" t="str">
        <f t="shared" si="67"/>
        <v>2019</v>
      </c>
      <c r="Q589" t="b">
        <v>0</v>
      </c>
      <c r="R589" t="b">
        <v>1</v>
      </c>
      <c r="S589" t="s">
        <v>17</v>
      </c>
      <c r="T589" t="str">
        <f t="shared" si="68"/>
        <v>food</v>
      </c>
      <c r="U589" t="str">
        <f t="shared" si="69"/>
        <v>food trucks</v>
      </c>
    </row>
    <row r="590" spans="1:21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63"/>
        <v>79.008248730964468</v>
      </c>
      <c r="G590" t="s">
        <v>14</v>
      </c>
      <c r="H590">
        <v>1368</v>
      </c>
      <c r="I590" s="10">
        <f t="shared" si="64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3">
        <f t="shared" si="65"/>
        <v>40262.208333333336</v>
      </c>
      <c r="O590" s="13">
        <f t="shared" si="66"/>
        <v>40293.208333333336</v>
      </c>
      <c r="P590" s="15" t="str">
        <f t="shared" si="67"/>
        <v>2010</v>
      </c>
      <c r="Q590" t="b">
        <v>0</v>
      </c>
      <c r="R590" t="b">
        <v>0</v>
      </c>
      <c r="S590" t="s">
        <v>33</v>
      </c>
      <c r="T590" t="str">
        <f t="shared" si="68"/>
        <v>theater</v>
      </c>
      <c r="U590" t="str">
        <f t="shared" si="69"/>
        <v>plays</v>
      </c>
    </row>
    <row r="591" spans="1:21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63"/>
        <v>64.721518987341781</v>
      </c>
      <c r="G591" t="s">
        <v>14</v>
      </c>
      <c r="H591">
        <v>102</v>
      </c>
      <c r="I591" s="10">
        <f t="shared" si="64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3">
        <f t="shared" si="65"/>
        <v>42190.208333333328</v>
      </c>
      <c r="O591" s="13">
        <f t="shared" si="66"/>
        <v>42197.208333333328</v>
      </c>
      <c r="P591" s="15" t="str">
        <f t="shared" si="67"/>
        <v>2015</v>
      </c>
      <c r="Q591" t="b">
        <v>0</v>
      </c>
      <c r="R591" t="b">
        <v>0</v>
      </c>
      <c r="S591" t="s">
        <v>42</v>
      </c>
      <c r="T591" t="str">
        <f t="shared" si="68"/>
        <v>film &amp; video</v>
      </c>
      <c r="U591" t="str">
        <f t="shared" si="69"/>
        <v>documentary</v>
      </c>
    </row>
    <row r="592" spans="1:21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63"/>
        <v>82.028169014084511</v>
      </c>
      <c r="G592" t="s">
        <v>14</v>
      </c>
      <c r="H592">
        <v>86</v>
      </c>
      <c r="I592" s="10">
        <f t="shared" si="64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3">
        <f t="shared" si="65"/>
        <v>41994.25</v>
      </c>
      <c r="O592" s="13">
        <f t="shared" si="66"/>
        <v>42005.25</v>
      </c>
      <c r="P592" s="15" t="str">
        <f t="shared" si="67"/>
        <v>2015</v>
      </c>
      <c r="Q592" t="b">
        <v>0</v>
      </c>
      <c r="R592" t="b">
        <v>0</v>
      </c>
      <c r="S592" t="s">
        <v>133</v>
      </c>
      <c r="T592" t="str">
        <f t="shared" si="68"/>
        <v>publishing</v>
      </c>
      <c r="U592" t="str">
        <f t="shared" si="69"/>
        <v>radio &amp; podcasts</v>
      </c>
    </row>
    <row r="593" spans="1:2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63"/>
        <v>1037.6666666666667</v>
      </c>
      <c r="G593" t="s">
        <v>20</v>
      </c>
      <c r="H593">
        <v>102</v>
      </c>
      <c r="I593" s="10">
        <f t="shared" si="64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3">
        <f t="shared" si="65"/>
        <v>40373.208333333336</v>
      </c>
      <c r="O593" s="13">
        <f t="shared" si="66"/>
        <v>40383.208333333336</v>
      </c>
      <c r="P593" s="15" t="str">
        <f t="shared" si="67"/>
        <v>2010</v>
      </c>
      <c r="Q593" t="b">
        <v>0</v>
      </c>
      <c r="R593" t="b">
        <v>0</v>
      </c>
      <c r="S593" t="s">
        <v>89</v>
      </c>
      <c r="T593" t="str">
        <f t="shared" si="68"/>
        <v>games</v>
      </c>
      <c r="U593" t="str">
        <f t="shared" si="69"/>
        <v>video games</v>
      </c>
    </row>
    <row r="594" spans="1:21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63"/>
        <v>12.910076530612244</v>
      </c>
      <c r="G594" t="s">
        <v>14</v>
      </c>
      <c r="H594">
        <v>253</v>
      </c>
      <c r="I594" s="10">
        <f t="shared" si="64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3">
        <f t="shared" si="65"/>
        <v>41789.208333333336</v>
      </c>
      <c r="O594" s="13">
        <f t="shared" si="66"/>
        <v>41798.208333333336</v>
      </c>
      <c r="P594" s="15" t="str">
        <f t="shared" si="67"/>
        <v>2014</v>
      </c>
      <c r="Q594" t="b">
        <v>0</v>
      </c>
      <c r="R594" t="b">
        <v>0</v>
      </c>
      <c r="S594" t="s">
        <v>33</v>
      </c>
      <c r="T594" t="str">
        <f t="shared" si="68"/>
        <v>theater</v>
      </c>
      <c r="U594" t="str">
        <f t="shared" si="69"/>
        <v>plays</v>
      </c>
    </row>
    <row r="595" spans="1:2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63"/>
        <v>154.84210526315789</v>
      </c>
      <c r="G595" t="s">
        <v>20</v>
      </c>
      <c r="H595">
        <v>4006</v>
      </c>
      <c r="I595" s="10">
        <f t="shared" si="64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3">
        <f t="shared" si="65"/>
        <v>41724.208333333336</v>
      </c>
      <c r="O595" s="13">
        <f t="shared" si="66"/>
        <v>41737.208333333336</v>
      </c>
      <c r="P595" s="15" t="str">
        <f t="shared" si="67"/>
        <v>2014</v>
      </c>
      <c r="Q595" t="b">
        <v>0</v>
      </c>
      <c r="R595" t="b">
        <v>0</v>
      </c>
      <c r="S595" t="s">
        <v>71</v>
      </c>
      <c r="T595" t="str">
        <f t="shared" si="68"/>
        <v>film &amp; video</v>
      </c>
      <c r="U595" t="str">
        <f t="shared" si="69"/>
        <v>animation</v>
      </c>
    </row>
    <row r="596" spans="1:21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63"/>
        <v>7.0991735537190088</v>
      </c>
      <c r="G596" t="s">
        <v>14</v>
      </c>
      <c r="H596">
        <v>157</v>
      </c>
      <c r="I596" s="10">
        <f t="shared" si="64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3">
        <f t="shared" si="65"/>
        <v>42548.208333333328</v>
      </c>
      <c r="O596" s="13">
        <f t="shared" si="66"/>
        <v>42551.208333333328</v>
      </c>
      <c r="P596" s="15" t="str">
        <f t="shared" si="67"/>
        <v>2016</v>
      </c>
      <c r="Q596" t="b">
        <v>0</v>
      </c>
      <c r="R596" t="b">
        <v>1</v>
      </c>
      <c r="S596" t="s">
        <v>33</v>
      </c>
      <c r="T596" t="str">
        <f t="shared" si="68"/>
        <v>theater</v>
      </c>
      <c r="U596" t="str">
        <f t="shared" si="69"/>
        <v>plays</v>
      </c>
    </row>
    <row r="597" spans="1:21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63"/>
        <v>208.52773826458036</v>
      </c>
      <c r="G597" t="s">
        <v>20</v>
      </c>
      <c r="H597">
        <v>1629</v>
      </c>
      <c r="I597" s="10">
        <f t="shared" si="64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3">
        <f t="shared" si="65"/>
        <v>40253.208333333336</v>
      </c>
      <c r="O597" s="13">
        <f t="shared" si="66"/>
        <v>40274.208333333336</v>
      </c>
      <c r="P597" s="15" t="str">
        <f t="shared" si="67"/>
        <v>2010</v>
      </c>
      <c r="Q597" t="b">
        <v>0</v>
      </c>
      <c r="R597" t="b">
        <v>1</v>
      </c>
      <c r="S597" t="s">
        <v>33</v>
      </c>
      <c r="T597" t="str">
        <f t="shared" si="68"/>
        <v>theater</v>
      </c>
      <c r="U597" t="str">
        <f t="shared" si="69"/>
        <v>plays</v>
      </c>
    </row>
    <row r="598" spans="1:21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63"/>
        <v>99.683544303797461</v>
      </c>
      <c r="G598" t="s">
        <v>14</v>
      </c>
      <c r="H598">
        <v>183</v>
      </c>
      <c r="I598" s="10">
        <f t="shared" si="64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3">
        <f t="shared" si="65"/>
        <v>42434.25</v>
      </c>
      <c r="O598" s="13">
        <f t="shared" si="66"/>
        <v>42441.25</v>
      </c>
      <c r="P598" s="15" t="str">
        <f t="shared" si="67"/>
        <v>2016</v>
      </c>
      <c r="Q598" t="b">
        <v>0</v>
      </c>
      <c r="R598" t="b">
        <v>1</v>
      </c>
      <c r="S598" t="s">
        <v>53</v>
      </c>
      <c r="T598" t="str">
        <f t="shared" si="68"/>
        <v>film &amp; video</v>
      </c>
      <c r="U598" t="str">
        <f t="shared" si="69"/>
        <v>drama</v>
      </c>
    </row>
    <row r="599" spans="1:2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63"/>
        <v>201.59756097560978</v>
      </c>
      <c r="G599" t="s">
        <v>20</v>
      </c>
      <c r="H599">
        <v>2188</v>
      </c>
      <c r="I599" s="10">
        <f t="shared" si="64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3">
        <f t="shared" si="65"/>
        <v>43786.25</v>
      </c>
      <c r="O599" s="13">
        <f t="shared" si="66"/>
        <v>43804.25</v>
      </c>
      <c r="P599" s="15" t="str">
        <f t="shared" si="67"/>
        <v>2019</v>
      </c>
      <c r="Q599" t="b">
        <v>0</v>
      </c>
      <c r="R599" t="b">
        <v>0</v>
      </c>
      <c r="S599" t="s">
        <v>33</v>
      </c>
      <c r="T599" t="str">
        <f t="shared" si="68"/>
        <v>theater</v>
      </c>
      <c r="U599" t="str">
        <f t="shared" si="69"/>
        <v>plays</v>
      </c>
    </row>
    <row r="600" spans="1:2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63"/>
        <v>162.09032258064516</v>
      </c>
      <c r="G600" t="s">
        <v>20</v>
      </c>
      <c r="H600">
        <v>2409</v>
      </c>
      <c r="I600" s="10">
        <f t="shared" si="64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3">
        <f t="shared" si="65"/>
        <v>40344.208333333336</v>
      </c>
      <c r="O600" s="13">
        <f t="shared" si="66"/>
        <v>40373.208333333336</v>
      </c>
      <c r="P600" s="15" t="str">
        <f t="shared" si="67"/>
        <v>2010</v>
      </c>
      <c r="Q600" t="b">
        <v>0</v>
      </c>
      <c r="R600" t="b">
        <v>0</v>
      </c>
      <c r="S600" t="s">
        <v>23</v>
      </c>
      <c r="T600" t="str">
        <f t="shared" si="68"/>
        <v>music</v>
      </c>
      <c r="U600" t="str">
        <f t="shared" si="69"/>
        <v>rock</v>
      </c>
    </row>
    <row r="601" spans="1:21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63"/>
        <v>3.6436208125445471</v>
      </c>
      <c r="G601" t="s">
        <v>14</v>
      </c>
      <c r="H601">
        <v>82</v>
      </c>
      <c r="I601" s="10">
        <f t="shared" si="64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3">
        <f t="shared" si="65"/>
        <v>42047.25</v>
      </c>
      <c r="O601" s="13">
        <f t="shared" si="66"/>
        <v>42055.25</v>
      </c>
      <c r="P601" s="15" t="str">
        <f t="shared" si="67"/>
        <v>2015</v>
      </c>
      <c r="Q601" t="b">
        <v>0</v>
      </c>
      <c r="R601" t="b">
        <v>0</v>
      </c>
      <c r="S601" t="s">
        <v>42</v>
      </c>
      <c r="T601" t="str">
        <f t="shared" si="68"/>
        <v>film &amp; video</v>
      </c>
      <c r="U601" t="str">
        <f t="shared" si="69"/>
        <v>documentary</v>
      </c>
    </row>
    <row r="602" spans="1:21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63"/>
        <v>5</v>
      </c>
      <c r="G602" t="s">
        <v>14</v>
      </c>
      <c r="H602">
        <v>1</v>
      </c>
      <c r="I602" s="10">
        <f t="shared" si="64"/>
        <v>5</v>
      </c>
      <c r="J602" t="s">
        <v>40</v>
      </c>
      <c r="K602" t="s">
        <v>41</v>
      </c>
      <c r="L602">
        <v>1375160400</v>
      </c>
      <c r="M602">
        <v>1376197200</v>
      </c>
      <c r="N602" s="13">
        <f t="shared" si="65"/>
        <v>41485.208333333336</v>
      </c>
      <c r="O602" s="13">
        <f t="shared" si="66"/>
        <v>41497.208333333336</v>
      </c>
      <c r="P602" s="15" t="str">
        <f t="shared" si="67"/>
        <v>2013</v>
      </c>
      <c r="Q602" t="b">
        <v>0</v>
      </c>
      <c r="R602" t="b">
        <v>0</v>
      </c>
      <c r="S602" t="s">
        <v>17</v>
      </c>
      <c r="T602" t="str">
        <f t="shared" si="68"/>
        <v>food</v>
      </c>
      <c r="U602" t="str">
        <f t="shared" si="69"/>
        <v>food trucks</v>
      </c>
    </row>
    <row r="603" spans="1:2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63"/>
        <v>206.63492063492063</v>
      </c>
      <c r="G603" t="s">
        <v>20</v>
      </c>
      <c r="H603">
        <v>194</v>
      </c>
      <c r="I603" s="10">
        <f t="shared" si="64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3">
        <f t="shared" si="65"/>
        <v>41789.208333333336</v>
      </c>
      <c r="O603" s="13">
        <f t="shared" si="66"/>
        <v>41806.208333333336</v>
      </c>
      <c r="P603" s="15" t="str">
        <f t="shared" si="67"/>
        <v>2014</v>
      </c>
      <c r="Q603" t="b">
        <v>1</v>
      </c>
      <c r="R603" t="b">
        <v>0</v>
      </c>
      <c r="S603" t="s">
        <v>65</v>
      </c>
      <c r="T603" t="str">
        <f t="shared" si="68"/>
        <v>technology</v>
      </c>
      <c r="U603" t="str">
        <f t="shared" si="69"/>
        <v>wearables</v>
      </c>
    </row>
    <row r="604" spans="1:21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63"/>
        <v>128.23628691983123</v>
      </c>
      <c r="G604" t="s">
        <v>20</v>
      </c>
      <c r="H604">
        <v>1140</v>
      </c>
      <c r="I604" s="10">
        <f t="shared" si="64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3">
        <f t="shared" si="65"/>
        <v>42160.208333333328</v>
      </c>
      <c r="O604" s="13">
        <f t="shared" si="66"/>
        <v>42171.208333333328</v>
      </c>
      <c r="P604" s="15" t="str">
        <f t="shared" si="67"/>
        <v>2015</v>
      </c>
      <c r="Q604" t="b">
        <v>0</v>
      </c>
      <c r="R604" t="b">
        <v>0</v>
      </c>
      <c r="S604" t="s">
        <v>33</v>
      </c>
      <c r="T604" t="str">
        <f t="shared" si="68"/>
        <v>theater</v>
      </c>
      <c r="U604" t="str">
        <f t="shared" si="69"/>
        <v>plays</v>
      </c>
    </row>
    <row r="605" spans="1:2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63"/>
        <v>119.66037735849055</v>
      </c>
      <c r="G605" t="s">
        <v>20</v>
      </c>
      <c r="H605">
        <v>102</v>
      </c>
      <c r="I605" s="10">
        <f t="shared" si="64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3">
        <f t="shared" si="65"/>
        <v>43573.208333333328</v>
      </c>
      <c r="O605" s="13">
        <f t="shared" si="66"/>
        <v>43600.208333333328</v>
      </c>
      <c r="P605" s="15" t="str">
        <f t="shared" si="67"/>
        <v>2019</v>
      </c>
      <c r="Q605" t="b">
        <v>0</v>
      </c>
      <c r="R605" t="b">
        <v>0</v>
      </c>
      <c r="S605" t="s">
        <v>33</v>
      </c>
      <c r="T605" t="str">
        <f t="shared" si="68"/>
        <v>theater</v>
      </c>
      <c r="U605" t="str">
        <f t="shared" si="69"/>
        <v>plays</v>
      </c>
    </row>
    <row r="606" spans="1:2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63"/>
        <v>170.73055242390078</v>
      </c>
      <c r="G606" t="s">
        <v>20</v>
      </c>
      <c r="H606">
        <v>2857</v>
      </c>
      <c r="I606" s="10">
        <f t="shared" si="64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3">
        <f t="shared" si="65"/>
        <v>40565.25</v>
      </c>
      <c r="O606" s="13">
        <f t="shared" si="66"/>
        <v>40586.25</v>
      </c>
      <c r="P606" s="15" t="str">
        <f t="shared" si="67"/>
        <v>2011</v>
      </c>
      <c r="Q606" t="b">
        <v>0</v>
      </c>
      <c r="R606" t="b">
        <v>0</v>
      </c>
      <c r="S606" t="s">
        <v>33</v>
      </c>
      <c r="T606" t="str">
        <f t="shared" si="68"/>
        <v>theater</v>
      </c>
      <c r="U606" t="str">
        <f t="shared" si="69"/>
        <v>plays</v>
      </c>
    </row>
    <row r="607" spans="1:2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63"/>
        <v>187.21212121212122</v>
      </c>
      <c r="G607" t="s">
        <v>20</v>
      </c>
      <c r="H607">
        <v>107</v>
      </c>
      <c r="I607" s="10">
        <f t="shared" si="64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3">
        <f t="shared" si="65"/>
        <v>42280.208333333328</v>
      </c>
      <c r="O607" s="13">
        <f t="shared" si="66"/>
        <v>42321.25</v>
      </c>
      <c r="P607" s="15" t="str">
        <f t="shared" si="67"/>
        <v>2015</v>
      </c>
      <c r="Q607" t="b">
        <v>0</v>
      </c>
      <c r="R607" t="b">
        <v>0</v>
      </c>
      <c r="S607" t="s">
        <v>68</v>
      </c>
      <c r="T607" t="str">
        <f t="shared" si="68"/>
        <v>publishing</v>
      </c>
      <c r="U607" t="str">
        <f t="shared" si="69"/>
        <v>nonfiction</v>
      </c>
    </row>
    <row r="608" spans="1:2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63"/>
        <v>188.38235294117646</v>
      </c>
      <c r="G608" t="s">
        <v>20</v>
      </c>
      <c r="H608">
        <v>160</v>
      </c>
      <c r="I608" s="10">
        <f t="shared" si="64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3">
        <f t="shared" si="65"/>
        <v>42436.25</v>
      </c>
      <c r="O608" s="13">
        <f t="shared" si="66"/>
        <v>42447.208333333328</v>
      </c>
      <c r="P608" s="15" t="str">
        <f t="shared" si="67"/>
        <v>2016</v>
      </c>
      <c r="Q608" t="b">
        <v>0</v>
      </c>
      <c r="R608" t="b">
        <v>0</v>
      </c>
      <c r="S608" t="s">
        <v>23</v>
      </c>
      <c r="T608" t="str">
        <f t="shared" si="68"/>
        <v>music</v>
      </c>
      <c r="U608" t="str">
        <f t="shared" si="69"/>
        <v>rock</v>
      </c>
    </row>
    <row r="609" spans="1:2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63"/>
        <v>131.29869186046511</v>
      </c>
      <c r="G609" t="s">
        <v>20</v>
      </c>
      <c r="H609">
        <v>2230</v>
      </c>
      <c r="I609" s="10">
        <f t="shared" si="64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3">
        <f t="shared" si="65"/>
        <v>41721.208333333336</v>
      </c>
      <c r="O609" s="13">
        <f t="shared" si="66"/>
        <v>41723.208333333336</v>
      </c>
      <c r="P609" s="15" t="str">
        <f t="shared" si="67"/>
        <v>2014</v>
      </c>
      <c r="Q609" t="b">
        <v>0</v>
      </c>
      <c r="R609" t="b">
        <v>0</v>
      </c>
      <c r="S609" t="s">
        <v>17</v>
      </c>
      <c r="T609" t="str">
        <f t="shared" si="68"/>
        <v>food</v>
      </c>
      <c r="U609" t="str">
        <f t="shared" si="69"/>
        <v>food trucks</v>
      </c>
    </row>
    <row r="610" spans="1:2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63"/>
        <v>283.97435897435901</v>
      </c>
      <c r="G610" t="s">
        <v>20</v>
      </c>
      <c r="H610">
        <v>316</v>
      </c>
      <c r="I610" s="10">
        <f t="shared" si="64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3">
        <f t="shared" si="65"/>
        <v>43530.25</v>
      </c>
      <c r="O610" s="13">
        <f t="shared" si="66"/>
        <v>43534.25</v>
      </c>
      <c r="P610" s="15" t="str">
        <f t="shared" si="67"/>
        <v>2019</v>
      </c>
      <c r="Q610" t="b">
        <v>0</v>
      </c>
      <c r="R610" t="b">
        <v>1</v>
      </c>
      <c r="S610" t="s">
        <v>159</v>
      </c>
      <c r="T610" t="str">
        <f t="shared" si="68"/>
        <v>music</v>
      </c>
      <c r="U610" t="str">
        <f t="shared" si="69"/>
        <v>jazz</v>
      </c>
    </row>
    <row r="611" spans="1:2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63"/>
        <v>120.41999999999999</v>
      </c>
      <c r="G611" t="s">
        <v>20</v>
      </c>
      <c r="H611">
        <v>117</v>
      </c>
      <c r="I611" s="10">
        <f t="shared" si="64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3">
        <f t="shared" si="65"/>
        <v>43481.25</v>
      </c>
      <c r="O611" s="13">
        <f t="shared" si="66"/>
        <v>43498.25</v>
      </c>
      <c r="P611" s="15" t="str">
        <f t="shared" si="67"/>
        <v>2019</v>
      </c>
      <c r="Q611" t="b">
        <v>0</v>
      </c>
      <c r="R611" t="b">
        <v>0</v>
      </c>
      <c r="S611" t="s">
        <v>474</v>
      </c>
      <c r="T611" t="str">
        <f t="shared" si="68"/>
        <v>film &amp; video</v>
      </c>
      <c r="U611" t="str">
        <f t="shared" si="69"/>
        <v>science fiction</v>
      </c>
    </row>
    <row r="612" spans="1:21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63"/>
        <v>419.0560747663551</v>
      </c>
      <c r="G612" t="s">
        <v>20</v>
      </c>
      <c r="H612">
        <v>6406</v>
      </c>
      <c r="I612" s="10">
        <f t="shared" si="64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3">
        <f t="shared" si="65"/>
        <v>41259.25</v>
      </c>
      <c r="O612" s="13">
        <f t="shared" si="66"/>
        <v>41273.25</v>
      </c>
      <c r="P612" s="15" t="str">
        <f t="shared" si="67"/>
        <v>2012</v>
      </c>
      <c r="Q612" t="b">
        <v>0</v>
      </c>
      <c r="R612" t="b">
        <v>0</v>
      </c>
      <c r="S612" t="s">
        <v>33</v>
      </c>
      <c r="T612" t="str">
        <f t="shared" si="68"/>
        <v>theater</v>
      </c>
      <c r="U612" t="str">
        <f t="shared" si="69"/>
        <v>plays</v>
      </c>
    </row>
    <row r="613" spans="1:2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63"/>
        <v>13.853658536585368</v>
      </c>
      <c r="G613" t="s">
        <v>74</v>
      </c>
      <c r="H613">
        <v>15</v>
      </c>
      <c r="I613" s="10">
        <f t="shared" si="64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3">
        <f t="shared" si="65"/>
        <v>41480.208333333336</v>
      </c>
      <c r="O613" s="13">
        <f t="shared" si="66"/>
        <v>41492.208333333336</v>
      </c>
      <c r="P613" s="15" t="str">
        <f t="shared" si="67"/>
        <v>2013</v>
      </c>
      <c r="Q613" t="b">
        <v>0</v>
      </c>
      <c r="R613" t="b">
        <v>0</v>
      </c>
      <c r="S613" t="s">
        <v>33</v>
      </c>
      <c r="T613" t="str">
        <f t="shared" si="68"/>
        <v>theater</v>
      </c>
      <c r="U613" t="str">
        <f t="shared" si="69"/>
        <v>plays</v>
      </c>
    </row>
    <row r="614" spans="1:2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63"/>
        <v>139.43548387096774</v>
      </c>
      <c r="G614" t="s">
        <v>20</v>
      </c>
      <c r="H614">
        <v>192</v>
      </c>
      <c r="I614" s="10">
        <f t="shared" si="64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3">
        <f t="shared" si="65"/>
        <v>40474.208333333336</v>
      </c>
      <c r="O614" s="13">
        <f t="shared" si="66"/>
        <v>40497.25</v>
      </c>
      <c r="P614" s="15" t="str">
        <f t="shared" si="67"/>
        <v>2010</v>
      </c>
      <c r="Q614" t="b">
        <v>0</v>
      </c>
      <c r="R614" t="b">
        <v>0</v>
      </c>
      <c r="S614" t="s">
        <v>50</v>
      </c>
      <c r="T614" t="str">
        <f t="shared" si="68"/>
        <v>music</v>
      </c>
      <c r="U614" t="str">
        <f t="shared" si="69"/>
        <v>electric music</v>
      </c>
    </row>
    <row r="615" spans="1:2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63"/>
        <v>174</v>
      </c>
      <c r="G615" t="s">
        <v>20</v>
      </c>
      <c r="H615">
        <v>26</v>
      </c>
      <c r="I615" s="10">
        <f t="shared" si="64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3">
        <f t="shared" si="65"/>
        <v>42973.208333333328</v>
      </c>
      <c r="O615" s="13">
        <f t="shared" si="66"/>
        <v>42982.208333333328</v>
      </c>
      <c r="P615" s="15" t="str">
        <f t="shared" si="67"/>
        <v>2017</v>
      </c>
      <c r="Q615" t="b">
        <v>0</v>
      </c>
      <c r="R615" t="b">
        <v>0</v>
      </c>
      <c r="S615" t="s">
        <v>33</v>
      </c>
      <c r="T615" t="str">
        <f t="shared" si="68"/>
        <v>theater</v>
      </c>
      <c r="U615" t="str">
        <f t="shared" si="69"/>
        <v>plays</v>
      </c>
    </row>
    <row r="616" spans="1:21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63"/>
        <v>155.49056603773585</v>
      </c>
      <c r="G616" t="s">
        <v>20</v>
      </c>
      <c r="H616">
        <v>723</v>
      </c>
      <c r="I616" s="10">
        <f t="shared" si="64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3">
        <f t="shared" si="65"/>
        <v>42746.25</v>
      </c>
      <c r="O616" s="13">
        <f t="shared" si="66"/>
        <v>42764.25</v>
      </c>
      <c r="P616" s="15" t="str">
        <f t="shared" si="67"/>
        <v>2017</v>
      </c>
      <c r="Q616" t="b">
        <v>0</v>
      </c>
      <c r="R616" t="b">
        <v>0</v>
      </c>
      <c r="S616" t="s">
        <v>33</v>
      </c>
      <c r="T616" t="str">
        <f t="shared" si="68"/>
        <v>theater</v>
      </c>
      <c r="U616" t="str">
        <f t="shared" si="69"/>
        <v>plays</v>
      </c>
    </row>
    <row r="617" spans="1:2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63"/>
        <v>170.44705882352943</v>
      </c>
      <c r="G617" t="s">
        <v>20</v>
      </c>
      <c r="H617">
        <v>170</v>
      </c>
      <c r="I617" s="10">
        <f t="shared" si="64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3">
        <f t="shared" si="65"/>
        <v>42489.208333333328</v>
      </c>
      <c r="O617" s="13">
        <f t="shared" si="66"/>
        <v>42499.208333333328</v>
      </c>
      <c r="P617" s="15" t="str">
        <f t="shared" si="67"/>
        <v>2016</v>
      </c>
      <c r="Q617" t="b">
        <v>0</v>
      </c>
      <c r="R617" t="b">
        <v>0</v>
      </c>
      <c r="S617" t="s">
        <v>33</v>
      </c>
      <c r="T617" t="str">
        <f t="shared" si="68"/>
        <v>theater</v>
      </c>
      <c r="U617" t="str">
        <f t="shared" si="69"/>
        <v>plays</v>
      </c>
    </row>
    <row r="618" spans="1:2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63"/>
        <v>189.515625</v>
      </c>
      <c r="G618" t="s">
        <v>20</v>
      </c>
      <c r="H618">
        <v>238</v>
      </c>
      <c r="I618" s="10">
        <f t="shared" si="64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3">
        <f t="shared" si="65"/>
        <v>41537.208333333336</v>
      </c>
      <c r="O618" s="13">
        <f t="shared" si="66"/>
        <v>41538.208333333336</v>
      </c>
      <c r="P618" s="15" t="str">
        <f t="shared" si="67"/>
        <v>2013</v>
      </c>
      <c r="Q618" t="b">
        <v>0</v>
      </c>
      <c r="R618" t="b">
        <v>1</v>
      </c>
      <c r="S618" t="s">
        <v>60</v>
      </c>
      <c r="T618" t="str">
        <f t="shared" si="68"/>
        <v>music</v>
      </c>
      <c r="U618" t="str">
        <f t="shared" si="69"/>
        <v>indie rock</v>
      </c>
    </row>
    <row r="619" spans="1:2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63"/>
        <v>249.71428571428572</v>
      </c>
      <c r="G619" t="s">
        <v>20</v>
      </c>
      <c r="H619">
        <v>55</v>
      </c>
      <c r="I619" s="10">
        <f t="shared" si="64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3">
        <f t="shared" si="65"/>
        <v>41794.208333333336</v>
      </c>
      <c r="O619" s="13">
        <f t="shared" si="66"/>
        <v>41804.208333333336</v>
      </c>
      <c r="P619" s="15" t="str">
        <f t="shared" si="67"/>
        <v>2014</v>
      </c>
      <c r="Q619" t="b">
        <v>0</v>
      </c>
      <c r="R619" t="b">
        <v>0</v>
      </c>
      <c r="S619" t="s">
        <v>33</v>
      </c>
      <c r="T619" t="str">
        <f t="shared" si="68"/>
        <v>theater</v>
      </c>
      <c r="U619" t="str">
        <f t="shared" si="69"/>
        <v>plays</v>
      </c>
    </row>
    <row r="620" spans="1:21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63"/>
        <v>48.860523665659613</v>
      </c>
      <c r="G620" t="s">
        <v>14</v>
      </c>
      <c r="H620">
        <v>1198</v>
      </c>
      <c r="I620" s="10">
        <f t="shared" si="64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3">
        <f t="shared" si="65"/>
        <v>41396.208333333336</v>
      </c>
      <c r="O620" s="13">
        <f t="shared" si="66"/>
        <v>41417.208333333336</v>
      </c>
      <c r="P620" s="15" t="str">
        <f t="shared" si="67"/>
        <v>2013</v>
      </c>
      <c r="Q620" t="b">
        <v>0</v>
      </c>
      <c r="R620" t="b">
        <v>0</v>
      </c>
      <c r="S620" t="s">
        <v>68</v>
      </c>
      <c r="T620" t="str">
        <f t="shared" si="68"/>
        <v>publishing</v>
      </c>
      <c r="U620" t="str">
        <f t="shared" si="69"/>
        <v>nonfiction</v>
      </c>
    </row>
    <row r="621" spans="1:21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63"/>
        <v>28.461970393057683</v>
      </c>
      <c r="G621" t="s">
        <v>14</v>
      </c>
      <c r="H621">
        <v>648</v>
      </c>
      <c r="I621" s="10">
        <f t="shared" si="64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3">
        <f t="shared" si="65"/>
        <v>40669.208333333336</v>
      </c>
      <c r="O621" s="13">
        <f t="shared" si="66"/>
        <v>40670.208333333336</v>
      </c>
      <c r="P621" s="15" t="str">
        <f t="shared" si="67"/>
        <v>2011</v>
      </c>
      <c r="Q621" t="b">
        <v>1</v>
      </c>
      <c r="R621" t="b">
        <v>1</v>
      </c>
      <c r="S621" t="s">
        <v>33</v>
      </c>
      <c r="T621" t="str">
        <f t="shared" si="68"/>
        <v>theater</v>
      </c>
      <c r="U621" t="str">
        <f t="shared" si="69"/>
        <v>plays</v>
      </c>
    </row>
    <row r="622" spans="1:2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63"/>
        <v>268.02325581395348</v>
      </c>
      <c r="G622" t="s">
        <v>20</v>
      </c>
      <c r="H622">
        <v>128</v>
      </c>
      <c r="I622" s="10">
        <f t="shared" si="64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3">
        <f t="shared" si="65"/>
        <v>42559.208333333328</v>
      </c>
      <c r="O622" s="13">
        <f t="shared" si="66"/>
        <v>42563.208333333328</v>
      </c>
      <c r="P622" s="15" t="str">
        <f t="shared" si="67"/>
        <v>2016</v>
      </c>
      <c r="Q622" t="b">
        <v>0</v>
      </c>
      <c r="R622" t="b">
        <v>0</v>
      </c>
      <c r="S622" t="s">
        <v>122</v>
      </c>
      <c r="T622" t="str">
        <f t="shared" si="68"/>
        <v>photography</v>
      </c>
      <c r="U622" t="str">
        <f t="shared" si="69"/>
        <v>photography books</v>
      </c>
    </row>
    <row r="623" spans="1:2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63"/>
        <v>619.80078125</v>
      </c>
      <c r="G623" t="s">
        <v>20</v>
      </c>
      <c r="H623">
        <v>2144</v>
      </c>
      <c r="I623" s="10">
        <f t="shared" si="64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3">
        <f t="shared" si="65"/>
        <v>42626.208333333328</v>
      </c>
      <c r="O623" s="13">
        <f t="shared" si="66"/>
        <v>42631.208333333328</v>
      </c>
      <c r="P623" s="15" t="str">
        <f t="shared" si="67"/>
        <v>2016</v>
      </c>
      <c r="Q623" t="b">
        <v>0</v>
      </c>
      <c r="R623" t="b">
        <v>0</v>
      </c>
      <c r="S623" t="s">
        <v>33</v>
      </c>
      <c r="T623" t="str">
        <f t="shared" si="68"/>
        <v>theater</v>
      </c>
      <c r="U623" t="str">
        <f t="shared" si="69"/>
        <v>plays</v>
      </c>
    </row>
    <row r="624" spans="1:21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63"/>
        <v>3.1301587301587301</v>
      </c>
      <c r="G624" t="s">
        <v>14</v>
      </c>
      <c r="H624">
        <v>64</v>
      </c>
      <c r="I624" s="10">
        <f t="shared" si="64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3">
        <f t="shared" si="65"/>
        <v>43205.208333333328</v>
      </c>
      <c r="O624" s="13">
        <f t="shared" si="66"/>
        <v>43231.208333333328</v>
      </c>
      <c r="P624" s="15" t="str">
        <f t="shared" si="67"/>
        <v>2018</v>
      </c>
      <c r="Q624" t="b">
        <v>0</v>
      </c>
      <c r="R624" t="b">
        <v>0</v>
      </c>
      <c r="S624" t="s">
        <v>60</v>
      </c>
      <c r="T624" t="str">
        <f t="shared" si="68"/>
        <v>music</v>
      </c>
      <c r="U624" t="str">
        <f t="shared" si="69"/>
        <v>indie rock</v>
      </c>
    </row>
    <row r="625" spans="1:2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63"/>
        <v>159.92152704135739</v>
      </c>
      <c r="G625" t="s">
        <v>20</v>
      </c>
      <c r="H625">
        <v>2693</v>
      </c>
      <c r="I625" s="10">
        <f t="shared" si="64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3">
        <f t="shared" si="65"/>
        <v>42201.208333333328</v>
      </c>
      <c r="O625" s="13">
        <f t="shared" si="66"/>
        <v>42206.208333333328</v>
      </c>
      <c r="P625" s="15" t="str">
        <f t="shared" si="67"/>
        <v>2015</v>
      </c>
      <c r="Q625" t="b">
        <v>0</v>
      </c>
      <c r="R625" t="b">
        <v>0</v>
      </c>
      <c r="S625" t="s">
        <v>33</v>
      </c>
      <c r="T625" t="str">
        <f t="shared" si="68"/>
        <v>theater</v>
      </c>
      <c r="U625" t="str">
        <f t="shared" si="69"/>
        <v>plays</v>
      </c>
    </row>
    <row r="626" spans="1:2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63"/>
        <v>279.39215686274508</v>
      </c>
      <c r="G626" t="s">
        <v>20</v>
      </c>
      <c r="H626">
        <v>432</v>
      </c>
      <c r="I626" s="10">
        <f t="shared" si="64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3">
        <f t="shared" si="65"/>
        <v>42029.25</v>
      </c>
      <c r="O626" s="13">
        <f t="shared" si="66"/>
        <v>42035.25</v>
      </c>
      <c r="P626" s="15" t="str">
        <f t="shared" si="67"/>
        <v>2015</v>
      </c>
      <c r="Q626" t="b">
        <v>0</v>
      </c>
      <c r="R626" t="b">
        <v>0</v>
      </c>
      <c r="S626" t="s">
        <v>122</v>
      </c>
      <c r="T626" t="str">
        <f t="shared" si="68"/>
        <v>photography</v>
      </c>
      <c r="U626" t="str">
        <f t="shared" si="69"/>
        <v>photography books</v>
      </c>
    </row>
    <row r="627" spans="1:21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63"/>
        <v>77.373333333333335</v>
      </c>
      <c r="G627" t="s">
        <v>14</v>
      </c>
      <c r="H627">
        <v>62</v>
      </c>
      <c r="I627" s="10">
        <f t="shared" si="64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3">
        <f t="shared" si="65"/>
        <v>43857.25</v>
      </c>
      <c r="O627" s="13">
        <f t="shared" si="66"/>
        <v>43871.25</v>
      </c>
      <c r="P627" s="15" t="str">
        <f t="shared" si="67"/>
        <v>2020</v>
      </c>
      <c r="Q627" t="b">
        <v>0</v>
      </c>
      <c r="R627" t="b">
        <v>0</v>
      </c>
      <c r="S627" t="s">
        <v>33</v>
      </c>
      <c r="T627" t="str">
        <f t="shared" si="68"/>
        <v>theater</v>
      </c>
      <c r="U627" t="str">
        <f t="shared" si="69"/>
        <v>plays</v>
      </c>
    </row>
    <row r="628" spans="1:21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63"/>
        <v>206.32812500000003</v>
      </c>
      <c r="G628" t="s">
        <v>20</v>
      </c>
      <c r="H628">
        <v>189</v>
      </c>
      <c r="I628" s="10">
        <f t="shared" si="64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3">
        <f t="shared" si="65"/>
        <v>40449.208333333336</v>
      </c>
      <c r="O628" s="13">
        <f t="shared" si="66"/>
        <v>40458.208333333336</v>
      </c>
      <c r="P628" s="15" t="str">
        <f t="shared" si="67"/>
        <v>2010</v>
      </c>
      <c r="Q628" t="b">
        <v>0</v>
      </c>
      <c r="R628" t="b">
        <v>1</v>
      </c>
      <c r="S628" t="s">
        <v>33</v>
      </c>
      <c r="T628" t="str">
        <f t="shared" si="68"/>
        <v>theater</v>
      </c>
      <c r="U628" t="str">
        <f t="shared" si="69"/>
        <v>plays</v>
      </c>
    </row>
    <row r="629" spans="1:2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63"/>
        <v>694.25</v>
      </c>
      <c r="G629" t="s">
        <v>20</v>
      </c>
      <c r="H629">
        <v>154</v>
      </c>
      <c r="I629" s="10">
        <f t="shared" si="64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3">
        <f t="shared" si="65"/>
        <v>40345.208333333336</v>
      </c>
      <c r="O629" s="13">
        <f t="shared" si="66"/>
        <v>40369.208333333336</v>
      </c>
      <c r="P629" s="15" t="str">
        <f t="shared" si="67"/>
        <v>2010</v>
      </c>
      <c r="Q629" t="b">
        <v>1</v>
      </c>
      <c r="R629" t="b">
        <v>0</v>
      </c>
      <c r="S629" t="s">
        <v>17</v>
      </c>
      <c r="T629" t="str">
        <f t="shared" si="68"/>
        <v>food</v>
      </c>
      <c r="U629" t="str">
        <f t="shared" si="69"/>
        <v>food trucks</v>
      </c>
    </row>
    <row r="630" spans="1:2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63"/>
        <v>151.78947368421052</v>
      </c>
      <c r="G630" t="s">
        <v>20</v>
      </c>
      <c r="H630">
        <v>96</v>
      </c>
      <c r="I630" s="10">
        <f t="shared" si="64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3">
        <f t="shared" si="65"/>
        <v>40455.208333333336</v>
      </c>
      <c r="O630" s="13">
        <f t="shared" si="66"/>
        <v>40458.208333333336</v>
      </c>
      <c r="P630" s="15" t="str">
        <f t="shared" si="67"/>
        <v>2010</v>
      </c>
      <c r="Q630" t="b">
        <v>0</v>
      </c>
      <c r="R630" t="b">
        <v>0</v>
      </c>
      <c r="S630" t="s">
        <v>60</v>
      </c>
      <c r="T630" t="str">
        <f t="shared" si="68"/>
        <v>music</v>
      </c>
      <c r="U630" t="str">
        <f t="shared" si="69"/>
        <v>indie rock</v>
      </c>
    </row>
    <row r="631" spans="1:21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63"/>
        <v>64.58207217694995</v>
      </c>
      <c r="G631" t="s">
        <v>14</v>
      </c>
      <c r="H631">
        <v>750</v>
      </c>
      <c r="I631" s="10">
        <f t="shared" si="64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3">
        <f t="shared" si="65"/>
        <v>42557.208333333328</v>
      </c>
      <c r="O631" s="13">
        <f t="shared" si="66"/>
        <v>42559.208333333328</v>
      </c>
      <c r="P631" s="15" t="str">
        <f t="shared" si="67"/>
        <v>2016</v>
      </c>
      <c r="Q631" t="b">
        <v>0</v>
      </c>
      <c r="R631" t="b">
        <v>1</v>
      </c>
      <c r="S631" t="s">
        <v>33</v>
      </c>
      <c r="T631" t="str">
        <f t="shared" si="68"/>
        <v>theater</v>
      </c>
      <c r="U631" t="str">
        <f t="shared" si="69"/>
        <v>plays</v>
      </c>
    </row>
    <row r="632" spans="1:2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63"/>
        <v>62.873684210526314</v>
      </c>
      <c r="G632" t="s">
        <v>74</v>
      </c>
      <c r="H632">
        <v>87</v>
      </c>
      <c r="I632" s="10">
        <f t="shared" si="64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3">
        <f t="shared" si="65"/>
        <v>43586.208333333328</v>
      </c>
      <c r="O632" s="13">
        <f t="shared" si="66"/>
        <v>43597.208333333328</v>
      </c>
      <c r="P632" s="15" t="str">
        <f t="shared" si="67"/>
        <v>2019</v>
      </c>
      <c r="Q632" t="b">
        <v>0</v>
      </c>
      <c r="R632" t="b">
        <v>1</v>
      </c>
      <c r="S632" t="s">
        <v>33</v>
      </c>
      <c r="T632" t="str">
        <f t="shared" si="68"/>
        <v>theater</v>
      </c>
      <c r="U632" t="str">
        <f t="shared" si="69"/>
        <v>plays</v>
      </c>
    </row>
    <row r="633" spans="1:2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63"/>
        <v>310.39864864864865</v>
      </c>
      <c r="G633" t="s">
        <v>20</v>
      </c>
      <c r="H633">
        <v>3063</v>
      </c>
      <c r="I633" s="10">
        <f t="shared" si="64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3">
        <f t="shared" si="65"/>
        <v>43550.208333333328</v>
      </c>
      <c r="O633" s="13">
        <f t="shared" si="66"/>
        <v>43554.208333333328</v>
      </c>
      <c r="P633" s="15" t="str">
        <f t="shared" si="67"/>
        <v>2019</v>
      </c>
      <c r="Q633" t="b">
        <v>0</v>
      </c>
      <c r="R633" t="b">
        <v>0</v>
      </c>
      <c r="S633" t="s">
        <v>33</v>
      </c>
      <c r="T633" t="str">
        <f t="shared" si="68"/>
        <v>theater</v>
      </c>
      <c r="U633" t="str">
        <f t="shared" si="69"/>
        <v>plays</v>
      </c>
    </row>
    <row r="634" spans="1:2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63"/>
        <v>42.859916782246884</v>
      </c>
      <c r="G634" t="s">
        <v>47</v>
      </c>
      <c r="H634">
        <v>278</v>
      </c>
      <c r="I634" s="10">
        <f t="shared" si="64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3">
        <f t="shared" si="65"/>
        <v>41945.208333333336</v>
      </c>
      <c r="O634" s="13">
        <f t="shared" si="66"/>
        <v>41963.25</v>
      </c>
      <c r="P634" s="15" t="str">
        <f t="shared" si="67"/>
        <v>2014</v>
      </c>
      <c r="Q634" t="b">
        <v>0</v>
      </c>
      <c r="R634" t="b">
        <v>0</v>
      </c>
      <c r="S634" t="s">
        <v>33</v>
      </c>
      <c r="T634" t="str">
        <f t="shared" si="68"/>
        <v>theater</v>
      </c>
      <c r="U634" t="str">
        <f t="shared" si="69"/>
        <v>plays</v>
      </c>
    </row>
    <row r="635" spans="1:21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63"/>
        <v>83.119402985074629</v>
      </c>
      <c r="G635" t="s">
        <v>14</v>
      </c>
      <c r="H635">
        <v>105</v>
      </c>
      <c r="I635" s="10">
        <f t="shared" si="64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3">
        <f t="shared" si="65"/>
        <v>42315.25</v>
      </c>
      <c r="O635" s="13">
        <f t="shared" si="66"/>
        <v>42319.25</v>
      </c>
      <c r="P635" s="15" t="str">
        <f t="shared" si="67"/>
        <v>2015</v>
      </c>
      <c r="Q635" t="b">
        <v>0</v>
      </c>
      <c r="R635" t="b">
        <v>0</v>
      </c>
      <c r="S635" t="s">
        <v>71</v>
      </c>
      <c r="T635" t="str">
        <f t="shared" si="68"/>
        <v>film &amp; video</v>
      </c>
      <c r="U635" t="str">
        <f t="shared" si="69"/>
        <v>animation</v>
      </c>
    </row>
    <row r="636" spans="1:2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63"/>
        <v>78.531302876480552</v>
      </c>
      <c r="G636" t="s">
        <v>74</v>
      </c>
      <c r="H636">
        <v>1658</v>
      </c>
      <c r="I636" s="10">
        <f t="shared" si="64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3">
        <f t="shared" si="65"/>
        <v>42819.208333333328</v>
      </c>
      <c r="O636" s="13">
        <f t="shared" si="66"/>
        <v>42833.208333333328</v>
      </c>
      <c r="P636" s="15" t="str">
        <f t="shared" si="67"/>
        <v>2017</v>
      </c>
      <c r="Q636" t="b">
        <v>0</v>
      </c>
      <c r="R636" t="b">
        <v>0</v>
      </c>
      <c r="S636" t="s">
        <v>269</v>
      </c>
      <c r="T636" t="str">
        <f t="shared" si="68"/>
        <v>film &amp; video</v>
      </c>
      <c r="U636" t="str">
        <f t="shared" si="69"/>
        <v>television</v>
      </c>
    </row>
    <row r="637" spans="1:2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63"/>
        <v>114.09352517985612</v>
      </c>
      <c r="G637" t="s">
        <v>20</v>
      </c>
      <c r="H637">
        <v>2266</v>
      </c>
      <c r="I637" s="10">
        <f t="shared" si="64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3">
        <f t="shared" si="65"/>
        <v>41314.25</v>
      </c>
      <c r="O637" s="13">
        <f t="shared" si="66"/>
        <v>41346.208333333336</v>
      </c>
      <c r="P637" s="15" t="str">
        <f t="shared" si="67"/>
        <v>2013</v>
      </c>
      <c r="Q637" t="b">
        <v>0</v>
      </c>
      <c r="R637" t="b">
        <v>0</v>
      </c>
      <c r="S637" t="s">
        <v>269</v>
      </c>
      <c r="T637" t="str">
        <f t="shared" si="68"/>
        <v>film &amp; video</v>
      </c>
      <c r="U637" t="str">
        <f t="shared" si="69"/>
        <v>television</v>
      </c>
    </row>
    <row r="638" spans="1:21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63"/>
        <v>64.537683358624179</v>
      </c>
      <c r="G638" t="s">
        <v>14</v>
      </c>
      <c r="H638">
        <v>2604</v>
      </c>
      <c r="I638" s="10">
        <f t="shared" si="64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3">
        <f t="shared" si="65"/>
        <v>40926.25</v>
      </c>
      <c r="O638" s="13">
        <f t="shared" si="66"/>
        <v>40971.25</v>
      </c>
      <c r="P638" s="15" t="str">
        <f t="shared" si="67"/>
        <v>2012</v>
      </c>
      <c r="Q638" t="b">
        <v>0</v>
      </c>
      <c r="R638" t="b">
        <v>1</v>
      </c>
      <c r="S638" t="s">
        <v>71</v>
      </c>
      <c r="T638" t="str">
        <f t="shared" si="68"/>
        <v>film &amp; video</v>
      </c>
      <c r="U638" t="str">
        <f t="shared" si="69"/>
        <v>animation</v>
      </c>
    </row>
    <row r="639" spans="1:21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63"/>
        <v>79.411764705882348</v>
      </c>
      <c r="G639" t="s">
        <v>14</v>
      </c>
      <c r="H639">
        <v>65</v>
      </c>
      <c r="I639" s="10">
        <f t="shared" si="64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3">
        <f t="shared" si="65"/>
        <v>42688.25</v>
      </c>
      <c r="O639" s="13">
        <f t="shared" si="66"/>
        <v>42696.25</v>
      </c>
      <c r="P639" s="15" t="str">
        <f t="shared" si="67"/>
        <v>2016</v>
      </c>
      <c r="Q639" t="b">
        <v>0</v>
      </c>
      <c r="R639" t="b">
        <v>0</v>
      </c>
      <c r="S639" t="s">
        <v>33</v>
      </c>
      <c r="T639" t="str">
        <f t="shared" si="68"/>
        <v>theater</v>
      </c>
      <c r="U639" t="str">
        <f t="shared" si="69"/>
        <v>plays</v>
      </c>
    </row>
    <row r="640" spans="1:21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63"/>
        <v>11.419117647058824</v>
      </c>
      <c r="G640" t="s">
        <v>14</v>
      </c>
      <c r="H640">
        <v>94</v>
      </c>
      <c r="I640" s="10">
        <f t="shared" si="64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3">
        <f t="shared" si="65"/>
        <v>40386.208333333336</v>
      </c>
      <c r="O640" s="13">
        <f t="shared" si="66"/>
        <v>40398.208333333336</v>
      </c>
      <c r="P640" s="15" t="str">
        <f t="shared" si="67"/>
        <v>2010</v>
      </c>
      <c r="Q640" t="b">
        <v>0</v>
      </c>
      <c r="R640" t="b">
        <v>1</v>
      </c>
      <c r="S640" t="s">
        <v>33</v>
      </c>
      <c r="T640" t="str">
        <f t="shared" si="68"/>
        <v>theater</v>
      </c>
      <c r="U640" t="str">
        <f t="shared" si="69"/>
        <v>plays</v>
      </c>
    </row>
    <row r="641" spans="1:2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63"/>
        <v>56.186046511627907</v>
      </c>
      <c r="G641" t="s">
        <v>47</v>
      </c>
      <c r="H641">
        <v>45</v>
      </c>
      <c r="I641" s="10">
        <f t="shared" si="64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3">
        <f t="shared" si="65"/>
        <v>43309.208333333328</v>
      </c>
      <c r="O641" s="13">
        <f t="shared" si="66"/>
        <v>43309.208333333328</v>
      </c>
      <c r="P641" s="15" t="str">
        <f t="shared" si="67"/>
        <v>2018</v>
      </c>
      <c r="Q641" t="b">
        <v>0</v>
      </c>
      <c r="R641" t="b">
        <v>1</v>
      </c>
      <c r="S641" t="s">
        <v>53</v>
      </c>
      <c r="T641" t="str">
        <f t="shared" si="68"/>
        <v>film &amp; video</v>
      </c>
      <c r="U641" t="str">
        <f t="shared" si="69"/>
        <v>drama</v>
      </c>
    </row>
    <row r="642" spans="1:21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ref="F642:F705" si="70">(E642/D642)*100</f>
        <v>16.501669449081803</v>
      </c>
      <c r="G642" t="s">
        <v>14</v>
      </c>
      <c r="H642">
        <v>257</v>
      </c>
      <c r="I642" s="10">
        <f t="shared" ref="I642:I705" si="71">IF(H642=0, 0, 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3">
        <f t="shared" ref="N642:N705" si="72">(((L642/60)/60)/24)+DATE(1970,1,1)</f>
        <v>42387.25</v>
      </c>
      <c r="O642" s="13">
        <f t="shared" ref="O642:O705" si="73">(((M642/60)/60)/24)+DATE(1970,1,1)</f>
        <v>42390.25</v>
      </c>
      <c r="P642" s="15" t="str">
        <f t="shared" si="67"/>
        <v>2016</v>
      </c>
      <c r="Q642" t="b">
        <v>0</v>
      </c>
      <c r="R642" t="b">
        <v>0</v>
      </c>
      <c r="S642" t="s">
        <v>33</v>
      </c>
      <c r="T642" t="str">
        <f t="shared" si="68"/>
        <v>theater</v>
      </c>
      <c r="U642" t="str">
        <f t="shared" si="69"/>
        <v>plays</v>
      </c>
    </row>
    <row r="643" spans="1:21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si="70"/>
        <v>119.96808510638297</v>
      </c>
      <c r="G643" t="s">
        <v>20</v>
      </c>
      <c r="H643">
        <v>194</v>
      </c>
      <c r="I643" s="10">
        <f t="shared" si="7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3">
        <f t="shared" si="72"/>
        <v>42786.25</v>
      </c>
      <c r="O643" s="13">
        <f t="shared" si="73"/>
        <v>42814.208333333328</v>
      </c>
      <c r="P643" s="15" t="str">
        <f t="shared" ref="P643:P706" si="74">TEXT(O643,"yyyy")</f>
        <v>2017</v>
      </c>
      <c r="Q643" t="b">
        <v>0</v>
      </c>
      <c r="R643" t="b">
        <v>0</v>
      </c>
      <c r="S643" t="s">
        <v>33</v>
      </c>
      <c r="T643" t="str">
        <f t="shared" ref="T643:T706" si="75">_xlfn.TEXTBEFORE(S643,"/")</f>
        <v>theater</v>
      </c>
      <c r="U643" t="str">
        <f t="shared" ref="U643:U706" si="76">_xlfn.TEXTAFTER(S643,"/")</f>
        <v>plays</v>
      </c>
    </row>
    <row r="644" spans="1:2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70"/>
        <v>145.45652173913044</v>
      </c>
      <c r="G644" t="s">
        <v>20</v>
      </c>
      <c r="H644">
        <v>129</v>
      </c>
      <c r="I644" s="10">
        <f t="shared" si="7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3">
        <f t="shared" si="72"/>
        <v>43451.25</v>
      </c>
      <c r="O644" s="13">
        <f t="shared" si="73"/>
        <v>43460.25</v>
      </c>
      <c r="P644" s="15" t="str">
        <f t="shared" si="74"/>
        <v>2018</v>
      </c>
      <c r="Q644" t="b">
        <v>0</v>
      </c>
      <c r="R644" t="b">
        <v>0</v>
      </c>
      <c r="S644" t="s">
        <v>65</v>
      </c>
      <c r="T644" t="str">
        <f t="shared" si="75"/>
        <v>technology</v>
      </c>
      <c r="U644" t="str">
        <f t="shared" si="76"/>
        <v>wearables</v>
      </c>
    </row>
    <row r="645" spans="1:2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70"/>
        <v>221.38255033557047</v>
      </c>
      <c r="G645" t="s">
        <v>20</v>
      </c>
      <c r="H645">
        <v>375</v>
      </c>
      <c r="I645" s="10">
        <f t="shared" si="7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3">
        <f t="shared" si="72"/>
        <v>42795.25</v>
      </c>
      <c r="O645" s="13">
        <f t="shared" si="73"/>
        <v>42813.208333333328</v>
      </c>
      <c r="P645" s="15" t="str">
        <f t="shared" si="74"/>
        <v>2017</v>
      </c>
      <c r="Q645" t="b">
        <v>0</v>
      </c>
      <c r="R645" t="b">
        <v>0</v>
      </c>
      <c r="S645" t="s">
        <v>33</v>
      </c>
      <c r="T645" t="str">
        <f t="shared" si="75"/>
        <v>theater</v>
      </c>
      <c r="U645" t="str">
        <f t="shared" si="76"/>
        <v>plays</v>
      </c>
    </row>
    <row r="646" spans="1:21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70"/>
        <v>48.396694214876035</v>
      </c>
      <c r="G646" t="s">
        <v>14</v>
      </c>
      <c r="H646">
        <v>2928</v>
      </c>
      <c r="I646" s="10">
        <f t="shared" si="71"/>
        <v>28</v>
      </c>
      <c r="J646" t="s">
        <v>15</v>
      </c>
      <c r="K646" t="s">
        <v>16</v>
      </c>
      <c r="L646">
        <v>1545112800</v>
      </c>
      <c r="M646">
        <v>1546495200</v>
      </c>
      <c r="N646" s="13">
        <f t="shared" si="72"/>
        <v>43452.25</v>
      </c>
      <c r="O646" s="13">
        <f t="shared" si="73"/>
        <v>43468.25</v>
      </c>
      <c r="P646" s="15" t="str">
        <f t="shared" si="74"/>
        <v>2019</v>
      </c>
      <c r="Q646" t="b">
        <v>0</v>
      </c>
      <c r="R646" t="b">
        <v>0</v>
      </c>
      <c r="S646" t="s">
        <v>33</v>
      </c>
      <c r="T646" t="str">
        <f t="shared" si="75"/>
        <v>theater</v>
      </c>
      <c r="U646" t="str">
        <f t="shared" si="76"/>
        <v>plays</v>
      </c>
    </row>
    <row r="647" spans="1:21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70"/>
        <v>92.911504424778755</v>
      </c>
      <c r="G647" t="s">
        <v>14</v>
      </c>
      <c r="H647">
        <v>4697</v>
      </c>
      <c r="I647" s="10">
        <f t="shared" si="7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3">
        <f t="shared" si="72"/>
        <v>43369.208333333328</v>
      </c>
      <c r="O647" s="13">
        <f t="shared" si="73"/>
        <v>43390.208333333328</v>
      </c>
      <c r="P647" s="15" t="str">
        <f t="shared" si="74"/>
        <v>2018</v>
      </c>
      <c r="Q647" t="b">
        <v>0</v>
      </c>
      <c r="R647" t="b">
        <v>1</v>
      </c>
      <c r="S647" t="s">
        <v>23</v>
      </c>
      <c r="T647" t="str">
        <f t="shared" si="75"/>
        <v>music</v>
      </c>
      <c r="U647" t="str">
        <f t="shared" si="76"/>
        <v>rock</v>
      </c>
    </row>
    <row r="648" spans="1:21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70"/>
        <v>88.599797365754824</v>
      </c>
      <c r="G648" t="s">
        <v>14</v>
      </c>
      <c r="H648">
        <v>2915</v>
      </c>
      <c r="I648" s="10">
        <f t="shared" si="7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3">
        <f t="shared" si="72"/>
        <v>41346.208333333336</v>
      </c>
      <c r="O648" s="13">
        <f t="shared" si="73"/>
        <v>41357.208333333336</v>
      </c>
      <c r="P648" s="15" t="str">
        <f t="shared" si="74"/>
        <v>2013</v>
      </c>
      <c r="Q648" t="b">
        <v>0</v>
      </c>
      <c r="R648" t="b">
        <v>0</v>
      </c>
      <c r="S648" t="s">
        <v>89</v>
      </c>
      <c r="T648" t="str">
        <f t="shared" si="75"/>
        <v>games</v>
      </c>
      <c r="U648" t="str">
        <f t="shared" si="76"/>
        <v>video games</v>
      </c>
    </row>
    <row r="649" spans="1:21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70"/>
        <v>41.4</v>
      </c>
      <c r="G649" t="s">
        <v>14</v>
      </c>
      <c r="H649">
        <v>18</v>
      </c>
      <c r="I649" s="10">
        <f t="shared" si="71"/>
        <v>103.5</v>
      </c>
      <c r="J649" t="s">
        <v>21</v>
      </c>
      <c r="K649" t="s">
        <v>22</v>
      </c>
      <c r="L649">
        <v>1523250000</v>
      </c>
      <c r="M649">
        <v>1525323600</v>
      </c>
      <c r="N649" s="13">
        <f t="shared" si="72"/>
        <v>43199.208333333328</v>
      </c>
      <c r="O649" s="13">
        <f t="shared" si="73"/>
        <v>43223.208333333328</v>
      </c>
      <c r="P649" s="15" t="str">
        <f t="shared" si="74"/>
        <v>2018</v>
      </c>
      <c r="Q649" t="b">
        <v>0</v>
      </c>
      <c r="R649" t="b">
        <v>0</v>
      </c>
      <c r="S649" t="s">
        <v>206</v>
      </c>
      <c r="T649" t="str">
        <f t="shared" si="75"/>
        <v>publishing</v>
      </c>
      <c r="U649" t="str">
        <f t="shared" si="76"/>
        <v>translations</v>
      </c>
    </row>
    <row r="650" spans="1:2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70"/>
        <v>63.056795131845846</v>
      </c>
      <c r="G650" t="s">
        <v>74</v>
      </c>
      <c r="H650">
        <v>723</v>
      </c>
      <c r="I650" s="10">
        <f t="shared" si="7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3">
        <f t="shared" si="72"/>
        <v>42922.208333333328</v>
      </c>
      <c r="O650" s="13">
        <f t="shared" si="73"/>
        <v>42940.208333333328</v>
      </c>
      <c r="P650" s="15" t="str">
        <f t="shared" si="74"/>
        <v>2017</v>
      </c>
      <c r="Q650" t="b">
        <v>1</v>
      </c>
      <c r="R650" t="b">
        <v>0</v>
      </c>
      <c r="S650" t="s">
        <v>17</v>
      </c>
      <c r="T650" t="str">
        <f t="shared" si="75"/>
        <v>food</v>
      </c>
      <c r="U650" t="str">
        <f t="shared" si="76"/>
        <v>food trucks</v>
      </c>
    </row>
    <row r="651" spans="1:21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70"/>
        <v>48.482333607230892</v>
      </c>
      <c r="G651" t="s">
        <v>14</v>
      </c>
      <c r="H651">
        <v>602</v>
      </c>
      <c r="I651" s="10">
        <f t="shared" si="7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3">
        <f t="shared" si="72"/>
        <v>40471.208333333336</v>
      </c>
      <c r="O651" s="13">
        <f t="shared" si="73"/>
        <v>40482.208333333336</v>
      </c>
      <c r="P651" s="15" t="str">
        <f t="shared" si="74"/>
        <v>2010</v>
      </c>
      <c r="Q651" t="b">
        <v>1</v>
      </c>
      <c r="R651" t="b">
        <v>1</v>
      </c>
      <c r="S651" t="s">
        <v>33</v>
      </c>
      <c r="T651" t="str">
        <f t="shared" si="75"/>
        <v>theater</v>
      </c>
      <c r="U651" t="str">
        <f t="shared" si="76"/>
        <v>plays</v>
      </c>
    </row>
    <row r="652" spans="1:21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70"/>
        <v>2</v>
      </c>
      <c r="G652" t="s">
        <v>14</v>
      </c>
      <c r="H652">
        <v>1</v>
      </c>
      <c r="I652" s="10">
        <f t="shared" si="71"/>
        <v>2</v>
      </c>
      <c r="J652" t="s">
        <v>21</v>
      </c>
      <c r="K652" t="s">
        <v>22</v>
      </c>
      <c r="L652">
        <v>1404795600</v>
      </c>
      <c r="M652">
        <v>1407128400</v>
      </c>
      <c r="N652" s="13">
        <f t="shared" si="72"/>
        <v>41828.208333333336</v>
      </c>
      <c r="O652" s="13">
        <f t="shared" si="73"/>
        <v>41855.208333333336</v>
      </c>
      <c r="P652" s="15" t="str">
        <f t="shared" si="74"/>
        <v>2014</v>
      </c>
      <c r="Q652" t="b">
        <v>0</v>
      </c>
      <c r="R652" t="b">
        <v>0</v>
      </c>
      <c r="S652" t="s">
        <v>159</v>
      </c>
      <c r="T652" t="str">
        <f t="shared" si="75"/>
        <v>music</v>
      </c>
      <c r="U652" t="str">
        <f t="shared" si="76"/>
        <v>jazz</v>
      </c>
    </row>
    <row r="653" spans="1:21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70"/>
        <v>88.47941026944585</v>
      </c>
      <c r="G653" t="s">
        <v>14</v>
      </c>
      <c r="H653">
        <v>3868</v>
      </c>
      <c r="I653" s="10">
        <f t="shared" si="7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3">
        <f t="shared" si="72"/>
        <v>41692.25</v>
      </c>
      <c r="O653" s="13">
        <f t="shared" si="73"/>
        <v>41707.25</v>
      </c>
      <c r="P653" s="15" t="str">
        <f t="shared" si="74"/>
        <v>2014</v>
      </c>
      <c r="Q653" t="b">
        <v>0</v>
      </c>
      <c r="R653" t="b">
        <v>0</v>
      </c>
      <c r="S653" t="s">
        <v>100</v>
      </c>
      <c r="T653" t="str">
        <f t="shared" si="75"/>
        <v>film &amp; video</v>
      </c>
      <c r="U653" t="str">
        <f t="shared" si="76"/>
        <v>shorts</v>
      </c>
    </row>
    <row r="654" spans="1:2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70"/>
        <v>126.84</v>
      </c>
      <c r="G654" t="s">
        <v>20</v>
      </c>
      <c r="H654">
        <v>409</v>
      </c>
      <c r="I654" s="10">
        <f t="shared" si="7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3">
        <f t="shared" si="72"/>
        <v>42587.208333333328</v>
      </c>
      <c r="O654" s="13">
        <f t="shared" si="73"/>
        <v>42630.208333333328</v>
      </c>
      <c r="P654" s="15" t="str">
        <f t="shared" si="74"/>
        <v>2016</v>
      </c>
      <c r="Q654" t="b">
        <v>0</v>
      </c>
      <c r="R654" t="b">
        <v>0</v>
      </c>
      <c r="S654" t="s">
        <v>28</v>
      </c>
      <c r="T654" t="str">
        <f t="shared" si="75"/>
        <v>technology</v>
      </c>
      <c r="U654" t="str">
        <f t="shared" si="76"/>
        <v>web</v>
      </c>
    </row>
    <row r="655" spans="1:2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70"/>
        <v>2338.833333333333</v>
      </c>
      <c r="G655" t="s">
        <v>20</v>
      </c>
      <c r="H655">
        <v>234</v>
      </c>
      <c r="I655" s="10">
        <f t="shared" si="7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3">
        <f t="shared" si="72"/>
        <v>42468.208333333328</v>
      </c>
      <c r="O655" s="13">
        <f t="shared" si="73"/>
        <v>42470.208333333328</v>
      </c>
      <c r="P655" s="15" t="str">
        <f t="shared" si="74"/>
        <v>2016</v>
      </c>
      <c r="Q655" t="b">
        <v>0</v>
      </c>
      <c r="R655" t="b">
        <v>0</v>
      </c>
      <c r="S655" t="s">
        <v>28</v>
      </c>
      <c r="T655" t="str">
        <f t="shared" si="75"/>
        <v>technology</v>
      </c>
      <c r="U655" t="str">
        <f t="shared" si="76"/>
        <v>web</v>
      </c>
    </row>
    <row r="656" spans="1:2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70"/>
        <v>508.38857142857148</v>
      </c>
      <c r="G656" t="s">
        <v>20</v>
      </c>
      <c r="H656">
        <v>3016</v>
      </c>
      <c r="I656" s="10">
        <f t="shared" si="7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3">
        <f t="shared" si="72"/>
        <v>42240.208333333328</v>
      </c>
      <c r="O656" s="13">
        <f t="shared" si="73"/>
        <v>42245.208333333328</v>
      </c>
      <c r="P656" s="15" t="str">
        <f t="shared" si="74"/>
        <v>2015</v>
      </c>
      <c r="Q656" t="b">
        <v>0</v>
      </c>
      <c r="R656" t="b">
        <v>0</v>
      </c>
      <c r="S656" t="s">
        <v>148</v>
      </c>
      <c r="T656" t="str">
        <f t="shared" si="75"/>
        <v>music</v>
      </c>
      <c r="U656" t="str">
        <f t="shared" si="76"/>
        <v>metal</v>
      </c>
    </row>
    <row r="657" spans="1:2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70"/>
        <v>191.47826086956522</v>
      </c>
      <c r="G657" t="s">
        <v>20</v>
      </c>
      <c r="H657">
        <v>264</v>
      </c>
      <c r="I657" s="10">
        <f t="shared" si="7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3">
        <f t="shared" si="72"/>
        <v>42796.25</v>
      </c>
      <c r="O657" s="13">
        <f t="shared" si="73"/>
        <v>42809.208333333328</v>
      </c>
      <c r="P657" s="15" t="str">
        <f t="shared" si="74"/>
        <v>2017</v>
      </c>
      <c r="Q657" t="b">
        <v>1</v>
      </c>
      <c r="R657" t="b">
        <v>0</v>
      </c>
      <c r="S657" t="s">
        <v>122</v>
      </c>
      <c r="T657" t="str">
        <f t="shared" si="75"/>
        <v>photography</v>
      </c>
      <c r="U657" t="str">
        <f t="shared" si="76"/>
        <v>photography books</v>
      </c>
    </row>
    <row r="658" spans="1:21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70"/>
        <v>42.127533783783782</v>
      </c>
      <c r="G658" t="s">
        <v>14</v>
      </c>
      <c r="H658">
        <v>504</v>
      </c>
      <c r="I658" s="10">
        <f t="shared" si="7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3">
        <f t="shared" si="72"/>
        <v>43097.25</v>
      </c>
      <c r="O658" s="13">
        <f t="shared" si="73"/>
        <v>43102.25</v>
      </c>
      <c r="P658" s="15" t="str">
        <f t="shared" si="74"/>
        <v>2018</v>
      </c>
      <c r="Q658" t="b">
        <v>0</v>
      </c>
      <c r="R658" t="b">
        <v>0</v>
      </c>
      <c r="S658" t="s">
        <v>17</v>
      </c>
      <c r="T658" t="str">
        <f t="shared" si="75"/>
        <v>food</v>
      </c>
      <c r="U658" t="str">
        <f t="shared" si="76"/>
        <v>food trucks</v>
      </c>
    </row>
    <row r="659" spans="1:21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70"/>
        <v>8.24</v>
      </c>
      <c r="G659" t="s">
        <v>14</v>
      </c>
      <c r="H659">
        <v>14</v>
      </c>
      <c r="I659" s="10">
        <f t="shared" si="7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3">
        <f t="shared" si="72"/>
        <v>43096.25</v>
      </c>
      <c r="O659" s="13">
        <f t="shared" si="73"/>
        <v>43112.25</v>
      </c>
      <c r="P659" s="15" t="str">
        <f t="shared" si="74"/>
        <v>2018</v>
      </c>
      <c r="Q659" t="b">
        <v>0</v>
      </c>
      <c r="R659" t="b">
        <v>0</v>
      </c>
      <c r="S659" t="s">
        <v>474</v>
      </c>
      <c r="T659" t="str">
        <f t="shared" si="75"/>
        <v>film &amp; video</v>
      </c>
      <c r="U659" t="str">
        <f t="shared" si="76"/>
        <v>science fiction</v>
      </c>
    </row>
    <row r="660" spans="1:2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70"/>
        <v>60.064638783269963</v>
      </c>
      <c r="G660" t="s">
        <v>74</v>
      </c>
      <c r="H660">
        <v>390</v>
      </c>
      <c r="I660" s="10">
        <f t="shared" si="7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3">
        <f t="shared" si="72"/>
        <v>42246.208333333328</v>
      </c>
      <c r="O660" s="13">
        <f t="shared" si="73"/>
        <v>42269.208333333328</v>
      </c>
      <c r="P660" s="15" t="str">
        <f t="shared" si="74"/>
        <v>2015</v>
      </c>
      <c r="Q660" t="b">
        <v>0</v>
      </c>
      <c r="R660" t="b">
        <v>0</v>
      </c>
      <c r="S660" t="s">
        <v>23</v>
      </c>
      <c r="T660" t="str">
        <f t="shared" si="75"/>
        <v>music</v>
      </c>
      <c r="U660" t="str">
        <f t="shared" si="76"/>
        <v>rock</v>
      </c>
    </row>
    <row r="661" spans="1:21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70"/>
        <v>47.232808616404313</v>
      </c>
      <c r="G661" t="s">
        <v>14</v>
      </c>
      <c r="H661">
        <v>750</v>
      </c>
      <c r="I661" s="10">
        <f t="shared" si="7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3">
        <f t="shared" si="72"/>
        <v>40570.25</v>
      </c>
      <c r="O661" s="13">
        <f t="shared" si="73"/>
        <v>40571.25</v>
      </c>
      <c r="P661" s="15" t="str">
        <f t="shared" si="74"/>
        <v>2011</v>
      </c>
      <c r="Q661" t="b">
        <v>0</v>
      </c>
      <c r="R661" t="b">
        <v>0</v>
      </c>
      <c r="S661" t="s">
        <v>42</v>
      </c>
      <c r="T661" t="str">
        <f t="shared" si="75"/>
        <v>film &amp; video</v>
      </c>
      <c r="U661" t="str">
        <f t="shared" si="76"/>
        <v>documentary</v>
      </c>
    </row>
    <row r="662" spans="1:21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70"/>
        <v>81.736263736263737</v>
      </c>
      <c r="G662" t="s">
        <v>14</v>
      </c>
      <c r="H662">
        <v>77</v>
      </c>
      <c r="I662" s="10">
        <f t="shared" si="7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3">
        <f t="shared" si="72"/>
        <v>42237.208333333328</v>
      </c>
      <c r="O662" s="13">
        <f t="shared" si="73"/>
        <v>42246.208333333328</v>
      </c>
      <c r="P662" s="15" t="str">
        <f t="shared" si="74"/>
        <v>2015</v>
      </c>
      <c r="Q662" t="b">
        <v>1</v>
      </c>
      <c r="R662" t="b">
        <v>0</v>
      </c>
      <c r="S662" t="s">
        <v>33</v>
      </c>
      <c r="T662" t="str">
        <f t="shared" si="75"/>
        <v>theater</v>
      </c>
      <c r="U662" t="str">
        <f t="shared" si="76"/>
        <v>plays</v>
      </c>
    </row>
    <row r="663" spans="1:21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70"/>
        <v>54.187265917603</v>
      </c>
      <c r="G663" t="s">
        <v>14</v>
      </c>
      <c r="H663">
        <v>752</v>
      </c>
      <c r="I663" s="10">
        <f t="shared" si="7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3">
        <f t="shared" si="72"/>
        <v>40996.208333333336</v>
      </c>
      <c r="O663" s="13">
        <f t="shared" si="73"/>
        <v>41026.208333333336</v>
      </c>
      <c r="P663" s="15" t="str">
        <f t="shared" si="74"/>
        <v>2012</v>
      </c>
      <c r="Q663" t="b">
        <v>0</v>
      </c>
      <c r="R663" t="b">
        <v>0</v>
      </c>
      <c r="S663" t="s">
        <v>159</v>
      </c>
      <c r="T663" t="str">
        <f t="shared" si="75"/>
        <v>music</v>
      </c>
      <c r="U663" t="str">
        <f t="shared" si="76"/>
        <v>jazz</v>
      </c>
    </row>
    <row r="664" spans="1:21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70"/>
        <v>97.868131868131869</v>
      </c>
      <c r="G664" t="s">
        <v>14</v>
      </c>
      <c r="H664">
        <v>131</v>
      </c>
      <c r="I664" s="10">
        <f t="shared" si="7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3">
        <f t="shared" si="72"/>
        <v>43443.25</v>
      </c>
      <c r="O664" s="13">
        <f t="shared" si="73"/>
        <v>43447.25</v>
      </c>
      <c r="P664" s="15" t="str">
        <f t="shared" si="74"/>
        <v>2018</v>
      </c>
      <c r="Q664" t="b">
        <v>0</v>
      </c>
      <c r="R664" t="b">
        <v>0</v>
      </c>
      <c r="S664" t="s">
        <v>33</v>
      </c>
      <c r="T664" t="str">
        <f t="shared" si="75"/>
        <v>theater</v>
      </c>
      <c r="U664" t="str">
        <f t="shared" si="76"/>
        <v>plays</v>
      </c>
    </row>
    <row r="665" spans="1:21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70"/>
        <v>77.239999999999995</v>
      </c>
      <c r="G665" t="s">
        <v>14</v>
      </c>
      <c r="H665">
        <v>87</v>
      </c>
      <c r="I665" s="10">
        <f t="shared" si="7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3">
        <f t="shared" si="72"/>
        <v>40458.208333333336</v>
      </c>
      <c r="O665" s="13">
        <f t="shared" si="73"/>
        <v>40481.208333333336</v>
      </c>
      <c r="P665" s="15" t="str">
        <f t="shared" si="74"/>
        <v>2010</v>
      </c>
      <c r="Q665" t="b">
        <v>0</v>
      </c>
      <c r="R665" t="b">
        <v>0</v>
      </c>
      <c r="S665" t="s">
        <v>33</v>
      </c>
      <c r="T665" t="str">
        <f t="shared" si="75"/>
        <v>theater</v>
      </c>
      <c r="U665" t="str">
        <f t="shared" si="76"/>
        <v>plays</v>
      </c>
    </row>
    <row r="666" spans="1:21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70"/>
        <v>33.464735516372798</v>
      </c>
      <c r="G666" t="s">
        <v>14</v>
      </c>
      <c r="H666">
        <v>1063</v>
      </c>
      <c r="I666" s="10">
        <f t="shared" si="7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3">
        <f t="shared" si="72"/>
        <v>40959.25</v>
      </c>
      <c r="O666" s="13">
        <f t="shared" si="73"/>
        <v>40969.25</v>
      </c>
      <c r="P666" s="15" t="str">
        <f t="shared" si="74"/>
        <v>2012</v>
      </c>
      <c r="Q666" t="b">
        <v>0</v>
      </c>
      <c r="R666" t="b">
        <v>0</v>
      </c>
      <c r="S666" t="s">
        <v>159</v>
      </c>
      <c r="T666" t="str">
        <f t="shared" si="75"/>
        <v>music</v>
      </c>
      <c r="U666" t="str">
        <f t="shared" si="76"/>
        <v>jazz</v>
      </c>
    </row>
    <row r="667" spans="1:2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70"/>
        <v>239.58823529411765</v>
      </c>
      <c r="G667" t="s">
        <v>20</v>
      </c>
      <c r="H667">
        <v>272</v>
      </c>
      <c r="I667" s="10">
        <f t="shared" si="7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3">
        <f t="shared" si="72"/>
        <v>40733.208333333336</v>
      </c>
      <c r="O667" s="13">
        <f t="shared" si="73"/>
        <v>40747.208333333336</v>
      </c>
      <c r="P667" s="15" t="str">
        <f t="shared" si="74"/>
        <v>2011</v>
      </c>
      <c r="Q667" t="b">
        <v>0</v>
      </c>
      <c r="R667" t="b">
        <v>1</v>
      </c>
      <c r="S667" t="s">
        <v>42</v>
      </c>
      <c r="T667" t="str">
        <f t="shared" si="75"/>
        <v>film &amp; video</v>
      </c>
      <c r="U667" t="str">
        <f t="shared" si="76"/>
        <v>documentary</v>
      </c>
    </row>
    <row r="668" spans="1:2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70"/>
        <v>64.032258064516128</v>
      </c>
      <c r="G668" t="s">
        <v>74</v>
      </c>
      <c r="H668">
        <v>25</v>
      </c>
      <c r="I668" s="10">
        <f t="shared" si="7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3">
        <f t="shared" si="72"/>
        <v>41516.208333333336</v>
      </c>
      <c r="O668" s="13">
        <f t="shared" si="73"/>
        <v>41522.208333333336</v>
      </c>
      <c r="P668" s="15" t="str">
        <f t="shared" si="74"/>
        <v>2013</v>
      </c>
      <c r="Q668" t="b">
        <v>0</v>
      </c>
      <c r="R668" t="b">
        <v>1</v>
      </c>
      <c r="S668" t="s">
        <v>33</v>
      </c>
      <c r="T668" t="str">
        <f t="shared" si="75"/>
        <v>theater</v>
      </c>
      <c r="U668" t="str">
        <f t="shared" si="76"/>
        <v>plays</v>
      </c>
    </row>
    <row r="669" spans="1:21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70"/>
        <v>176.15942028985506</v>
      </c>
      <c r="G669" t="s">
        <v>20</v>
      </c>
      <c r="H669">
        <v>419</v>
      </c>
      <c r="I669" s="10">
        <f t="shared" si="7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3">
        <f t="shared" si="72"/>
        <v>41892.208333333336</v>
      </c>
      <c r="O669" s="13">
        <f t="shared" si="73"/>
        <v>41901.208333333336</v>
      </c>
      <c r="P669" s="15" t="str">
        <f t="shared" si="74"/>
        <v>2014</v>
      </c>
      <c r="Q669" t="b">
        <v>0</v>
      </c>
      <c r="R669" t="b">
        <v>0</v>
      </c>
      <c r="S669" t="s">
        <v>1029</v>
      </c>
      <c r="T669" t="str">
        <f t="shared" si="75"/>
        <v>journalism</v>
      </c>
      <c r="U669" t="str">
        <f t="shared" si="76"/>
        <v>audio</v>
      </c>
    </row>
    <row r="670" spans="1:21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70"/>
        <v>20.33818181818182</v>
      </c>
      <c r="G670" t="s">
        <v>14</v>
      </c>
      <c r="H670">
        <v>76</v>
      </c>
      <c r="I670" s="10">
        <f t="shared" si="7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3">
        <f t="shared" si="72"/>
        <v>41122.208333333336</v>
      </c>
      <c r="O670" s="13">
        <f t="shared" si="73"/>
        <v>41134.208333333336</v>
      </c>
      <c r="P670" s="15" t="str">
        <f t="shared" si="74"/>
        <v>2012</v>
      </c>
      <c r="Q670" t="b">
        <v>0</v>
      </c>
      <c r="R670" t="b">
        <v>0</v>
      </c>
      <c r="S670" t="s">
        <v>33</v>
      </c>
      <c r="T670" t="str">
        <f t="shared" si="75"/>
        <v>theater</v>
      </c>
      <c r="U670" t="str">
        <f t="shared" si="76"/>
        <v>plays</v>
      </c>
    </row>
    <row r="671" spans="1:2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70"/>
        <v>358.64754098360658</v>
      </c>
      <c r="G671" t="s">
        <v>20</v>
      </c>
      <c r="H671">
        <v>1621</v>
      </c>
      <c r="I671" s="10">
        <f t="shared" si="7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3">
        <f t="shared" si="72"/>
        <v>42912.208333333328</v>
      </c>
      <c r="O671" s="13">
        <f t="shared" si="73"/>
        <v>42921.208333333328</v>
      </c>
      <c r="P671" s="15" t="str">
        <f t="shared" si="74"/>
        <v>2017</v>
      </c>
      <c r="Q671" t="b">
        <v>0</v>
      </c>
      <c r="R671" t="b">
        <v>0</v>
      </c>
      <c r="S671" t="s">
        <v>33</v>
      </c>
      <c r="T671" t="str">
        <f t="shared" si="75"/>
        <v>theater</v>
      </c>
      <c r="U671" t="str">
        <f t="shared" si="76"/>
        <v>plays</v>
      </c>
    </row>
    <row r="672" spans="1:21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70"/>
        <v>468.85802469135803</v>
      </c>
      <c r="G672" t="s">
        <v>20</v>
      </c>
      <c r="H672">
        <v>1101</v>
      </c>
      <c r="I672" s="10">
        <f t="shared" si="7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3">
        <f t="shared" si="72"/>
        <v>42425.25</v>
      </c>
      <c r="O672" s="13">
        <f t="shared" si="73"/>
        <v>42437.25</v>
      </c>
      <c r="P672" s="15" t="str">
        <f t="shared" si="74"/>
        <v>2016</v>
      </c>
      <c r="Q672" t="b">
        <v>0</v>
      </c>
      <c r="R672" t="b">
        <v>0</v>
      </c>
      <c r="S672" t="s">
        <v>60</v>
      </c>
      <c r="T672" t="str">
        <f t="shared" si="75"/>
        <v>music</v>
      </c>
      <c r="U672" t="str">
        <f t="shared" si="76"/>
        <v>indie rock</v>
      </c>
    </row>
    <row r="673" spans="1:21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70"/>
        <v>122.05635245901641</v>
      </c>
      <c r="G673" t="s">
        <v>20</v>
      </c>
      <c r="H673">
        <v>1073</v>
      </c>
      <c r="I673" s="10">
        <f t="shared" si="7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3">
        <f t="shared" si="72"/>
        <v>40390.208333333336</v>
      </c>
      <c r="O673" s="13">
        <f t="shared" si="73"/>
        <v>40394.208333333336</v>
      </c>
      <c r="P673" s="15" t="str">
        <f t="shared" si="74"/>
        <v>2010</v>
      </c>
      <c r="Q673" t="b">
        <v>0</v>
      </c>
      <c r="R673" t="b">
        <v>1</v>
      </c>
      <c r="S673" t="s">
        <v>33</v>
      </c>
      <c r="T673" t="str">
        <f t="shared" si="75"/>
        <v>theater</v>
      </c>
      <c r="U673" t="str">
        <f t="shared" si="76"/>
        <v>plays</v>
      </c>
    </row>
    <row r="674" spans="1:21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70"/>
        <v>55.931783729156137</v>
      </c>
      <c r="G674" t="s">
        <v>14</v>
      </c>
      <c r="H674">
        <v>4428</v>
      </c>
      <c r="I674" s="10">
        <f t="shared" si="7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3">
        <f t="shared" si="72"/>
        <v>43180.208333333328</v>
      </c>
      <c r="O674" s="13">
        <f t="shared" si="73"/>
        <v>43190.208333333328</v>
      </c>
      <c r="P674" s="15" t="str">
        <f t="shared" si="74"/>
        <v>2018</v>
      </c>
      <c r="Q674" t="b">
        <v>0</v>
      </c>
      <c r="R674" t="b">
        <v>0</v>
      </c>
      <c r="S674" t="s">
        <v>33</v>
      </c>
      <c r="T674" t="str">
        <f t="shared" si="75"/>
        <v>theater</v>
      </c>
      <c r="U674" t="str">
        <f t="shared" si="76"/>
        <v>plays</v>
      </c>
    </row>
    <row r="675" spans="1:21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70"/>
        <v>43.660714285714285</v>
      </c>
      <c r="G675" t="s">
        <v>14</v>
      </c>
      <c r="H675">
        <v>58</v>
      </c>
      <c r="I675" s="10">
        <f t="shared" si="7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3">
        <f t="shared" si="72"/>
        <v>42475.208333333328</v>
      </c>
      <c r="O675" s="13">
        <f t="shared" si="73"/>
        <v>42496.208333333328</v>
      </c>
      <c r="P675" s="15" t="str">
        <f t="shared" si="74"/>
        <v>2016</v>
      </c>
      <c r="Q675" t="b">
        <v>0</v>
      </c>
      <c r="R675" t="b">
        <v>0</v>
      </c>
      <c r="S675" t="s">
        <v>60</v>
      </c>
      <c r="T675" t="str">
        <f t="shared" si="75"/>
        <v>music</v>
      </c>
      <c r="U675" t="str">
        <f t="shared" si="76"/>
        <v>indie rock</v>
      </c>
    </row>
    <row r="676" spans="1:2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70"/>
        <v>33.53837141183363</v>
      </c>
      <c r="G676" t="s">
        <v>74</v>
      </c>
      <c r="H676">
        <v>1218</v>
      </c>
      <c r="I676" s="10">
        <f t="shared" si="7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3">
        <f t="shared" si="72"/>
        <v>40774.208333333336</v>
      </c>
      <c r="O676" s="13">
        <f t="shared" si="73"/>
        <v>40821.208333333336</v>
      </c>
      <c r="P676" s="15" t="str">
        <f t="shared" si="74"/>
        <v>2011</v>
      </c>
      <c r="Q676" t="b">
        <v>0</v>
      </c>
      <c r="R676" t="b">
        <v>0</v>
      </c>
      <c r="S676" t="s">
        <v>122</v>
      </c>
      <c r="T676" t="str">
        <f t="shared" si="75"/>
        <v>photography</v>
      </c>
      <c r="U676" t="str">
        <f t="shared" si="76"/>
        <v>photography books</v>
      </c>
    </row>
    <row r="677" spans="1:2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70"/>
        <v>122.97938144329896</v>
      </c>
      <c r="G677" t="s">
        <v>20</v>
      </c>
      <c r="H677">
        <v>331</v>
      </c>
      <c r="I677" s="10">
        <f t="shared" si="7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3">
        <f t="shared" si="72"/>
        <v>43719.208333333328</v>
      </c>
      <c r="O677" s="13">
        <f t="shared" si="73"/>
        <v>43726.208333333328</v>
      </c>
      <c r="P677" s="15" t="str">
        <f t="shared" si="74"/>
        <v>2019</v>
      </c>
      <c r="Q677" t="b">
        <v>0</v>
      </c>
      <c r="R677" t="b">
        <v>0</v>
      </c>
      <c r="S677" t="s">
        <v>1029</v>
      </c>
      <c r="T677" t="str">
        <f t="shared" si="75"/>
        <v>journalism</v>
      </c>
      <c r="U677" t="str">
        <f t="shared" si="76"/>
        <v>audio</v>
      </c>
    </row>
    <row r="678" spans="1:2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70"/>
        <v>189.74959871589084</v>
      </c>
      <c r="G678" t="s">
        <v>20</v>
      </c>
      <c r="H678">
        <v>1170</v>
      </c>
      <c r="I678" s="10">
        <f t="shared" si="7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3">
        <f t="shared" si="72"/>
        <v>41178.208333333336</v>
      </c>
      <c r="O678" s="13">
        <f t="shared" si="73"/>
        <v>41187.208333333336</v>
      </c>
      <c r="P678" s="15" t="str">
        <f t="shared" si="74"/>
        <v>2012</v>
      </c>
      <c r="Q678" t="b">
        <v>0</v>
      </c>
      <c r="R678" t="b">
        <v>0</v>
      </c>
      <c r="S678" t="s">
        <v>122</v>
      </c>
      <c r="T678" t="str">
        <f t="shared" si="75"/>
        <v>photography</v>
      </c>
      <c r="U678" t="str">
        <f t="shared" si="76"/>
        <v>photography books</v>
      </c>
    </row>
    <row r="679" spans="1:21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70"/>
        <v>83.622641509433961</v>
      </c>
      <c r="G679" t="s">
        <v>14</v>
      </c>
      <c r="H679">
        <v>111</v>
      </c>
      <c r="I679" s="10">
        <f t="shared" si="7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3">
        <f t="shared" si="72"/>
        <v>42561.208333333328</v>
      </c>
      <c r="O679" s="13">
        <f t="shared" si="73"/>
        <v>42611.208333333328</v>
      </c>
      <c r="P679" s="15" t="str">
        <f t="shared" si="74"/>
        <v>2016</v>
      </c>
      <c r="Q679" t="b">
        <v>0</v>
      </c>
      <c r="R679" t="b">
        <v>0</v>
      </c>
      <c r="S679" t="s">
        <v>119</v>
      </c>
      <c r="T679" t="str">
        <f t="shared" si="75"/>
        <v>publishing</v>
      </c>
      <c r="U679" t="str">
        <f t="shared" si="76"/>
        <v>fiction</v>
      </c>
    </row>
    <row r="680" spans="1:2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70"/>
        <v>17.968844221105527</v>
      </c>
      <c r="G680" t="s">
        <v>74</v>
      </c>
      <c r="H680">
        <v>215</v>
      </c>
      <c r="I680" s="10">
        <f t="shared" si="7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3">
        <f t="shared" si="72"/>
        <v>43484.25</v>
      </c>
      <c r="O680" s="13">
        <f t="shared" si="73"/>
        <v>43486.25</v>
      </c>
      <c r="P680" s="15" t="str">
        <f t="shared" si="74"/>
        <v>2019</v>
      </c>
      <c r="Q680" t="b">
        <v>0</v>
      </c>
      <c r="R680" t="b">
        <v>0</v>
      </c>
      <c r="S680" t="s">
        <v>53</v>
      </c>
      <c r="T680" t="str">
        <f t="shared" si="75"/>
        <v>film &amp; video</v>
      </c>
      <c r="U680" t="str">
        <f t="shared" si="76"/>
        <v>drama</v>
      </c>
    </row>
    <row r="681" spans="1:2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70"/>
        <v>1036.5</v>
      </c>
      <c r="G681" t="s">
        <v>20</v>
      </c>
      <c r="H681">
        <v>363</v>
      </c>
      <c r="I681" s="10">
        <f t="shared" si="7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3">
        <f t="shared" si="72"/>
        <v>43756.208333333328</v>
      </c>
      <c r="O681" s="13">
        <f t="shared" si="73"/>
        <v>43761.208333333328</v>
      </c>
      <c r="P681" s="15" t="str">
        <f t="shared" si="74"/>
        <v>2019</v>
      </c>
      <c r="Q681" t="b">
        <v>0</v>
      </c>
      <c r="R681" t="b">
        <v>1</v>
      </c>
      <c r="S681" t="s">
        <v>17</v>
      </c>
      <c r="T681" t="str">
        <f t="shared" si="75"/>
        <v>food</v>
      </c>
      <c r="U681" t="str">
        <f t="shared" si="76"/>
        <v>food trucks</v>
      </c>
    </row>
    <row r="682" spans="1:21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70"/>
        <v>97.405219780219781</v>
      </c>
      <c r="G682" t="s">
        <v>14</v>
      </c>
      <c r="H682">
        <v>2955</v>
      </c>
      <c r="I682" s="10">
        <f t="shared" si="7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3">
        <f t="shared" si="72"/>
        <v>43813.25</v>
      </c>
      <c r="O682" s="13">
        <f t="shared" si="73"/>
        <v>43815.25</v>
      </c>
      <c r="P682" s="15" t="str">
        <f t="shared" si="74"/>
        <v>2019</v>
      </c>
      <c r="Q682" t="b">
        <v>0</v>
      </c>
      <c r="R682" t="b">
        <v>1</v>
      </c>
      <c r="S682" t="s">
        <v>292</v>
      </c>
      <c r="T682" t="str">
        <f t="shared" si="75"/>
        <v>games</v>
      </c>
      <c r="U682" t="str">
        <f t="shared" si="76"/>
        <v>mobile games</v>
      </c>
    </row>
    <row r="683" spans="1:21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70"/>
        <v>86.386203150461711</v>
      </c>
      <c r="G683" t="s">
        <v>14</v>
      </c>
      <c r="H683">
        <v>1657</v>
      </c>
      <c r="I683" s="10">
        <f t="shared" si="7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3">
        <f t="shared" si="72"/>
        <v>40898.25</v>
      </c>
      <c r="O683" s="13">
        <f t="shared" si="73"/>
        <v>40904.25</v>
      </c>
      <c r="P683" s="15" t="str">
        <f t="shared" si="74"/>
        <v>2011</v>
      </c>
      <c r="Q683" t="b">
        <v>0</v>
      </c>
      <c r="R683" t="b">
        <v>0</v>
      </c>
      <c r="S683" t="s">
        <v>33</v>
      </c>
      <c r="T683" t="str">
        <f t="shared" si="75"/>
        <v>theater</v>
      </c>
      <c r="U683" t="str">
        <f t="shared" si="76"/>
        <v>plays</v>
      </c>
    </row>
    <row r="684" spans="1:2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70"/>
        <v>150.16666666666666</v>
      </c>
      <c r="G684" t="s">
        <v>20</v>
      </c>
      <c r="H684">
        <v>103</v>
      </c>
      <c r="I684" s="10">
        <f t="shared" si="7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3">
        <f t="shared" si="72"/>
        <v>41619.25</v>
      </c>
      <c r="O684" s="13">
        <f t="shared" si="73"/>
        <v>41628.25</v>
      </c>
      <c r="P684" s="15" t="str">
        <f t="shared" si="74"/>
        <v>2013</v>
      </c>
      <c r="Q684" t="b">
        <v>0</v>
      </c>
      <c r="R684" t="b">
        <v>0</v>
      </c>
      <c r="S684" t="s">
        <v>33</v>
      </c>
      <c r="T684" t="str">
        <f t="shared" si="75"/>
        <v>theater</v>
      </c>
      <c r="U684" t="str">
        <f t="shared" si="76"/>
        <v>plays</v>
      </c>
    </row>
    <row r="685" spans="1:2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70"/>
        <v>358.43478260869563</v>
      </c>
      <c r="G685" t="s">
        <v>20</v>
      </c>
      <c r="H685">
        <v>147</v>
      </c>
      <c r="I685" s="10">
        <f t="shared" si="7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3">
        <f t="shared" si="72"/>
        <v>43359.208333333328</v>
      </c>
      <c r="O685" s="13">
        <f t="shared" si="73"/>
        <v>43361.208333333328</v>
      </c>
      <c r="P685" s="15" t="str">
        <f t="shared" si="74"/>
        <v>2018</v>
      </c>
      <c r="Q685" t="b">
        <v>0</v>
      </c>
      <c r="R685" t="b">
        <v>0</v>
      </c>
      <c r="S685" t="s">
        <v>33</v>
      </c>
      <c r="T685" t="str">
        <f t="shared" si="75"/>
        <v>theater</v>
      </c>
      <c r="U685" t="str">
        <f t="shared" si="76"/>
        <v>plays</v>
      </c>
    </row>
    <row r="686" spans="1:2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70"/>
        <v>542.85714285714289</v>
      </c>
      <c r="G686" t="s">
        <v>20</v>
      </c>
      <c r="H686">
        <v>110</v>
      </c>
      <c r="I686" s="10">
        <f t="shared" si="7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3">
        <f t="shared" si="72"/>
        <v>40358.208333333336</v>
      </c>
      <c r="O686" s="13">
        <f t="shared" si="73"/>
        <v>40378.208333333336</v>
      </c>
      <c r="P686" s="15" t="str">
        <f t="shared" si="74"/>
        <v>2010</v>
      </c>
      <c r="Q686" t="b">
        <v>0</v>
      </c>
      <c r="R686" t="b">
        <v>0</v>
      </c>
      <c r="S686" t="s">
        <v>68</v>
      </c>
      <c r="T686" t="str">
        <f t="shared" si="75"/>
        <v>publishing</v>
      </c>
      <c r="U686" t="str">
        <f t="shared" si="76"/>
        <v>nonfiction</v>
      </c>
    </row>
    <row r="687" spans="1:21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70"/>
        <v>67.500714285714281</v>
      </c>
      <c r="G687" t="s">
        <v>14</v>
      </c>
      <c r="H687">
        <v>926</v>
      </c>
      <c r="I687" s="10">
        <f t="shared" si="7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3">
        <f t="shared" si="72"/>
        <v>42239.208333333328</v>
      </c>
      <c r="O687" s="13">
        <f t="shared" si="73"/>
        <v>42263.208333333328</v>
      </c>
      <c r="P687" s="15" t="str">
        <f t="shared" si="74"/>
        <v>2015</v>
      </c>
      <c r="Q687" t="b">
        <v>0</v>
      </c>
      <c r="R687" t="b">
        <v>0</v>
      </c>
      <c r="S687" t="s">
        <v>33</v>
      </c>
      <c r="T687" t="str">
        <f t="shared" si="75"/>
        <v>theater</v>
      </c>
      <c r="U687" t="str">
        <f t="shared" si="76"/>
        <v>plays</v>
      </c>
    </row>
    <row r="688" spans="1:2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70"/>
        <v>191.74666666666667</v>
      </c>
      <c r="G688" t="s">
        <v>20</v>
      </c>
      <c r="H688">
        <v>134</v>
      </c>
      <c r="I688" s="10">
        <f t="shared" si="7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3">
        <f t="shared" si="72"/>
        <v>43186.208333333328</v>
      </c>
      <c r="O688" s="13">
        <f t="shared" si="73"/>
        <v>43197.208333333328</v>
      </c>
      <c r="P688" s="15" t="str">
        <f t="shared" si="74"/>
        <v>2018</v>
      </c>
      <c r="Q688" t="b">
        <v>0</v>
      </c>
      <c r="R688" t="b">
        <v>0</v>
      </c>
      <c r="S688" t="s">
        <v>65</v>
      </c>
      <c r="T688" t="str">
        <f t="shared" si="75"/>
        <v>technology</v>
      </c>
      <c r="U688" t="str">
        <f t="shared" si="76"/>
        <v>wearables</v>
      </c>
    </row>
    <row r="689" spans="1:2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70"/>
        <v>932</v>
      </c>
      <c r="G689" t="s">
        <v>20</v>
      </c>
      <c r="H689">
        <v>269</v>
      </c>
      <c r="I689" s="10">
        <f t="shared" si="7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3">
        <f t="shared" si="72"/>
        <v>42806.25</v>
      </c>
      <c r="O689" s="13">
        <f t="shared" si="73"/>
        <v>42809.208333333328</v>
      </c>
      <c r="P689" s="15" t="str">
        <f t="shared" si="74"/>
        <v>2017</v>
      </c>
      <c r="Q689" t="b">
        <v>0</v>
      </c>
      <c r="R689" t="b">
        <v>0</v>
      </c>
      <c r="S689" t="s">
        <v>33</v>
      </c>
      <c r="T689" t="str">
        <f t="shared" si="75"/>
        <v>theater</v>
      </c>
      <c r="U689" t="str">
        <f t="shared" si="76"/>
        <v>plays</v>
      </c>
    </row>
    <row r="690" spans="1:2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70"/>
        <v>429.27586206896552</v>
      </c>
      <c r="G690" t="s">
        <v>20</v>
      </c>
      <c r="H690">
        <v>175</v>
      </c>
      <c r="I690" s="10">
        <f t="shared" si="7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3">
        <f t="shared" si="72"/>
        <v>43475.25</v>
      </c>
      <c r="O690" s="13">
        <f t="shared" si="73"/>
        <v>43491.25</v>
      </c>
      <c r="P690" s="15" t="str">
        <f t="shared" si="74"/>
        <v>2019</v>
      </c>
      <c r="Q690" t="b">
        <v>0</v>
      </c>
      <c r="R690" t="b">
        <v>1</v>
      </c>
      <c r="S690" t="s">
        <v>269</v>
      </c>
      <c r="T690" t="str">
        <f t="shared" si="75"/>
        <v>film &amp; video</v>
      </c>
      <c r="U690" t="str">
        <f t="shared" si="76"/>
        <v>television</v>
      </c>
    </row>
    <row r="691" spans="1:2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70"/>
        <v>100.65753424657535</v>
      </c>
      <c r="G691" t="s">
        <v>20</v>
      </c>
      <c r="H691">
        <v>69</v>
      </c>
      <c r="I691" s="10">
        <f t="shared" si="7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3">
        <f t="shared" si="72"/>
        <v>41576.208333333336</v>
      </c>
      <c r="O691" s="13">
        <f t="shared" si="73"/>
        <v>41588.25</v>
      </c>
      <c r="P691" s="15" t="str">
        <f t="shared" si="74"/>
        <v>2013</v>
      </c>
      <c r="Q691" t="b">
        <v>0</v>
      </c>
      <c r="R691" t="b">
        <v>0</v>
      </c>
      <c r="S691" t="s">
        <v>28</v>
      </c>
      <c r="T691" t="str">
        <f t="shared" si="75"/>
        <v>technology</v>
      </c>
      <c r="U691" t="str">
        <f t="shared" si="76"/>
        <v>web</v>
      </c>
    </row>
    <row r="692" spans="1:2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70"/>
        <v>226.61111111111109</v>
      </c>
      <c r="G692" t="s">
        <v>20</v>
      </c>
      <c r="H692">
        <v>190</v>
      </c>
      <c r="I692" s="10">
        <f t="shared" si="7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3">
        <f t="shared" si="72"/>
        <v>40874.25</v>
      </c>
      <c r="O692" s="13">
        <f t="shared" si="73"/>
        <v>40880.25</v>
      </c>
      <c r="P692" s="15" t="str">
        <f t="shared" si="74"/>
        <v>2011</v>
      </c>
      <c r="Q692" t="b">
        <v>0</v>
      </c>
      <c r="R692" t="b">
        <v>1</v>
      </c>
      <c r="S692" t="s">
        <v>42</v>
      </c>
      <c r="T692" t="str">
        <f t="shared" si="75"/>
        <v>film &amp; video</v>
      </c>
      <c r="U692" t="str">
        <f t="shared" si="76"/>
        <v>documentary</v>
      </c>
    </row>
    <row r="693" spans="1:2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70"/>
        <v>142.38</v>
      </c>
      <c r="G693" t="s">
        <v>20</v>
      </c>
      <c r="H693">
        <v>237</v>
      </c>
      <c r="I693" s="10">
        <f t="shared" si="7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3">
        <f t="shared" si="72"/>
        <v>41185.208333333336</v>
      </c>
      <c r="O693" s="13">
        <f t="shared" si="73"/>
        <v>41202.208333333336</v>
      </c>
      <c r="P693" s="15" t="str">
        <f t="shared" si="74"/>
        <v>2012</v>
      </c>
      <c r="Q693" t="b">
        <v>1</v>
      </c>
      <c r="R693" t="b">
        <v>1</v>
      </c>
      <c r="S693" t="s">
        <v>42</v>
      </c>
      <c r="T693" t="str">
        <f t="shared" si="75"/>
        <v>film &amp; video</v>
      </c>
      <c r="U693" t="str">
        <f t="shared" si="76"/>
        <v>documentary</v>
      </c>
    </row>
    <row r="694" spans="1:21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70"/>
        <v>90.633333333333326</v>
      </c>
      <c r="G694" t="s">
        <v>14</v>
      </c>
      <c r="H694">
        <v>77</v>
      </c>
      <c r="I694" s="10">
        <f t="shared" si="7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3">
        <f t="shared" si="72"/>
        <v>43655.208333333328</v>
      </c>
      <c r="O694" s="13">
        <f t="shared" si="73"/>
        <v>43673.208333333328</v>
      </c>
      <c r="P694" s="15" t="str">
        <f t="shared" si="74"/>
        <v>2019</v>
      </c>
      <c r="Q694" t="b">
        <v>0</v>
      </c>
      <c r="R694" t="b">
        <v>0</v>
      </c>
      <c r="S694" t="s">
        <v>23</v>
      </c>
      <c r="T694" t="str">
        <f t="shared" si="75"/>
        <v>music</v>
      </c>
      <c r="U694" t="str">
        <f t="shared" si="76"/>
        <v>rock</v>
      </c>
    </row>
    <row r="695" spans="1:21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70"/>
        <v>63.966740576496676</v>
      </c>
      <c r="G695" t="s">
        <v>14</v>
      </c>
      <c r="H695">
        <v>1748</v>
      </c>
      <c r="I695" s="10">
        <f t="shared" si="7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3">
        <f t="shared" si="72"/>
        <v>43025.208333333328</v>
      </c>
      <c r="O695" s="13">
        <f t="shared" si="73"/>
        <v>43042.208333333328</v>
      </c>
      <c r="P695" s="15" t="str">
        <f t="shared" si="74"/>
        <v>2017</v>
      </c>
      <c r="Q695" t="b">
        <v>0</v>
      </c>
      <c r="R695" t="b">
        <v>0</v>
      </c>
      <c r="S695" t="s">
        <v>33</v>
      </c>
      <c r="T695" t="str">
        <f t="shared" si="75"/>
        <v>theater</v>
      </c>
      <c r="U695" t="str">
        <f t="shared" si="76"/>
        <v>plays</v>
      </c>
    </row>
    <row r="696" spans="1:21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70"/>
        <v>84.131868131868131</v>
      </c>
      <c r="G696" t="s">
        <v>14</v>
      </c>
      <c r="H696">
        <v>79</v>
      </c>
      <c r="I696" s="10">
        <f t="shared" si="7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3">
        <f t="shared" si="72"/>
        <v>43066.25</v>
      </c>
      <c r="O696" s="13">
        <f t="shared" si="73"/>
        <v>43103.25</v>
      </c>
      <c r="P696" s="15" t="str">
        <f t="shared" si="74"/>
        <v>2018</v>
      </c>
      <c r="Q696" t="b">
        <v>0</v>
      </c>
      <c r="R696" t="b">
        <v>0</v>
      </c>
      <c r="S696" t="s">
        <v>33</v>
      </c>
      <c r="T696" t="str">
        <f t="shared" si="75"/>
        <v>theater</v>
      </c>
      <c r="U696" t="str">
        <f t="shared" si="76"/>
        <v>plays</v>
      </c>
    </row>
    <row r="697" spans="1:2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70"/>
        <v>133.93478260869566</v>
      </c>
      <c r="G697" t="s">
        <v>20</v>
      </c>
      <c r="H697">
        <v>196</v>
      </c>
      <c r="I697" s="10">
        <f t="shared" si="7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3">
        <f t="shared" si="72"/>
        <v>42322.25</v>
      </c>
      <c r="O697" s="13">
        <f t="shared" si="73"/>
        <v>42338.25</v>
      </c>
      <c r="P697" s="15" t="str">
        <f t="shared" si="74"/>
        <v>2015</v>
      </c>
      <c r="Q697" t="b">
        <v>1</v>
      </c>
      <c r="R697" t="b">
        <v>0</v>
      </c>
      <c r="S697" t="s">
        <v>23</v>
      </c>
      <c r="T697" t="str">
        <f t="shared" si="75"/>
        <v>music</v>
      </c>
      <c r="U697" t="str">
        <f t="shared" si="76"/>
        <v>rock</v>
      </c>
    </row>
    <row r="698" spans="1:21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70"/>
        <v>59.042047531992694</v>
      </c>
      <c r="G698" t="s">
        <v>14</v>
      </c>
      <c r="H698">
        <v>889</v>
      </c>
      <c r="I698" s="10">
        <f t="shared" si="7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3">
        <f t="shared" si="72"/>
        <v>42114.208333333328</v>
      </c>
      <c r="O698" s="13">
        <f t="shared" si="73"/>
        <v>42115.208333333328</v>
      </c>
      <c r="P698" s="15" t="str">
        <f t="shared" si="74"/>
        <v>2015</v>
      </c>
      <c r="Q698" t="b">
        <v>0</v>
      </c>
      <c r="R698" t="b">
        <v>1</v>
      </c>
      <c r="S698" t="s">
        <v>33</v>
      </c>
      <c r="T698" t="str">
        <f t="shared" si="75"/>
        <v>theater</v>
      </c>
      <c r="U698" t="str">
        <f t="shared" si="76"/>
        <v>plays</v>
      </c>
    </row>
    <row r="699" spans="1:21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70"/>
        <v>152.80062063615205</v>
      </c>
      <c r="G699" t="s">
        <v>20</v>
      </c>
      <c r="H699">
        <v>7295</v>
      </c>
      <c r="I699" s="10">
        <f t="shared" si="7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3">
        <f t="shared" si="72"/>
        <v>43190.208333333328</v>
      </c>
      <c r="O699" s="13">
        <f t="shared" si="73"/>
        <v>43192.208333333328</v>
      </c>
      <c r="P699" s="15" t="str">
        <f t="shared" si="74"/>
        <v>2018</v>
      </c>
      <c r="Q699" t="b">
        <v>0</v>
      </c>
      <c r="R699" t="b">
        <v>0</v>
      </c>
      <c r="S699" t="s">
        <v>50</v>
      </c>
      <c r="T699" t="str">
        <f t="shared" si="75"/>
        <v>music</v>
      </c>
      <c r="U699" t="str">
        <f t="shared" si="76"/>
        <v>electric music</v>
      </c>
    </row>
    <row r="700" spans="1:2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70"/>
        <v>446.69121140142522</v>
      </c>
      <c r="G700" t="s">
        <v>20</v>
      </c>
      <c r="H700">
        <v>2893</v>
      </c>
      <c r="I700" s="10">
        <f t="shared" si="7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3">
        <f t="shared" si="72"/>
        <v>40871.25</v>
      </c>
      <c r="O700" s="13">
        <f t="shared" si="73"/>
        <v>40885.25</v>
      </c>
      <c r="P700" s="15" t="str">
        <f t="shared" si="74"/>
        <v>2011</v>
      </c>
      <c r="Q700" t="b">
        <v>0</v>
      </c>
      <c r="R700" t="b">
        <v>0</v>
      </c>
      <c r="S700" t="s">
        <v>65</v>
      </c>
      <c r="T700" t="str">
        <f t="shared" si="75"/>
        <v>technology</v>
      </c>
      <c r="U700" t="str">
        <f t="shared" si="76"/>
        <v>wearables</v>
      </c>
    </row>
    <row r="701" spans="1:21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70"/>
        <v>84.391891891891888</v>
      </c>
      <c r="G701" t="s">
        <v>14</v>
      </c>
      <c r="H701">
        <v>56</v>
      </c>
      <c r="I701" s="10">
        <f t="shared" si="7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3">
        <f t="shared" si="72"/>
        <v>43641.208333333328</v>
      </c>
      <c r="O701" s="13">
        <f t="shared" si="73"/>
        <v>43642.208333333328</v>
      </c>
      <c r="P701" s="15" t="str">
        <f t="shared" si="74"/>
        <v>2019</v>
      </c>
      <c r="Q701" t="b">
        <v>0</v>
      </c>
      <c r="R701" t="b">
        <v>0</v>
      </c>
      <c r="S701" t="s">
        <v>53</v>
      </c>
      <c r="T701" t="str">
        <f t="shared" si="75"/>
        <v>film &amp; video</v>
      </c>
      <c r="U701" t="str">
        <f t="shared" si="76"/>
        <v>drama</v>
      </c>
    </row>
    <row r="702" spans="1:21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70"/>
        <v>3</v>
      </c>
      <c r="G702" t="s">
        <v>14</v>
      </c>
      <c r="H702">
        <v>1</v>
      </c>
      <c r="I702" s="10">
        <f t="shared" si="71"/>
        <v>3</v>
      </c>
      <c r="J702" t="s">
        <v>21</v>
      </c>
      <c r="K702" t="s">
        <v>22</v>
      </c>
      <c r="L702">
        <v>1264399200</v>
      </c>
      <c r="M702">
        <v>1265695200</v>
      </c>
      <c r="N702" s="13">
        <f t="shared" si="72"/>
        <v>40203.25</v>
      </c>
      <c r="O702" s="13">
        <f t="shared" si="73"/>
        <v>40218.25</v>
      </c>
      <c r="P702" s="15" t="str">
        <f t="shared" si="74"/>
        <v>2010</v>
      </c>
      <c r="Q702" t="b">
        <v>0</v>
      </c>
      <c r="R702" t="b">
        <v>0</v>
      </c>
      <c r="S702" t="s">
        <v>65</v>
      </c>
      <c r="T702" t="str">
        <f t="shared" si="75"/>
        <v>technology</v>
      </c>
      <c r="U702" t="str">
        <f t="shared" si="76"/>
        <v>wearables</v>
      </c>
    </row>
    <row r="703" spans="1:21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70"/>
        <v>175.02692307692308</v>
      </c>
      <c r="G703" t="s">
        <v>20</v>
      </c>
      <c r="H703">
        <v>820</v>
      </c>
      <c r="I703" s="10">
        <f t="shared" si="7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3">
        <f t="shared" si="72"/>
        <v>40629.208333333336</v>
      </c>
      <c r="O703" s="13">
        <f t="shared" si="73"/>
        <v>40636.208333333336</v>
      </c>
      <c r="P703" s="15" t="str">
        <f t="shared" si="74"/>
        <v>2011</v>
      </c>
      <c r="Q703" t="b">
        <v>1</v>
      </c>
      <c r="R703" t="b">
        <v>0</v>
      </c>
      <c r="S703" t="s">
        <v>33</v>
      </c>
      <c r="T703" t="str">
        <f t="shared" si="75"/>
        <v>theater</v>
      </c>
      <c r="U703" t="str">
        <f t="shared" si="76"/>
        <v>plays</v>
      </c>
    </row>
    <row r="704" spans="1:21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70"/>
        <v>54.137931034482754</v>
      </c>
      <c r="G704" t="s">
        <v>14</v>
      </c>
      <c r="H704">
        <v>83</v>
      </c>
      <c r="I704" s="10">
        <f t="shared" si="7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3">
        <f t="shared" si="72"/>
        <v>41477.208333333336</v>
      </c>
      <c r="O704" s="13">
        <f t="shared" si="73"/>
        <v>41482.208333333336</v>
      </c>
      <c r="P704" s="15" t="str">
        <f t="shared" si="74"/>
        <v>2013</v>
      </c>
      <c r="Q704" t="b">
        <v>0</v>
      </c>
      <c r="R704" t="b">
        <v>0</v>
      </c>
      <c r="S704" t="s">
        <v>65</v>
      </c>
      <c r="T704" t="str">
        <f t="shared" si="75"/>
        <v>technology</v>
      </c>
      <c r="U704" t="str">
        <f t="shared" si="76"/>
        <v>wearables</v>
      </c>
    </row>
    <row r="705" spans="1:2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70"/>
        <v>311.87381703470032</v>
      </c>
      <c r="G705" t="s">
        <v>20</v>
      </c>
      <c r="H705">
        <v>2038</v>
      </c>
      <c r="I705" s="10">
        <f t="shared" si="7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3">
        <f t="shared" si="72"/>
        <v>41020.208333333336</v>
      </c>
      <c r="O705" s="13">
        <f t="shared" si="73"/>
        <v>41037.208333333336</v>
      </c>
      <c r="P705" s="15" t="str">
        <f t="shared" si="74"/>
        <v>2012</v>
      </c>
      <c r="Q705" t="b">
        <v>1</v>
      </c>
      <c r="R705" t="b">
        <v>1</v>
      </c>
      <c r="S705" t="s">
        <v>206</v>
      </c>
      <c r="T705" t="str">
        <f t="shared" si="75"/>
        <v>publishing</v>
      </c>
      <c r="U705" t="str">
        <f t="shared" si="76"/>
        <v>translations</v>
      </c>
    </row>
    <row r="706" spans="1:21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ref="F706:F769" si="77">(E706/D706)*100</f>
        <v>122.78160919540231</v>
      </c>
      <c r="G706" t="s">
        <v>20</v>
      </c>
      <c r="H706">
        <v>116</v>
      </c>
      <c r="I706" s="10">
        <f t="shared" ref="I706:I769" si="78">IF(H706=0, 0, 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3">
        <f t="shared" ref="N706:N769" si="79">(((L706/60)/60)/24)+DATE(1970,1,1)</f>
        <v>42555.208333333328</v>
      </c>
      <c r="O706" s="13">
        <f t="shared" ref="O706:O769" si="80">(((M706/60)/60)/24)+DATE(1970,1,1)</f>
        <v>42570.208333333328</v>
      </c>
      <c r="P706" s="15" t="str">
        <f t="shared" si="74"/>
        <v>2016</v>
      </c>
      <c r="Q706" t="b">
        <v>0</v>
      </c>
      <c r="R706" t="b">
        <v>0</v>
      </c>
      <c r="S706" t="s">
        <v>71</v>
      </c>
      <c r="T706" t="str">
        <f t="shared" si="75"/>
        <v>film &amp; video</v>
      </c>
      <c r="U706" t="str">
        <f t="shared" si="76"/>
        <v>animation</v>
      </c>
    </row>
    <row r="707" spans="1:21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si="77"/>
        <v>99.026517383618156</v>
      </c>
      <c r="G707" t="s">
        <v>14</v>
      </c>
      <c r="H707">
        <v>2025</v>
      </c>
      <c r="I707" s="10">
        <f t="shared" si="78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3">
        <f t="shared" si="79"/>
        <v>41619.25</v>
      </c>
      <c r="O707" s="13">
        <f t="shared" si="80"/>
        <v>41623.25</v>
      </c>
      <c r="P707" s="15" t="str">
        <f t="shared" ref="P707:P770" si="81">TEXT(O707,"yyyy")</f>
        <v>2013</v>
      </c>
      <c r="Q707" t="b">
        <v>0</v>
      </c>
      <c r="R707" t="b">
        <v>0</v>
      </c>
      <c r="S707" t="s">
        <v>68</v>
      </c>
      <c r="T707" t="str">
        <f t="shared" ref="T707:T770" si="82">_xlfn.TEXTBEFORE(S707,"/")</f>
        <v>publishing</v>
      </c>
      <c r="U707" t="str">
        <f t="shared" ref="U707:U770" si="83">_xlfn.TEXTAFTER(S707,"/")</f>
        <v>nonfiction</v>
      </c>
    </row>
    <row r="708" spans="1:21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77"/>
        <v>127.84686346863469</v>
      </c>
      <c r="G708" t="s">
        <v>20</v>
      </c>
      <c r="H708">
        <v>1345</v>
      </c>
      <c r="I708" s="10">
        <f t="shared" si="78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3">
        <f t="shared" si="79"/>
        <v>43471.25</v>
      </c>
      <c r="O708" s="13">
        <f t="shared" si="80"/>
        <v>43479.25</v>
      </c>
      <c r="P708" s="15" t="str">
        <f t="shared" si="81"/>
        <v>2019</v>
      </c>
      <c r="Q708" t="b">
        <v>0</v>
      </c>
      <c r="R708" t="b">
        <v>1</v>
      </c>
      <c r="S708" t="s">
        <v>28</v>
      </c>
      <c r="T708" t="str">
        <f t="shared" si="82"/>
        <v>technology</v>
      </c>
      <c r="U708" t="str">
        <f t="shared" si="83"/>
        <v>web</v>
      </c>
    </row>
    <row r="709" spans="1:21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77"/>
        <v>158.61643835616439</v>
      </c>
      <c r="G709" t="s">
        <v>20</v>
      </c>
      <c r="H709">
        <v>168</v>
      </c>
      <c r="I709" s="10">
        <f t="shared" si="78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3">
        <f t="shared" si="79"/>
        <v>43442.25</v>
      </c>
      <c r="O709" s="13">
        <f t="shared" si="80"/>
        <v>43478.25</v>
      </c>
      <c r="P709" s="15" t="str">
        <f t="shared" si="81"/>
        <v>2019</v>
      </c>
      <c r="Q709" t="b">
        <v>0</v>
      </c>
      <c r="R709" t="b">
        <v>0</v>
      </c>
      <c r="S709" t="s">
        <v>53</v>
      </c>
      <c r="T709" t="str">
        <f t="shared" si="82"/>
        <v>film &amp; video</v>
      </c>
      <c r="U709" t="str">
        <f t="shared" si="83"/>
        <v>drama</v>
      </c>
    </row>
    <row r="710" spans="1:2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77"/>
        <v>707.05882352941171</v>
      </c>
      <c r="G710" t="s">
        <v>20</v>
      </c>
      <c r="H710">
        <v>137</v>
      </c>
      <c r="I710" s="10">
        <f t="shared" si="78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3">
        <f t="shared" si="79"/>
        <v>42877.208333333328</v>
      </c>
      <c r="O710" s="13">
        <f t="shared" si="80"/>
        <v>42887.208333333328</v>
      </c>
      <c r="P710" s="15" t="str">
        <f t="shared" si="81"/>
        <v>2017</v>
      </c>
      <c r="Q710" t="b">
        <v>0</v>
      </c>
      <c r="R710" t="b">
        <v>0</v>
      </c>
      <c r="S710" t="s">
        <v>33</v>
      </c>
      <c r="T710" t="str">
        <f t="shared" si="82"/>
        <v>theater</v>
      </c>
      <c r="U710" t="str">
        <f t="shared" si="83"/>
        <v>plays</v>
      </c>
    </row>
    <row r="711" spans="1:2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77"/>
        <v>142.38775510204081</v>
      </c>
      <c r="G711" t="s">
        <v>20</v>
      </c>
      <c r="H711">
        <v>186</v>
      </c>
      <c r="I711" s="10">
        <f t="shared" si="78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3">
        <f t="shared" si="79"/>
        <v>41018.208333333336</v>
      </c>
      <c r="O711" s="13">
        <f t="shared" si="80"/>
        <v>41025.208333333336</v>
      </c>
      <c r="P711" s="15" t="str">
        <f t="shared" si="81"/>
        <v>2012</v>
      </c>
      <c r="Q711" t="b">
        <v>0</v>
      </c>
      <c r="R711" t="b">
        <v>0</v>
      </c>
      <c r="S711" t="s">
        <v>33</v>
      </c>
      <c r="T711" t="str">
        <f t="shared" si="82"/>
        <v>theater</v>
      </c>
      <c r="U711" t="str">
        <f t="shared" si="83"/>
        <v>plays</v>
      </c>
    </row>
    <row r="712" spans="1:21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77"/>
        <v>147.86046511627907</v>
      </c>
      <c r="G712" t="s">
        <v>20</v>
      </c>
      <c r="H712">
        <v>125</v>
      </c>
      <c r="I712" s="10">
        <f t="shared" si="78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3">
        <f t="shared" si="79"/>
        <v>43295.208333333328</v>
      </c>
      <c r="O712" s="13">
        <f t="shared" si="80"/>
        <v>43302.208333333328</v>
      </c>
      <c r="P712" s="15" t="str">
        <f t="shared" si="81"/>
        <v>2018</v>
      </c>
      <c r="Q712" t="b">
        <v>0</v>
      </c>
      <c r="R712" t="b">
        <v>1</v>
      </c>
      <c r="S712" t="s">
        <v>33</v>
      </c>
      <c r="T712" t="str">
        <f t="shared" si="82"/>
        <v>theater</v>
      </c>
      <c r="U712" t="str">
        <f t="shared" si="83"/>
        <v>plays</v>
      </c>
    </row>
    <row r="713" spans="1:21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77"/>
        <v>20.322580645161288</v>
      </c>
      <c r="G713" t="s">
        <v>14</v>
      </c>
      <c r="H713">
        <v>14</v>
      </c>
      <c r="I713" s="10">
        <f t="shared" si="78"/>
        <v>90</v>
      </c>
      <c r="J713" t="s">
        <v>107</v>
      </c>
      <c r="K713" t="s">
        <v>108</v>
      </c>
      <c r="L713">
        <v>1453615200</v>
      </c>
      <c r="M713">
        <v>1453788000</v>
      </c>
      <c r="N713" s="13">
        <f t="shared" si="79"/>
        <v>42393.25</v>
      </c>
      <c r="O713" s="13">
        <f t="shared" si="80"/>
        <v>42395.25</v>
      </c>
      <c r="P713" s="15" t="str">
        <f t="shared" si="81"/>
        <v>2016</v>
      </c>
      <c r="Q713" t="b">
        <v>1</v>
      </c>
      <c r="R713" t="b">
        <v>1</v>
      </c>
      <c r="S713" t="s">
        <v>33</v>
      </c>
      <c r="T713" t="str">
        <f t="shared" si="82"/>
        <v>theater</v>
      </c>
      <c r="U713" t="str">
        <f t="shared" si="83"/>
        <v>plays</v>
      </c>
    </row>
    <row r="714" spans="1:21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77"/>
        <v>1840.625</v>
      </c>
      <c r="G714" t="s">
        <v>20</v>
      </c>
      <c r="H714">
        <v>202</v>
      </c>
      <c r="I714" s="10">
        <f t="shared" si="78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3">
        <f t="shared" si="79"/>
        <v>42559.208333333328</v>
      </c>
      <c r="O714" s="13">
        <f t="shared" si="80"/>
        <v>42600.208333333328</v>
      </c>
      <c r="P714" s="15" t="str">
        <f t="shared" si="81"/>
        <v>2016</v>
      </c>
      <c r="Q714" t="b">
        <v>0</v>
      </c>
      <c r="R714" t="b">
        <v>0</v>
      </c>
      <c r="S714" t="s">
        <v>33</v>
      </c>
      <c r="T714" t="str">
        <f t="shared" si="82"/>
        <v>theater</v>
      </c>
      <c r="U714" t="str">
        <f t="shared" si="83"/>
        <v>plays</v>
      </c>
    </row>
    <row r="715" spans="1:2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77"/>
        <v>161.94202898550725</v>
      </c>
      <c r="G715" t="s">
        <v>20</v>
      </c>
      <c r="H715">
        <v>103</v>
      </c>
      <c r="I715" s="10">
        <f t="shared" si="78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3">
        <f t="shared" si="79"/>
        <v>42604.208333333328</v>
      </c>
      <c r="O715" s="13">
        <f t="shared" si="80"/>
        <v>42616.208333333328</v>
      </c>
      <c r="P715" s="15" t="str">
        <f t="shared" si="81"/>
        <v>2016</v>
      </c>
      <c r="Q715" t="b">
        <v>0</v>
      </c>
      <c r="R715" t="b">
        <v>0</v>
      </c>
      <c r="S715" t="s">
        <v>133</v>
      </c>
      <c r="T715" t="str">
        <f t="shared" si="82"/>
        <v>publishing</v>
      </c>
      <c r="U715" t="str">
        <f t="shared" si="83"/>
        <v>radio &amp; podcasts</v>
      </c>
    </row>
    <row r="716" spans="1:2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77"/>
        <v>472.82077922077923</v>
      </c>
      <c r="G716" t="s">
        <v>20</v>
      </c>
      <c r="H716">
        <v>1785</v>
      </c>
      <c r="I716" s="10">
        <f t="shared" si="78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3">
        <f t="shared" si="79"/>
        <v>41870.208333333336</v>
      </c>
      <c r="O716" s="13">
        <f t="shared" si="80"/>
        <v>41871.208333333336</v>
      </c>
      <c r="P716" s="15" t="str">
        <f t="shared" si="81"/>
        <v>2014</v>
      </c>
      <c r="Q716" t="b">
        <v>0</v>
      </c>
      <c r="R716" t="b">
        <v>0</v>
      </c>
      <c r="S716" t="s">
        <v>23</v>
      </c>
      <c r="T716" t="str">
        <f t="shared" si="82"/>
        <v>music</v>
      </c>
      <c r="U716" t="str">
        <f t="shared" si="83"/>
        <v>rock</v>
      </c>
    </row>
    <row r="717" spans="1:21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77"/>
        <v>24.466101694915253</v>
      </c>
      <c r="G717" t="s">
        <v>14</v>
      </c>
      <c r="H717">
        <v>656</v>
      </c>
      <c r="I717" s="10">
        <f t="shared" si="78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3">
        <f t="shared" si="79"/>
        <v>40397.208333333336</v>
      </c>
      <c r="O717" s="13">
        <f t="shared" si="80"/>
        <v>40402.208333333336</v>
      </c>
      <c r="P717" s="15" t="str">
        <f t="shared" si="81"/>
        <v>2010</v>
      </c>
      <c r="Q717" t="b">
        <v>0</v>
      </c>
      <c r="R717" t="b">
        <v>0</v>
      </c>
      <c r="S717" t="s">
        <v>292</v>
      </c>
      <c r="T717" t="str">
        <f t="shared" si="82"/>
        <v>games</v>
      </c>
      <c r="U717" t="str">
        <f t="shared" si="83"/>
        <v>mobile games</v>
      </c>
    </row>
    <row r="718" spans="1:2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77"/>
        <v>517.65</v>
      </c>
      <c r="G718" t="s">
        <v>20</v>
      </c>
      <c r="H718">
        <v>157</v>
      </c>
      <c r="I718" s="10">
        <f t="shared" si="78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3">
        <f t="shared" si="79"/>
        <v>41465.208333333336</v>
      </c>
      <c r="O718" s="13">
        <f t="shared" si="80"/>
        <v>41493.208333333336</v>
      </c>
      <c r="P718" s="15" t="str">
        <f t="shared" si="81"/>
        <v>2013</v>
      </c>
      <c r="Q718" t="b">
        <v>0</v>
      </c>
      <c r="R718" t="b">
        <v>1</v>
      </c>
      <c r="S718" t="s">
        <v>33</v>
      </c>
      <c r="T718" t="str">
        <f t="shared" si="82"/>
        <v>theater</v>
      </c>
      <c r="U718" t="str">
        <f t="shared" si="83"/>
        <v>plays</v>
      </c>
    </row>
    <row r="719" spans="1:21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77"/>
        <v>247.64285714285714</v>
      </c>
      <c r="G719" t="s">
        <v>20</v>
      </c>
      <c r="H719">
        <v>555</v>
      </c>
      <c r="I719" s="10">
        <f t="shared" si="78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3">
        <f t="shared" si="79"/>
        <v>40777.208333333336</v>
      </c>
      <c r="O719" s="13">
        <f t="shared" si="80"/>
        <v>40798.208333333336</v>
      </c>
      <c r="P719" s="15" t="str">
        <f t="shared" si="81"/>
        <v>2011</v>
      </c>
      <c r="Q719" t="b">
        <v>0</v>
      </c>
      <c r="R719" t="b">
        <v>0</v>
      </c>
      <c r="S719" t="s">
        <v>42</v>
      </c>
      <c r="T719" t="str">
        <f t="shared" si="82"/>
        <v>film &amp; video</v>
      </c>
      <c r="U719" t="str">
        <f t="shared" si="83"/>
        <v>documentary</v>
      </c>
    </row>
    <row r="720" spans="1:2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77"/>
        <v>100.20481927710843</v>
      </c>
      <c r="G720" t="s">
        <v>20</v>
      </c>
      <c r="H720">
        <v>297</v>
      </c>
      <c r="I720" s="10">
        <f t="shared" si="78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3">
        <f t="shared" si="79"/>
        <v>41442.208333333336</v>
      </c>
      <c r="O720" s="13">
        <f t="shared" si="80"/>
        <v>41468.208333333336</v>
      </c>
      <c r="P720" s="15" t="str">
        <f t="shared" si="81"/>
        <v>2013</v>
      </c>
      <c r="Q720" t="b">
        <v>0</v>
      </c>
      <c r="R720" t="b">
        <v>0</v>
      </c>
      <c r="S720" t="s">
        <v>65</v>
      </c>
      <c r="T720" t="str">
        <f t="shared" si="82"/>
        <v>technology</v>
      </c>
      <c r="U720" t="str">
        <f t="shared" si="83"/>
        <v>wearables</v>
      </c>
    </row>
    <row r="721" spans="1:2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77"/>
        <v>153</v>
      </c>
      <c r="G721" t="s">
        <v>20</v>
      </c>
      <c r="H721">
        <v>123</v>
      </c>
      <c r="I721" s="10">
        <f t="shared" si="78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3">
        <f t="shared" si="79"/>
        <v>41058.208333333336</v>
      </c>
      <c r="O721" s="13">
        <f t="shared" si="80"/>
        <v>41069.208333333336</v>
      </c>
      <c r="P721" s="15" t="str">
        <f t="shared" si="81"/>
        <v>2012</v>
      </c>
      <c r="Q721" t="b">
        <v>0</v>
      </c>
      <c r="R721" t="b">
        <v>0</v>
      </c>
      <c r="S721" t="s">
        <v>119</v>
      </c>
      <c r="T721" t="str">
        <f t="shared" si="82"/>
        <v>publishing</v>
      </c>
      <c r="U721" t="str">
        <f t="shared" si="83"/>
        <v>fiction</v>
      </c>
    </row>
    <row r="722" spans="1:21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77"/>
        <v>37.091954022988503</v>
      </c>
      <c r="G722" t="s">
        <v>74</v>
      </c>
      <c r="H722">
        <v>38</v>
      </c>
      <c r="I722" s="10">
        <f t="shared" si="78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3">
        <f t="shared" si="79"/>
        <v>43152.25</v>
      </c>
      <c r="O722" s="13">
        <f t="shared" si="80"/>
        <v>43166.25</v>
      </c>
      <c r="P722" s="15" t="str">
        <f t="shared" si="81"/>
        <v>2018</v>
      </c>
      <c r="Q722" t="b">
        <v>0</v>
      </c>
      <c r="R722" t="b">
        <v>1</v>
      </c>
      <c r="S722" t="s">
        <v>33</v>
      </c>
      <c r="T722" t="str">
        <f t="shared" si="82"/>
        <v>theater</v>
      </c>
      <c r="U722" t="str">
        <f t="shared" si="83"/>
        <v>plays</v>
      </c>
    </row>
    <row r="723" spans="1:2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77"/>
        <v>4.392394822006473</v>
      </c>
      <c r="G723" t="s">
        <v>74</v>
      </c>
      <c r="H723">
        <v>60</v>
      </c>
      <c r="I723" s="10">
        <f t="shared" si="78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3">
        <f t="shared" si="79"/>
        <v>43194.208333333328</v>
      </c>
      <c r="O723" s="13">
        <f t="shared" si="80"/>
        <v>43200.208333333328</v>
      </c>
      <c r="P723" s="15" t="str">
        <f t="shared" si="81"/>
        <v>2018</v>
      </c>
      <c r="Q723" t="b">
        <v>0</v>
      </c>
      <c r="R723" t="b">
        <v>0</v>
      </c>
      <c r="S723" t="s">
        <v>23</v>
      </c>
      <c r="T723" t="str">
        <f t="shared" si="82"/>
        <v>music</v>
      </c>
      <c r="U723" t="str">
        <f t="shared" si="83"/>
        <v>rock</v>
      </c>
    </row>
    <row r="724" spans="1:2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77"/>
        <v>156.50721649484535</v>
      </c>
      <c r="G724" t="s">
        <v>20</v>
      </c>
      <c r="H724">
        <v>3036</v>
      </c>
      <c r="I724" s="10">
        <f t="shared" si="78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3">
        <f t="shared" si="79"/>
        <v>43045.25</v>
      </c>
      <c r="O724" s="13">
        <f t="shared" si="80"/>
        <v>43072.25</v>
      </c>
      <c r="P724" s="15" t="str">
        <f t="shared" si="81"/>
        <v>2017</v>
      </c>
      <c r="Q724" t="b">
        <v>0</v>
      </c>
      <c r="R724" t="b">
        <v>0</v>
      </c>
      <c r="S724" t="s">
        <v>42</v>
      </c>
      <c r="T724" t="str">
        <f t="shared" si="82"/>
        <v>film &amp; video</v>
      </c>
      <c r="U724" t="str">
        <f t="shared" si="83"/>
        <v>documentary</v>
      </c>
    </row>
    <row r="725" spans="1:2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77"/>
        <v>270.40816326530609</v>
      </c>
      <c r="G725" t="s">
        <v>20</v>
      </c>
      <c r="H725">
        <v>144</v>
      </c>
      <c r="I725" s="10">
        <f t="shared" si="78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3">
        <f t="shared" si="79"/>
        <v>42431.25</v>
      </c>
      <c r="O725" s="13">
        <f t="shared" si="80"/>
        <v>42452.208333333328</v>
      </c>
      <c r="P725" s="15" t="str">
        <f t="shared" si="81"/>
        <v>2016</v>
      </c>
      <c r="Q725" t="b">
        <v>0</v>
      </c>
      <c r="R725" t="b">
        <v>0</v>
      </c>
      <c r="S725" t="s">
        <v>33</v>
      </c>
      <c r="T725" t="str">
        <f t="shared" si="82"/>
        <v>theater</v>
      </c>
      <c r="U725" t="str">
        <f t="shared" si="83"/>
        <v>plays</v>
      </c>
    </row>
    <row r="726" spans="1:21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77"/>
        <v>134.05952380952382</v>
      </c>
      <c r="G726" t="s">
        <v>20</v>
      </c>
      <c r="H726">
        <v>121</v>
      </c>
      <c r="I726" s="10">
        <f t="shared" si="78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3">
        <f t="shared" si="79"/>
        <v>41934.208333333336</v>
      </c>
      <c r="O726" s="13">
        <f t="shared" si="80"/>
        <v>41936.208333333336</v>
      </c>
      <c r="P726" s="15" t="str">
        <f t="shared" si="81"/>
        <v>2014</v>
      </c>
      <c r="Q726" t="b">
        <v>0</v>
      </c>
      <c r="R726" t="b">
        <v>1</v>
      </c>
      <c r="S726" t="s">
        <v>33</v>
      </c>
      <c r="T726" t="str">
        <f t="shared" si="82"/>
        <v>theater</v>
      </c>
      <c r="U726" t="str">
        <f t="shared" si="83"/>
        <v>plays</v>
      </c>
    </row>
    <row r="727" spans="1:21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77"/>
        <v>50.398033126293996</v>
      </c>
      <c r="G727" t="s">
        <v>14</v>
      </c>
      <c r="H727">
        <v>1596</v>
      </c>
      <c r="I727" s="10">
        <f t="shared" si="78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3">
        <f t="shared" si="79"/>
        <v>41958.25</v>
      </c>
      <c r="O727" s="13">
        <f t="shared" si="80"/>
        <v>41960.25</v>
      </c>
      <c r="P727" s="15" t="str">
        <f t="shared" si="81"/>
        <v>2014</v>
      </c>
      <c r="Q727" t="b">
        <v>0</v>
      </c>
      <c r="R727" t="b">
        <v>0</v>
      </c>
      <c r="S727" t="s">
        <v>292</v>
      </c>
      <c r="T727" t="str">
        <f t="shared" si="82"/>
        <v>games</v>
      </c>
      <c r="U727" t="str">
        <f t="shared" si="83"/>
        <v>mobile games</v>
      </c>
    </row>
    <row r="728" spans="1:2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77"/>
        <v>88.815837937384899</v>
      </c>
      <c r="G728" t="s">
        <v>74</v>
      </c>
      <c r="H728">
        <v>524</v>
      </c>
      <c r="I728" s="10">
        <f t="shared" si="78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3">
        <f t="shared" si="79"/>
        <v>40476.208333333336</v>
      </c>
      <c r="O728" s="13">
        <f t="shared" si="80"/>
        <v>40482.208333333336</v>
      </c>
      <c r="P728" s="15" t="str">
        <f t="shared" si="81"/>
        <v>2010</v>
      </c>
      <c r="Q728" t="b">
        <v>0</v>
      </c>
      <c r="R728" t="b">
        <v>1</v>
      </c>
      <c r="S728" t="s">
        <v>33</v>
      </c>
      <c r="T728" t="str">
        <f t="shared" si="82"/>
        <v>theater</v>
      </c>
      <c r="U728" t="str">
        <f t="shared" si="83"/>
        <v>plays</v>
      </c>
    </row>
    <row r="729" spans="1:2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77"/>
        <v>165</v>
      </c>
      <c r="G729" t="s">
        <v>20</v>
      </c>
      <c r="H729">
        <v>181</v>
      </c>
      <c r="I729" s="10">
        <f t="shared" si="78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3">
        <f t="shared" si="79"/>
        <v>43485.25</v>
      </c>
      <c r="O729" s="13">
        <f t="shared" si="80"/>
        <v>43543.208333333328</v>
      </c>
      <c r="P729" s="15" t="str">
        <f t="shared" si="81"/>
        <v>2019</v>
      </c>
      <c r="Q729" t="b">
        <v>0</v>
      </c>
      <c r="R729" t="b">
        <v>0</v>
      </c>
      <c r="S729" t="s">
        <v>28</v>
      </c>
      <c r="T729" t="str">
        <f t="shared" si="82"/>
        <v>technology</v>
      </c>
      <c r="U729" t="str">
        <f t="shared" si="83"/>
        <v>web</v>
      </c>
    </row>
    <row r="730" spans="1:21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77"/>
        <v>17.5</v>
      </c>
      <c r="G730" t="s">
        <v>14</v>
      </c>
      <c r="H730">
        <v>10</v>
      </c>
      <c r="I730" s="10">
        <f t="shared" si="78"/>
        <v>73.5</v>
      </c>
      <c r="J730" t="s">
        <v>21</v>
      </c>
      <c r="K730" t="s">
        <v>22</v>
      </c>
      <c r="L730">
        <v>1464152400</v>
      </c>
      <c r="M730">
        <v>1465102800</v>
      </c>
      <c r="N730" s="13">
        <f t="shared" si="79"/>
        <v>42515.208333333328</v>
      </c>
      <c r="O730" s="13">
        <f t="shared" si="80"/>
        <v>42526.208333333328</v>
      </c>
      <c r="P730" s="15" t="str">
        <f t="shared" si="81"/>
        <v>2016</v>
      </c>
      <c r="Q730" t="b">
        <v>0</v>
      </c>
      <c r="R730" t="b">
        <v>0</v>
      </c>
      <c r="S730" t="s">
        <v>33</v>
      </c>
      <c r="T730" t="str">
        <f t="shared" si="82"/>
        <v>theater</v>
      </c>
      <c r="U730" t="str">
        <f t="shared" si="83"/>
        <v>plays</v>
      </c>
    </row>
    <row r="731" spans="1:21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77"/>
        <v>185.66071428571428</v>
      </c>
      <c r="G731" t="s">
        <v>20</v>
      </c>
      <c r="H731">
        <v>122</v>
      </c>
      <c r="I731" s="10">
        <f t="shared" si="78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3">
        <f t="shared" si="79"/>
        <v>41309.25</v>
      </c>
      <c r="O731" s="13">
        <f t="shared" si="80"/>
        <v>41311.25</v>
      </c>
      <c r="P731" s="15" t="str">
        <f t="shared" si="81"/>
        <v>2013</v>
      </c>
      <c r="Q731" t="b">
        <v>0</v>
      </c>
      <c r="R731" t="b">
        <v>0</v>
      </c>
      <c r="S731" t="s">
        <v>53</v>
      </c>
      <c r="T731" t="str">
        <f t="shared" si="82"/>
        <v>film &amp; video</v>
      </c>
      <c r="U731" t="str">
        <f t="shared" si="83"/>
        <v>drama</v>
      </c>
    </row>
    <row r="732" spans="1:2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77"/>
        <v>412.6631944444444</v>
      </c>
      <c r="G732" t="s">
        <v>20</v>
      </c>
      <c r="H732">
        <v>1071</v>
      </c>
      <c r="I732" s="10">
        <f t="shared" si="78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3">
        <f t="shared" si="79"/>
        <v>42147.208333333328</v>
      </c>
      <c r="O732" s="13">
        <f t="shared" si="80"/>
        <v>42153.208333333328</v>
      </c>
      <c r="P732" s="15" t="str">
        <f t="shared" si="81"/>
        <v>2015</v>
      </c>
      <c r="Q732" t="b">
        <v>0</v>
      </c>
      <c r="R732" t="b">
        <v>0</v>
      </c>
      <c r="S732" t="s">
        <v>65</v>
      </c>
      <c r="T732" t="str">
        <f t="shared" si="82"/>
        <v>technology</v>
      </c>
      <c r="U732" t="str">
        <f t="shared" si="83"/>
        <v>wearables</v>
      </c>
    </row>
    <row r="733" spans="1:2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77"/>
        <v>90.25</v>
      </c>
      <c r="G733" t="s">
        <v>74</v>
      </c>
      <c r="H733">
        <v>219</v>
      </c>
      <c r="I733" s="10">
        <f t="shared" si="78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3">
        <f t="shared" si="79"/>
        <v>42939.208333333328</v>
      </c>
      <c r="O733" s="13">
        <f t="shared" si="80"/>
        <v>42940.208333333328</v>
      </c>
      <c r="P733" s="15" t="str">
        <f t="shared" si="81"/>
        <v>2017</v>
      </c>
      <c r="Q733" t="b">
        <v>0</v>
      </c>
      <c r="R733" t="b">
        <v>0</v>
      </c>
      <c r="S733" t="s">
        <v>28</v>
      </c>
      <c r="T733" t="str">
        <f t="shared" si="82"/>
        <v>technology</v>
      </c>
      <c r="U733" t="str">
        <f t="shared" si="83"/>
        <v>web</v>
      </c>
    </row>
    <row r="734" spans="1:21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77"/>
        <v>91.984615384615381</v>
      </c>
      <c r="G734" t="s">
        <v>14</v>
      </c>
      <c r="H734">
        <v>1121</v>
      </c>
      <c r="I734" s="10">
        <f t="shared" si="78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3">
        <f t="shared" si="79"/>
        <v>42816.208333333328</v>
      </c>
      <c r="O734" s="13">
        <f t="shared" si="80"/>
        <v>42839.208333333328</v>
      </c>
      <c r="P734" s="15" t="str">
        <f t="shared" si="81"/>
        <v>2017</v>
      </c>
      <c r="Q734" t="b">
        <v>0</v>
      </c>
      <c r="R734" t="b">
        <v>1</v>
      </c>
      <c r="S734" t="s">
        <v>23</v>
      </c>
      <c r="T734" t="str">
        <f t="shared" si="82"/>
        <v>music</v>
      </c>
      <c r="U734" t="str">
        <f t="shared" si="83"/>
        <v>rock</v>
      </c>
    </row>
    <row r="735" spans="1:2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77"/>
        <v>527.00632911392404</v>
      </c>
      <c r="G735" t="s">
        <v>20</v>
      </c>
      <c r="H735">
        <v>980</v>
      </c>
      <c r="I735" s="10">
        <f t="shared" si="78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3">
        <f t="shared" si="79"/>
        <v>41844.208333333336</v>
      </c>
      <c r="O735" s="13">
        <f t="shared" si="80"/>
        <v>41857.208333333336</v>
      </c>
      <c r="P735" s="15" t="str">
        <f t="shared" si="81"/>
        <v>2014</v>
      </c>
      <c r="Q735" t="b">
        <v>0</v>
      </c>
      <c r="R735" t="b">
        <v>0</v>
      </c>
      <c r="S735" t="s">
        <v>148</v>
      </c>
      <c r="T735" t="str">
        <f t="shared" si="82"/>
        <v>music</v>
      </c>
      <c r="U735" t="str">
        <f t="shared" si="83"/>
        <v>metal</v>
      </c>
    </row>
    <row r="736" spans="1:2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77"/>
        <v>319.14285714285711</v>
      </c>
      <c r="G736" t="s">
        <v>20</v>
      </c>
      <c r="H736">
        <v>536</v>
      </c>
      <c r="I736" s="10">
        <f t="shared" si="78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3">
        <f t="shared" si="79"/>
        <v>42763.25</v>
      </c>
      <c r="O736" s="13">
        <f t="shared" si="80"/>
        <v>42775.25</v>
      </c>
      <c r="P736" s="15" t="str">
        <f t="shared" si="81"/>
        <v>2017</v>
      </c>
      <c r="Q736" t="b">
        <v>0</v>
      </c>
      <c r="R736" t="b">
        <v>1</v>
      </c>
      <c r="S736" t="s">
        <v>33</v>
      </c>
      <c r="T736" t="str">
        <f t="shared" si="82"/>
        <v>theater</v>
      </c>
      <c r="U736" t="str">
        <f t="shared" si="83"/>
        <v>plays</v>
      </c>
    </row>
    <row r="737" spans="1:21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77"/>
        <v>354.18867924528303</v>
      </c>
      <c r="G737" t="s">
        <v>20</v>
      </c>
      <c r="H737">
        <v>1991</v>
      </c>
      <c r="I737" s="10">
        <f t="shared" si="78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3">
        <f t="shared" si="79"/>
        <v>42459.208333333328</v>
      </c>
      <c r="O737" s="13">
        <f t="shared" si="80"/>
        <v>42466.208333333328</v>
      </c>
      <c r="P737" s="15" t="str">
        <f t="shared" si="81"/>
        <v>2016</v>
      </c>
      <c r="Q737" t="b">
        <v>0</v>
      </c>
      <c r="R737" t="b">
        <v>0</v>
      </c>
      <c r="S737" t="s">
        <v>122</v>
      </c>
      <c r="T737" t="str">
        <f t="shared" si="82"/>
        <v>photography</v>
      </c>
      <c r="U737" t="str">
        <f t="shared" si="83"/>
        <v>photography books</v>
      </c>
    </row>
    <row r="738" spans="1:2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77"/>
        <v>32.896103896103895</v>
      </c>
      <c r="G738" t="s">
        <v>74</v>
      </c>
      <c r="H738">
        <v>29</v>
      </c>
      <c r="I738" s="10">
        <f t="shared" si="78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3">
        <f t="shared" si="79"/>
        <v>42055.25</v>
      </c>
      <c r="O738" s="13">
        <f t="shared" si="80"/>
        <v>42059.25</v>
      </c>
      <c r="P738" s="15" t="str">
        <f t="shared" si="81"/>
        <v>2015</v>
      </c>
      <c r="Q738" t="b">
        <v>0</v>
      </c>
      <c r="R738" t="b">
        <v>0</v>
      </c>
      <c r="S738" t="s">
        <v>68</v>
      </c>
      <c r="T738" t="str">
        <f t="shared" si="82"/>
        <v>publishing</v>
      </c>
      <c r="U738" t="str">
        <f t="shared" si="83"/>
        <v>nonfiction</v>
      </c>
    </row>
    <row r="739" spans="1:21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77"/>
        <v>135.8918918918919</v>
      </c>
      <c r="G739" t="s">
        <v>20</v>
      </c>
      <c r="H739">
        <v>180</v>
      </c>
      <c r="I739" s="10">
        <f t="shared" si="78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3">
        <f t="shared" si="79"/>
        <v>42685.25</v>
      </c>
      <c r="O739" s="13">
        <f t="shared" si="80"/>
        <v>42697.25</v>
      </c>
      <c r="P739" s="15" t="str">
        <f t="shared" si="81"/>
        <v>2016</v>
      </c>
      <c r="Q739" t="b">
        <v>0</v>
      </c>
      <c r="R739" t="b">
        <v>0</v>
      </c>
      <c r="S739" t="s">
        <v>60</v>
      </c>
      <c r="T739" t="str">
        <f t="shared" si="82"/>
        <v>music</v>
      </c>
      <c r="U739" t="str">
        <f t="shared" si="83"/>
        <v>indie rock</v>
      </c>
    </row>
    <row r="740" spans="1:21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77"/>
        <v>2.0843373493975905</v>
      </c>
      <c r="G740" t="s">
        <v>14</v>
      </c>
      <c r="H740">
        <v>15</v>
      </c>
      <c r="I740" s="10">
        <f t="shared" si="78"/>
        <v>103.8</v>
      </c>
      <c r="J740" t="s">
        <v>21</v>
      </c>
      <c r="K740" t="s">
        <v>22</v>
      </c>
      <c r="L740">
        <v>1416117600</v>
      </c>
      <c r="M740">
        <v>1418018400</v>
      </c>
      <c r="N740" s="13">
        <f t="shared" si="79"/>
        <v>41959.25</v>
      </c>
      <c r="O740" s="13">
        <f t="shared" si="80"/>
        <v>41981.25</v>
      </c>
      <c r="P740" s="15" t="str">
        <f t="shared" si="81"/>
        <v>2014</v>
      </c>
      <c r="Q740" t="b">
        <v>0</v>
      </c>
      <c r="R740" t="b">
        <v>1</v>
      </c>
      <c r="S740" t="s">
        <v>33</v>
      </c>
      <c r="T740" t="str">
        <f t="shared" si="82"/>
        <v>theater</v>
      </c>
      <c r="U740" t="str">
        <f t="shared" si="83"/>
        <v>plays</v>
      </c>
    </row>
    <row r="741" spans="1:21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77"/>
        <v>61</v>
      </c>
      <c r="G741" t="s">
        <v>14</v>
      </c>
      <c r="H741">
        <v>191</v>
      </c>
      <c r="I741" s="10">
        <f t="shared" si="78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3">
        <f t="shared" si="79"/>
        <v>41089.208333333336</v>
      </c>
      <c r="O741" s="13">
        <f t="shared" si="80"/>
        <v>41090.208333333336</v>
      </c>
      <c r="P741" s="15" t="str">
        <f t="shared" si="81"/>
        <v>2012</v>
      </c>
      <c r="Q741" t="b">
        <v>0</v>
      </c>
      <c r="R741" t="b">
        <v>0</v>
      </c>
      <c r="S741" t="s">
        <v>60</v>
      </c>
      <c r="T741" t="str">
        <f t="shared" si="82"/>
        <v>music</v>
      </c>
      <c r="U741" t="str">
        <f t="shared" si="83"/>
        <v>indie rock</v>
      </c>
    </row>
    <row r="742" spans="1:21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77"/>
        <v>30.037735849056602</v>
      </c>
      <c r="G742" t="s">
        <v>14</v>
      </c>
      <c r="H742">
        <v>16</v>
      </c>
      <c r="I742" s="10">
        <f t="shared" si="78"/>
        <v>99.5</v>
      </c>
      <c r="J742" t="s">
        <v>21</v>
      </c>
      <c r="K742" t="s">
        <v>22</v>
      </c>
      <c r="L742">
        <v>1486101600</v>
      </c>
      <c r="M742">
        <v>1486360800</v>
      </c>
      <c r="N742" s="13">
        <f t="shared" si="79"/>
        <v>42769.25</v>
      </c>
      <c r="O742" s="13">
        <f t="shared" si="80"/>
        <v>42772.25</v>
      </c>
      <c r="P742" s="15" t="str">
        <f t="shared" si="81"/>
        <v>2017</v>
      </c>
      <c r="Q742" t="b">
        <v>0</v>
      </c>
      <c r="R742" t="b">
        <v>0</v>
      </c>
      <c r="S742" t="s">
        <v>33</v>
      </c>
      <c r="T742" t="str">
        <f t="shared" si="82"/>
        <v>theater</v>
      </c>
      <c r="U742" t="str">
        <f t="shared" si="83"/>
        <v>plays</v>
      </c>
    </row>
    <row r="743" spans="1:2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77"/>
        <v>1179.1666666666665</v>
      </c>
      <c r="G743" t="s">
        <v>20</v>
      </c>
      <c r="H743">
        <v>130</v>
      </c>
      <c r="I743" s="10">
        <f t="shared" si="78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3">
        <f t="shared" si="79"/>
        <v>40321.208333333336</v>
      </c>
      <c r="O743" s="13">
        <f t="shared" si="80"/>
        <v>40322.208333333336</v>
      </c>
      <c r="P743" s="15" t="str">
        <f t="shared" si="81"/>
        <v>2010</v>
      </c>
      <c r="Q743" t="b">
        <v>0</v>
      </c>
      <c r="R743" t="b">
        <v>0</v>
      </c>
      <c r="S743" t="s">
        <v>33</v>
      </c>
      <c r="T743" t="str">
        <f t="shared" si="82"/>
        <v>theater</v>
      </c>
      <c r="U743" t="str">
        <f t="shared" si="83"/>
        <v>plays</v>
      </c>
    </row>
    <row r="744" spans="1:2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77"/>
        <v>1126.0833333333335</v>
      </c>
      <c r="G744" t="s">
        <v>20</v>
      </c>
      <c r="H744">
        <v>122</v>
      </c>
      <c r="I744" s="10">
        <f t="shared" si="78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3">
        <f t="shared" si="79"/>
        <v>40197.25</v>
      </c>
      <c r="O744" s="13">
        <f t="shared" si="80"/>
        <v>40239.25</v>
      </c>
      <c r="P744" s="15" t="str">
        <f t="shared" si="81"/>
        <v>2010</v>
      </c>
      <c r="Q744" t="b">
        <v>0</v>
      </c>
      <c r="R744" t="b">
        <v>0</v>
      </c>
      <c r="S744" t="s">
        <v>50</v>
      </c>
      <c r="T744" t="str">
        <f t="shared" si="82"/>
        <v>music</v>
      </c>
      <c r="U744" t="str">
        <f t="shared" si="83"/>
        <v>electric music</v>
      </c>
    </row>
    <row r="745" spans="1:21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77"/>
        <v>12.923076923076923</v>
      </c>
      <c r="G745" t="s">
        <v>14</v>
      </c>
      <c r="H745">
        <v>17</v>
      </c>
      <c r="I745" s="10">
        <f t="shared" si="78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3">
        <f t="shared" si="79"/>
        <v>42298.208333333328</v>
      </c>
      <c r="O745" s="13">
        <f t="shared" si="80"/>
        <v>42304.208333333328</v>
      </c>
      <c r="P745" s="15" t="str">
        <f t="shared" si="81"/>
        <v>2015</v>
      </c>
      <c r="Q745" t="b">
        <v>0</v>
      </c>
      <c r="R745" t="b">
        <v>1</v>
      </c>
      <c r="S745" t="s">
        <v>33</v>
      </c>
      <c r="T745" t="str">
        <f t="shared" si="82"/>
        <v>theater</v>
      </c>
      <c r="U745" t="str">
        <f t="shared" si="83"/>
        <v>plays</v>
      </c>
    </row>
    <row r="746" spans="1:2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77"/>
        <v>712</v>
      </c>
      <c r="G746" t="s">
        <v>20</v>
      </c>
      <c r="H746">
        <v>140</v>
      </c>
      <c r="I746" s="10">
        <f t="shared" si="78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3">
        <f t="shared" si="79"/>
        <v>43322.208333333328</v>
      </c>
      <c r="O746" s="13">
        <f t="shared" si="80"/>
        <v>43324.208333333328</v>
      </c>
      <c r="P746" s="15" t="str">
        <f t="shared" si="81"/>
        <v>2018</v>
      </c>
      <c r="Q746" t="b">
        <v>0</v>
      </c>
      <c r="R746" t="b">
        <v>1</v>
      </c>
      <c r="S746" t="s">
        <v>33</v>
      </c>
      <c r="T746" t="str">
        <f t="shared" si="82"/>
        <v>theater</v>
      </c>
      <c r="U746" t="str">
        <f t="shared" si="83"/>
        <v>plays</v>
      </c>
    </row>
    <row r="747" spans="1:21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77"/>
        <v>30.304347826086957</v>
      </c>
      <c r="G747" t="s">
        <v>14</v>
      </c>
      <c r="H747">
        <v>34</v>
      </c>
      <c r="I747" s="10">
        <f t="shared" si="78"/>
        <v>61.5</v>
      </c>
      <c r="J747" t="s">
        <v>21</v>
      </c>
      <c r="K747" t="s">
        <v>22</v>
      </c>
      <c r="L747">
        <v>1275195600</v>
      </c>
      <c r="M747">
        <v>1277528400</v>
      </c>
      <c r="N747" s="13">
        <f t="shared" si="79"/>
        <v>40328.208333333336</v>
      </c>
      <c r="O747" s="13">
        <f t="shared" si="80"/>
        <v>40355.208333333336</v>
      </c>
      <c r="P747" s="15" t="str">
        <f t="shared" si="81"/>
        <v>2010</v>
      </c>
      <c r="Q747" t="b">
        <v>0</v>
      </c>
      <c r="R747" t="b">
        <v>0</v>
      </c>
      <c r="S747" t="s">
        <v>65</v>
      </c>
      <c r="T747" t="str">
        <f t="shared" si="82"/>
        <v>technology</v>
      </c>
      <c r="U747" t="str">
        <f t="shared" si="83"/>
        <v>wearables</v>
      </c>
    </row>
    <row r="748" spans="1:2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77"/>
        <v>212.50896057347671</v>
      </c>
      <c r="G748" t="s">
        <v>20</v>
      </c>
      <c r="H748">
        <v>3388</v>
      </c>
      <c r="I748" s="10">
        <f t="shared" si="78"/>
        <v>35</v>
      </c>
      <c r="J748" t="s">
        <v>21</v>
      </c>
      <c r="K748" t="s">
        <v>22</v>
      </c>
      <c r="L748">
        <v>1318136400</v>
      </c>
      <c r="M748">
        <v>1318568400</v>
      </c>
      <c r="N748" s="13">
        <f t="shared" si="79"/>
        <v>40825.208333333336</v>
      </c>
      <c r="O748" s="13">
        <f t="shared" si="80"/>
        <v>40830.208333333336</v>
      </c>
      <c r="P748" s="15" t="str">
        <f t="shared" si="81"/>
        <v>2011</v>
      </c>
      <c r="Q748" t="b">
        <v>0</v>
      </c>
      <c r="R748" t="b">
        <v>0</v>
      </c>
      <c r="S748" t="s">
        <v>28</v>
      </c>
      <c r="T748" t="str">
        <f t="shared" si="82"/>
        <v>technology</v>
      </c>
      <c r="U748" t="str">
        <f t="shared" si="83"/>
        <v>web</v>
      </c>
    </row>
    <row r="749" spans="1:2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77"/>
        <v>228.85714285714286</v>
      </c>
      <c r="G749" t="s">
        <v>20</v>
      </c>
      <c r="H749">
        <v>280</v>
      </c>
      <c r="I749" s="10">
        <f t="shared" si="7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3">
        <f t="shared" si="79"/>
        <v>40423.208333333336</v>
      </c>
      <c r="O749" s="13">
        <f t="shared" si="80"/>
        <v>40434.208333333336</v>
      </c>
      <c r="P749" s="15" t="str">
        <f t="shared" si="81"/>
        <v>2010</v>
      </c>
      <c r="Q749" t="b">
        <v>0</v>
      </c>
      <c r="R749" t="b">
        <v>0</v>
      </c>
      <c r="S749" t="s">
        <v>33</v>
      </c>
      <c r="T749" t="str">
        <f t="shared" si="82"/>
        <v>theater</v>
      </c>
      <c r="U749" t="str">
        <f t="shared" si="83"/>
        <v>plays</v>
      </c>
    </row>
    <row r="750" spans="1:2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77"/>
        <v>34.959979476654695</v>
      </c>
      <c r="G750" t="s">
        <v>74</v>
      </c>
      <c r="H750">
        <v>614</v>
      </c>
      <c r="I750" s="10">
        <f t="shared" si="78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3">
        <f t="shared" si="79"/>
        <v>40238.25</v>
      </c>
      <c r="O750" s="13">
        <f t="shared" si="80"/>
        <v>40263.208333333336</v>
      </c>
      <c r="P750" s="15" t="str">
        <f t="shared" si="81"/>
        <v>2010</v>
      </c>
      <c r="Q750" t="b">
        <v>0</v>
      </c>
      <c r="R750" t="b">
        <v>1</v>
      </c>
      <c r="S750" t="s">
        <v>71</v>
      </c>
      <c r="T750" t="str">
        <f t="shared" si="82"/>
        <v>film &amp; video</v>
      </c>
      <c r="U750" t="str">
        <f t="shared" si="83"/>
        <v>animation</v>
      </c>
    </row>
    <row r="751" spans="1:2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77"/>
        <v>157.29069767441862</v>
      </c>
      <c r="G751" t="s">
        <v>20</v>
      </c>
      <c r="H751">
        <v>366</v>
      </c>
      <c r="I751" s="10">
        <f t="shared" si="78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3">
        <f t="shared" si="79"/>
        <v>41920.208333333336</v>
      </c>
      <c r="O751" s="13">
        <f t="shared" si="80"/>
        <v>41932.208333333336</v>
      </c>
      <c r="P751" s="15" t="str">
        <f t="shared" si="81"/>
        <v>2014</v>
      </c>
      <c r="Q751" t="b">
        <v>0</v>
      </c>
      <c r="R751" t="b">
        <v>1</v>
      </c>
      <c r="S751" t="s">
        <v>65</v>
      </c>
      <c r="T751" t="str">
        <f t="shared" si="82"/>
        <v>technology</v>
      </c>
      <c r="U751" t="str">
        <f t="shared" si="83"/>
        <v>wearables</v>
      </c>
    </row>
    <row r="752" spans="1:21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77"/>
        <v>1</v>
      </c>
      <c r="G752" t="s">
        <v>14</v>
      </c>
      <c r="H752">
        <v>1</v>
      </c>
      <c r="I752" s="10">
        <f t="shared" si="78"/>
        <v>1</v>
      </c>
      <c r="J752" t="s">
        <v>40</v>
      </c>
      <c r="K752" t="s">
        <v>41</v>
      </c>
      <c r="L752">
        <v>1277960400</v>
      </c>
      <c r="M752">
        <v>1280120400</v>
      </c>
      <c r="N752" s="13">
        <f t="shared" si="79"/>
        <v>40360.208333333336</v>
      </c>
      <c r="O752" s="13">
        <f t="shared" si="80"/>
        <v>40385.208333333336</v>
      </c>
      <c r="P752" s="15" t="str">
        <f t="shared" si="81"/>
        <v>2010</v>
      </c>
      <c r="Q752" t="b">
        <v>0</v>
      </c>
      <c r="R752" t="b">
        <v>0</v>
      </c>
      <c r="S752" t="s">
        <v>50</v>
      </c>
      <c r="T752" t="str">
        <f t="shared" si="82"/>
        <v>music</v>
      </c>
      <c r="U752" t="str">
        <f t="shared" si="83"/>
        <v>electric music</v>
      </c>
    </row>
    <row r="753" spans="1:2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77"/>
        <v>232.30555555555554</v>
      </c>
      <c r="G753" t="s">
        <v>20</v>
      </c>
      <c r="H753">
        <v>270</v>
      </c>
      <c r="I753" s="10">
        <f t="shared" si="78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3">
        <f t="shared" si="79"/>
        <v>42446.208333333328</v>
      </c>
      <c r="O753" s="13">
        <f t="shared" si="80"/>
        <v>42461.208333333328</v>
      </c>
      <c r="P753" s="15" t="str">
        <f t="shared" si="81"/>
        <v>2016</v>
      </c>
      <c r="Q753" t="b">
        <v>1</v>
      </c>
      <c r="R753" t="b">
        <v>1</v>
      </c>
      <c r="S753" t="s">
        <v>68</v>
      </c>
      <c r="T753" t="str">
        <f t="shared" si="82"/>
        <v>publishing</v>
      </c>
      <c r="U753" t="str">
        <f t="shared" si="83"/>
        <v>nonfiction</v>
      </c>
    </row>
    <row r="754" spans="1:2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77"/>
        <v>92.448275862068968</v>
      </c>
      <c r="G754" t="s">
        <v>74</v>
      </c>
      <c r="H754">
        <v>114</v>
      </c>
      <c r="I754" s="10">
        <f t="shared" si="78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3">
        <f t="shared" si="79"/>
        <v>40395.208333333336</v>
      </c>
      <c r="O754" s="13">
        <f t="shared" si="80"/>
        <v>40413.208333333336</v>
      </c>
      <c r="P754" s="15" t="str">
        <f t="shared" si="81"/>
        <v>2010</v>
      </c>
      <c r="Q754" t="b">
        <v>0</v>
      </c>
      <c r="R754" t="b">
        <v>1</v>
      </c>
      <c r="S754" t="s">
        <v>33</v>
      </c>
      <c r="T754" t="str">
        <f t="shared" si="82"/>
        <v>theater</v>
      </c>
      <c r="U754" t="str">
        <f t="shared" si="83"/>
        <v>plays</v>
      </c>
    </row>
    <row r="755" spans="1:2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77"/>
        <v>256.70212765957444</v>
      </c>
      <c r="G755" t="s">
        <v>20</v>
      </c>
      <c r="H755">
        <v>137</v>
      </c>
      <c r="I755" s="10">
        <f t="shared" si="78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3">
        <f t="shared" si="79"/>
        <v>40321.208333333336</v>
      </c>
      <c r="O755" s="13">
        <f t="shared" si="80"/>
        <v>40336.208333333336</v>
      </c>
      <c r="P755" s="15" t="str">
        <f t="shared" si="81"/>
        <v>2010</v>
      </c>
      <c r="Q755" t="b">
        <v>0</v>
      </c>
      <c r="R755" t="b">
        <v>0</v>
      </c>
      <c r="S755" t="s">
        <v>122</v>
      </c>
      <c r="T755" t="str">
        <f t="shared" si="82"/>
        <v>photography</v>
      </c>
      <c r="U755" t="str">
        <f t="shared" si="83"/>
        <v>photography books</v>
      </c>
    </row>
    <row r="756" spans="1:2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77"/>
        <v>168.47017045454547</v>
      </c>
      <c r="G756" t="s">
        <v>20</v>
      </c>
      <c r="H756">
        <v>3205</v>
      </c>
      <c r="I756" s="10">
        <f t="shared" si="78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3">
        <f t="shared" si="79"/>
        <v>41210.208333333336</v>
      </c>
      <c r="O756" s="13">
        <f t="shared" si="80"/>
        <v>41263.25</v>
      </c>
      <c r="P756" s="15" t="str">
        <f t="shared" si="81"/>
        <v>2012</v>
      </c>
      <c r="Q756" t="b">
        <v>0</v>
      </c>
      <c r="R756" t="b">
        <v>0</v>
      </c>
      <c r="S756" t="s">
        <v>33</v>
      </c>
      <c r="T756" t="str">
        <f t="shared" si="82"/>
        <v>theater</v>
      </c>
      <c r="U756" t="str">
        <f t="shared" si="83"/>
        <v>plays</v>
      </c>
    </row>
    <row r="757" spans="1:2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77"/>
        <v>166.57777777777778</v>
      </c>
      <c r="G757" t="s">
        <v>20</v>
      </c>
      <c r="H757">
        <v>288</v>
      </c>
      <c r="I757" s="10">
        <f t="shared" si="78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3">
        <f t="shared" si="79"/>
        <v>43096.25</v>
      </c>
      <c r="O757" s="13">
        <f t="shared" si="80"/>
        <v>43108.25</v>
      </c>
      <c r="P757" s="15" t="str">
        <f t="shared" si="81"/>
        <v>2018</v>
      </c>
      <c r="Q757" t="b">
        <v>0</v>
      </c>
      <c r="R757" t="b">
        <v>1</v>
      </c>
      <c r="S757" t="s">
        <v>33</v>
      </c>
      <c r="T757" t="str">
        <f t="shared" si="82"/>
        <v>theater</v>
      </c>
      <c r="U757" t="str">
        <f t="shared" si="83"/>
        <v>plays</v>
      </c>
    </row>
    <row r="758" spans="1:2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77"/>
        <v>772.07692307692309</v>
      </c>
      <c r="G758" t="s">
        <v>20</v>
      </c>
      <c r="H758">
        <v>148</v>
      </c>
      <c r="I758" s="10">
        <f t="shared" si="78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3">
        <f t="shared" si="79"/>
        <v>42024.25</v>
      </c>
      <c r="O758" s="13">
        <f t="shared" si="80"/>
        <v>42030.25</v>
      </c>
      <c r="P758" s="15" t="str">
        <f t="shared" si="81"/>
        <v>2015</v>
      </c>
      <c r="Q758" t="b">
        <v>0</v>
      </c>
      <c r="R758" t="b">
        <v>0</v>
      </c>
      <c r="S758" t="s">
        <v>33</v>
      </c>
      <c r="T758" t="str">
        <f t="shared" si="82"/>
        <v>theater</v>
      </c>
      <c r="U758" t="str">
        <f t="shared" si="83"/>
        <v>plays</v>
      </c>
    </row>
    <row r="759" spans="1:2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77"/>
        <v>406.85714285714283</v>
      </c>
      <c r="G759" t="s">
        <v>20</v>
      </c>
      <c r="H759">
        <v>114</v>
      </c>
      <c r="I759" s="10">
        <f t="shared" si="78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3">
        <f t="shared" si="79"/>
        <v>40675.208333333336</v>
      </c>
      <c r="O759" s="13">
        <f t="shared" si="80"/>
        <v>40679.208333333336</v>
      </c>
      <c r="P759" s="15" t="str">
        <f t="shared" si="81"/>
        <v>2011</v>
      </c>
      <c r="Q759" t="b">
        <v>0</v>
      </c>
      <c r="R759" t="b">
        <v>0</v>
      </c>
      <c r="S759" t="s">
        <v>53</v>
      </c>
      <c r="T759" t="str">
        <f t="shared" si="82"/>
        <v>film &amp; video</v>
      </c>
      <c r="U759" t="str">
        <f t="shared" si="83"/>
        <v>drama</v>
      </c>
    </row>
    <row r="760" spans="1:2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77"/>
        <v>564.20608108108115</v>
      </c>
      <c r="G760" t="s">
        <v>20</v>
      </c>
      <c r="H760">
        <v>1518</v>
      </c>
      <c r="I760" s="10">
        <f t="shared" si="78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3">
        <f t="shared" si="79"/>
        <v>41936.208333333336</v>
      </c>
      <c r="O760" s="13">
        <f t="shared" si="80"/>
        <v>41945.208333333336</v>
      </c>
      <c r="P760" s="15" t="str">
        <f t="shared" si="81"/>
        <v>2014</v>
      </c>
      <c r="Q760" t="b">
        <v>0</v>
      </c>
      <c r="R760" t="b">
        <v>0</v>
      </c>
      <c r="S760" t="s">
        <v>23</v>
      </c>
      <c r="T760" t="str">
        <f t="shared" si="82"/>
        <v>music</v>
      </c>
      <c r="U760" t="str">
        <f t="shared" si="83"/>
        <v>rock</v>
      </c>
    </row>
    <row r="761" spans="1:21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77"/>
        <v>68.426865671641792</v>
      </c>
      <c r="G761" t="s">
        <v>14</v>
      </c>
      <c r="H761">
        <v>1274</v>
      </c>
      <c r="I761" s="10">
        <f t="shared" si="78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3">
        <f t="shared" si="79"/>
        <v>43136.25</v>
      </c>
      <c r="O761" s="13">
        <f t="shared" si="80"/>
        <v>43166.25</v>
      </c>
      <c r="P761" s="15" t="str">
        <f t="shared" si="81"/>
        <v>2018</v>
      </c>
      <c r="Q761" t="b">
        <v>0</v>
      </c>
      <c r="R761" t="b">
        <v>0</v>
      </c>
      <c r="S761" t="s">
        <v>50</v>
      </c>
      <c r="T761" t="str">
        <f t="shared" si="82"/>
        <v>music</v>
      </c>
      <c r="U761" t="str">
        <f t="shared" si="83"/>
        <v>electric music</v>
      </c>
    </row>
    <row r="762" spans="1:21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77"/>
        <v>34.351966873706004</v>
      </c>
      <c r="G762" t="s">
        <v>14</v>
      </c>
      <c r="H762">
        <v>210</v>
      </c>
      <c r="I762" s="10">
        <f t="shared" si="78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3">
        <f t="shared" si="79"/>
        <v>43678.208333333328</v>
      </c>
      <c r="O762" s="13">
        <f t="shared" si="80"/>
        <v>43707.208333333328</v>
      </c>
      <c r="P762" s="15" t="str">
        <f t="shared" si="81"/>
        <v>2019</v>
      </c>
      <c r="Q762" t="b">
        <v>0</v>
      </c>
      <c r="R762" t="b">
        <v>1</v>
      </c>
      <c r="S762" t="s">
        <v>89</v>
      </c>
      <c r="T762" t="str">
        <f t="shared" si="82"/>
        <v>games</v>
      </c>
      <c r="U762" t="str">
        <f t="shared" si="83"/>
        <v>video games</v>
      </c>
    </row>
    <row r="763" spans="1:2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77"/>
        <v>655.4545454545455</v>
      </c>
      <c r="G763" t="s">
        <v>20</v>
      </c>
      <c r="H763">
        <v>166</v>
      </c>
      <c r="I763" s="10">
        <f t="shared" si="78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3">
        <f t="shared" si="79"/>
        <v>42938.208333333328</v>
      </c>
      <c r="O763" s="13">
        <f t="shared" si="80"/>
        <v>42943.208333333328</v>
      </c>
      <c r="P763" s="15" t="str">
        <f t="shared" si="81"/>
        <v>2017</v>
      </c>
      <c r="Q763" t="b">
        <v>0</v>
      </c>
      <c r="R763" t="b">
        <v>0</v>
      </c>
      <c r="S763" t="s">
        <v>23</v>
      </c>
      <c r="T763" t="str">
        <f t="shared" si="82"/>
        <v>music</v>
      </c>
      <c r="U763" t="str">
        <f t="shared" si="83"/>
        <v>rock</v>
      </c>
    </row>
    <row r="764" spans="1:2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77"/>
        <v>177.25714285714284</v>
      </c>
      <c r="G764" t="s">
        <v>20</v>
      </c>
      <c r="H764">
        <v>100</v>
      </c>
      <c r="I764" s="10">
        <f t="shared" si="78"/>
        <v>62.04</v>
      </c>
      <c r="J764" t="s">
        <v>26</v>
      </c>
      <c r="K764" t="s">
        <v>27</v>
      </c>
      <c r="L764">
        <v>1354082400</v>
      </c>
      <c r="M764">
        <v>1355032800</v>
      </c>
      <c r="N764" s="13">
        <f t="shared" si="79"/>
        <v>41241.25</v>
      </c>
      <c r="O764" s="13">
        <f t="shared" si="80"/>
        <v>41252.25</v>
      </c>
      <c r="P764" s="15" t="str">
        <f t="shared" si="81"/>
        <v>2012</v>
      </c>
      <c r="Q764" t="b">
        <v>0</v>
      </c>
      <c r="R764" t="b">
        <v>0</v>
      </c>
      <c r="S764" t="s">
        <v>159</v>
      </c>
      <c r="T764" t="str">
        <f t="shared" si="82"/>
        <v>music</v>
      </c>
      <c r="U764" t="str">
        <f t="shared" si="83"/>
        <v>jazz</v>
      </c>
    </row>
    <row r="765" spans="1:2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77"/>
        <v>113.17857142857144</v>
      </c>
      <c r="G765" t="s">
        <v>20</v>
      </c>
      <c r="H765">
        <v>235</v>
      </c>
      <c r="I765" s="10">
        <f t="shared" si="78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3">
        <f t="shared" si="79"/>
        <v>41037.208333333336</v>
      </c>
      <c r="O765" s="13">
        <f t="shared" si="80"/>
        <v>41072.208333333336</v>
      </c>
      <c r="P765" s="15" t="str">
        <f t="shared" si="81"/>
        <v>2012</v>
      </c>
      <c r="Q765" t="b">
        <v>0</v>
      </c>
      <c r="R765" t="b">
        <v>1</v>
      </c>
      <c r="S765" t="s">
        <v>33</v>
      </c>
      <c r="T765" t="str">
        <f t="shared" si="82"/>
        <v>theater</v>
      </c>
      <c r="U765" t="str">
        <f t="shared" si="83"/>
        <v>plays</v>
      </c>
    </row>
    <row r="766" spans="1:21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77"/>
        <v>728.18181818181824</v>
      </c>
      <c r="G766" t="s">
        <v>20</v>
      </c>
      <c r="H766">
        <v>148</v>
      </c>
      <c r="I766" s="10">
        <f t="shared" si="78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3">
        <f t="shared" si="79"/>
        <v>40676.208333333336</v>
      </c>
      <c r="O766" s="13">
        <f t="shared" si="80"/>
        <v>40684.208333333336</v>
      </c>
      <c r="P766" s="15" t="str">
        <f t="shared" si="81"/>
        <v>2011</v>
      </c>
      <c r="Q766" t="b">
        <v>0</v>
      </c>
      <c r="R766" t="b">
        <v>0</v>
      </c>
      <c r="S766" t="s">
        <v>23</v>
      </c>
      <c r="T766" t="str">
        <f t="shared" si="82"/>
        <v>music</v>
      </c>
      <c r="U766" t="str">
        <f t="shared" si="83"/>
        <v>rock</v>
      </c>
    </row>
    <row r="767" spans="1:2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77"/>
        <v>208.33333333333334</v>
      </c>
      <c r="G767" t="s">
        <v>20</v>
      </c>
      <c r="H767">
        <v>198</v>
      </c>
      <c r="I767" s="10">
        <f t="shared" si="78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3">
        <f t="shared" si="79"/>
        <v>42840.208333333328</v>
      </c>
      <c r="O767" s="13">
        <f t="shared" si="80"/>
        <v>42865.208333333328</v>
      </c>
      <c r="P767" s="15" t="str">
        <f t="shared" si="81"/>
        <v>2017</v>
      </c>
      <c r="Q767" t="b">
        <v>1</v>
      </c>
      <c r="R767" t="b">
        <v>1</v>
      </c>
      <c r="S767" t="s">
        <v>60</v>
      </c>
      <c r="T767" t="str">
        <f t="shared" si="82"/>
        <v>music</v>
      </c>
      <c r="U767" t="str">
        <f t="shared" si="83"/>
        <v>indie rock</v>
      </c>
    </row>
    <row r="768" spans="1:21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77"/>
        <v>31.171232876712331</v>
      </c>
      <c r="G768" t="s">
        <v>14</v>
      </c>
      <c r="H768">
        <v>248</v>
      </c>
      <c r="I768" s="10">
        <f t="shared" si="78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3">
        <f t="shared" si="79"/>
        <v>43362.208333333328</v>
      </c>
      <c r="O768" s="13">
        <f t="shared" si="80"/>
        <v>43363.208333333328</v>
      </c>
      <c r="P768" s="15" t="str">
        <f t="shared" si="81"/>
        <v>2018</v>
      </c>
      <c r="Q768" t="b">
        <v>0</v>
      </c>
      <c r="R768" t="b">
        <v>0</v>
      </c>
      <c r="S768" t="s">
        <v>474</v>
      </c>
      <c r="T768" t="str">
        <f t="shared" si="82"/>
        <v>film &amp; video</v>
      </c>
      <c r="U768" t="str">
        <f t="shared" si="83"/>
        <v>science fiction</v>
      </c>
    </row>
    <row r="769" spans="1:21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77"/>
        <v>56.967078189300416</v>
      </c>
      <c r="G769" t="s">
        <v>14</v>
      </c>
      <c r="H769">
        <v>513</v>
      </c>
      <c r="I769" s="10">
        <f t="shared" si="78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3">
        <f t="shared" si="79"/>
        <v>42283.208333333328</v>
      </c>
      <c r="O769" s="13">
        <f t="shared" si="80"/>
        <v>42328.25</v>
      </c>
      <c r="P769" s="15" t="str">
        <f t="shared" si="81"/>
        <v>2015</v>
      </c>
      <c r="Q769" t="b">
        <v>0</v>
      </c>
      <c r="R769" t="b">
        <v>0</v>
      </c>
      <c r="S769" t="s">
        <v>206</v>
      </c>
      <c r="T769" t="str">
        <f t="shared" si="82"/>
        <v>publishing</v>
      </c>
      <c r="U769" t="str">
        <f t="shared" si="83"/>
        <v>translations</v>
      </c>
    </row>
    <row r="770" spans="1:2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ref="F770:F833" si="84">(E770/D770)*100</f>
        <v>231</v>
      </c>
      <c r="G770" t="s">
        <v>20</v>
      </c>
      <c r="H770">
        <v>150</v>
      </c>
      <c r="I770" s="10">
        <f t="shared" ref="I770:I833" si="85">IF(H770=0, 0, 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3">
        <f t="shared" ref="N770:N833" si="86">(((L770/60)/60)/24)+DATE(1970,1,1)</f>
        <v>41619.25</v>
      </c>
      <c r="O770" s="13">
        <f t="shared" ref="O770:O833" si="87">(((M770/60)/60)/24)+DATE(1970,1,1)</f>
        <v>41634.25</v>
      </c>
      <c r="P770" s="15" t="str">
        <f t="shared" si="81"/>
        <v>2013</v>
      </c>
      <c r="Q770" t="b">
        <v>0</v>
      </c>
      <c r="R770" t="b">
        <v>0</v>
      </c>
      <c r="S770" t="s">
        <v>33</v>
      </c>
      <c r="T770" t="str">
        <f t="shared" si="82"/>
        <v>theater</v>
      </c>
      <c r="U770" t="str">
        <f t="shared" si="83"/>
        <v>plays</v>
      </c>
    </row>
    <row r="771" spans="1:21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si="84"/>
        <v>86.867834394904463</v>
      </c>
      <c r="G771" t="s">
        <v>14</v>
      </c>
      <c r="H771">
        <v>3410</v>
      </c>
      <c r="I771" s="10">
        <f t="shared" si="85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3">
        <f t="shared" si="86"/>
        <v>41501.208333333336</v>
      </c>
      <c r="O771" s="13">
        <f t="shared" si="87"/>
        <v>41527.208333333336</v>
      </c>
      <c r="P771" s="15" t="str">
        <f t="shared" ref="P771:P834" si="88">TEXT(O771,"yyyy")</f>
        <v>2013</v>
      </c>
      <c r="Q771" t="b">
        <v>0</v>
      </c>
      <c r="R771" t="b">
        <v>0</v>
      </c>
      <c r="S771" t="s">
        <v>89</v>
      </c>
      <c r="T771" t="str">
        <f t="shared" ref="T771:T834" si="89">_xlfn.TEXTBEFORE(S771,"/")</f>
        <v>games</v>
      </c>
      <c r="U771" t="str">
        <f t="shared" ref="U771:U834" si="90">_xlfn.TEXTAFTER(S771,"/")</f>
        <v>video games</v>
      </c>
    </row>
    <row r="772" spans="1:2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84"/>
        <v>270.74418604651163</v>
      </c>
      <c r="G772" t="s">
        <v>20</v>
      </c>
      <c r="H772">
        <v>216</v>
      </c>
      <c r="I772" s="10">
        <f t="shared" si="8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3">
        <f t="shared" si="86"/>
        <v>41743.208333333336</v>
      </c>
      <c r="O772" s="13">
        <f t="shared" si="87"/>
        <v>41750.208333333336</v>
      </c>
      <c r="P772" s="15" t="str">
        <f t="shared" si="88"/>
        <v>2014</v>
      </c>
      <c r="Q772" t="b">
        <v>0</v>
      </c>
      <c r="R772" t="b">
        <v>1</v>
      </c>
      <c r="S772" t="s">
        <v>33</v>
      </c>
      <c r="T772" t="str">
        <f t="shared" si="89"/>
        <v>theater</v>
      </c>
      <c r="U772" t="str">
        <f t="shared" si="90"/>
        <v>plays</v>
      </c>
    </row>
    <row r="773" spans="1:2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84"/>
        <v>49.446428571428569</v>
      </c>
      <c r="G773" t="s">
        <v>74</v>
      </c>
      <c r="H773">
        <v>26</v>
      </c>
      <c r="I773" s="10">
        <f t="shared" si="85"/>
        <v>106.5</v>
      </c>
      <c r="J773" t="s">
        <v>21</v>
      </c>
      <c r="K773" t="s">
        <v>22</v>
      </c>
      <c r="L773">
        <v>1548482400</v>
      </c>
      <c r="M773">
        <v>1550815200</v>
      </c>
      <c r="N773" s="13">
        <f t="shared" si="86"/>
        <v>43491.25</v>
      </c>
      <c r="O773" s="13">
        <f t="shared" si="87"/>
        <v>43518.25</v>
      </c>
      <c r="P773" s="15" t="str">
        <f t="shared" si="88"/>
        <v>2019</v>
      </c>
      <c r="Q773" t="b">
        <v>0</v>
      </c>
      <c r="R773" t="b">
        <v>0</v>
      </c>
      <c r="S773" t="s">
        <v>33</v>
      </c>
      <c r="T773" t="str">
        <f t="shared" si="89"/>
        <v>theater</v>
      </c>
      <c r="U773" t="str">
        <f t="shared" si="90"/>
        <v>plays</v>
      </c>
    </row>
    <row r="774" spans="1:2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84"/>
        <v>113.3596256684492</v>
      </c>
      <c r="G774" t="s">
        <v>20</v>
      </c>
      <c r="H774">
        <v>5139</v>
      </c>
      <c r="I774" s="10">
        <f t="shared" si="8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3">
        <f t="shared" si="86"/>
        <v>43505.25</v>
      </c>
      <c r="O774" s="13">
        <f t="shared" si="87"/>
        <v>43509.25</v>
      </c>
      <c r="P774" s="15" t="str">
        <f t="shared" si="88"/>
        <v>2019</v>
      </c>
      <c r="Q774" t="b">
        <v>0</v>
      </c>
      <c r="R774" t="b">
        <v>0</v>
      </c>
      <c r="S774" t="s">
        <v>60</v>
      </c>
      <c r="T774" t="str">
        <f t="shared" si="89"/>
        <v>music</v>
      </c>
      <c r="U774" t="str">
        <f t="shared" si="90"/>
        <v>indie rock</v>
      </c>
    </row>
    <row r="775" spans="1:2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84"/>
        <v>190.55555555555554</v>
      </c>
      <c r="G775" t="s">
        <v>20</v>
      </c>
      <c r="H775">
        <v>2353</v>
      </c>
      <c r="I775" s="10">
        <f t="shared" si="8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3">
        <f t="shared" si="86"/>
        <v>42838.208333333328</v>
      </c>
      <c r="O775" s="13">
        <f t="shared" si="87"/>
        <v>42848.208333333328</v>
      </c>
      <c r="P775" s="15" t="str">
        <f t="shared" si="88"/>
        <v>2017</v>
      </c>
      <c r="Q775" t="b">
        <v>0</v>
      </c>
      <c r="R775" t="b">
        <v>0</v>
      </c>
      <c r="S775" t="s">
        <v>33</v>
      </c>
      <c r="T775" t="str">
        <f t="shared" si="89"/>
        <v>theater</v>
      </c>
      <c r="U775" t="str">
        <f t="shared" si="90"/>
        <v>plays</v>
      </c>
    </row>
    <row r="776" spans="1:2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84"/>
        <v>135.5</v>
      </c>
      <c r="G776" t="s">
        <v>20</v>
      </c>
      <c r="H776">
        <v>78</v>
      </c>
      <c r="I776" s="10">
        <f t="shared" si="8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3">
        <f t="shared" si="86"/>
        <v>42513.208333333328</v>
      </c>
      <c r="O776" s="13">
        <f t="shared" si="87"/>
        <v>42554.208333333328</v>
      </c>
      <c r="P776" s="15" t="str">
        <f t="shared" si="88"/>
        <v>2016</v>
      </c>
      <c r="Q776" t="b">
        <v>0</v>
      </c>
      <c r="R776" t="b">
        <v>0</v>
      </c>
      <c r="S776" t="s">
        <v>28</v>
      </c>
      <c r="T776" t="str">
        <f t="shared" si="89"/>
        <v>technology</v>
      </c>
      <c r="U776" t="str">
        <f t="shared" si="90"/>
        <v>web</v>
      </c>
    </row>
    <row r="777" spans="1:21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84"/>
        <v>10.297872340425531</v>
      </c>
      <c r="G777" t="s">
        <v>14</v>
      </c>
      <c r="H777">
        <v>10</v>
      </c>
      <c r="I777" s="10">
        <f t="shared" si="85"/>
        <v>96.8</v>
      </c>
      <c r="J777" t="s">
        <v>21</v>
      </c>
      <c r="K777" t="s">
        <v>22</v>
      </c>
      <c r="L777">
        <v>1415253600</v>
      </c>
      <c r="M777">
        <v>1416117600</v>
      </c>
      <c r="N777" s="13">
        <f t="shared" si="86"/>
        <v>41949.25</v>
      </c>
      <c r="O777" s="13">
        <f t="shared" si="87"/>
        <v>41959.25</v>
      </c>
      <c r="P777" s="15" t="str">
        <f t="shared" si="88"/>
        <v>2014</v>
      </c>
      <c r="Q777" t="b">
        <v>0</v>
      </c>
      <c r="R777" t="b">
        <v>0</v>
      </c>
      <c r="S777" t="s">
        <v>23</v>
      </c>
      <c r="T777" t="str">
        <f t="shared" si="89"/>
        <v>music</v>
      </c>
      <c r="U777" t="str">
        <f t="shared" si="90"/>
        <v>rock</v>
      </c>
    </row>
    <row r="778" spans="1:21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84"/>
        <v>65.544223826714799</v>
      </c>
      <c r="G778" t="s">
        <v>14</v>
      </c>
      <c r="H778">
        <v>2201</v>
      </c>
      <c r="I778" s="10">
        <f t="shared" si="8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3">
        <f t="shared" si="86"/>
        <v>43650.208333333328</v>
      </c>
      <c r="O778" s="13">
        <f t="shared" si="87"/>
        <v>43668.208333333328</v>
      </c>
      <c r="P778" s="15" t="str">
        <f t="shared" si="88"/>
        <v>2019</v>
      </c>
      <c r="Q778" t="b">
        <v>0</v>
      </c>
      <c r="R778" t="b">
        <v>0</v>
      </c>
      <c r="S778" t="s">
        <v>33</v>
      </c>
      <c r="T778" t="str">
        <f t="shared" si="89"/>
        <v>theater</v>
      </c>
      <c r="U778" t="str">
        <f t="shared" si="90"/>
        <v>plays</v>
      </c>
    </row>
    <row r="779" spans="1:21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84"/>
        <v>49.026652452025587</v>
      </c>
      <c r="G779" t="s">
        <v>14</v>
      </c>
      <c r="H779">
        <v>676</v>
      </c>
      <c r="I779" s="10">
        <f t="shared" si="8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3">
        <f t="shared" si="86"/>
        <v>40809.208333333336</v>
      </c>
      <c r="O779" s="13">
        <f t="shared" si="87"/>
        <v>40838.208333333336</v>
      </c>
      <c r="P779" s="15" t="str">
        <f t="shared" si="88"/>
        <v>2011</v>
      </c>
      <c r="Q779" t="b">
        <v>0</v>
      </c>
      <c r="R779" t="b">
        <v>0</v>
      </c>
      <c r="S779" t="s">
        <v>33</v>
      </c>
      <c r="T779" t="str">
        <f t="shared" si="89"/>
        <v>theater</v>
      </c>
      <c r="U779" t="str">
        <f t="shared" si="90"/>
        <v>plays</v>
      </c>
    </row>
    <row r="780" spans="1:2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84"/>
        <v>787.92307692307691</v>
      </c>
      <c r="G780" t="s">
        <v>20</v>
      </c>
      <c r="H780">
        <v>174</v>
      </c>
      <c r="I780" s="10">
        <f t="shared" si="8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3">
        <f t="shared" si="86"/>
        <v>40768.208333333336</v>
      </c>
      <c r="O780" s="13">
        <f t="shared" si="87"/>
        <v>40773.208333333336</v>
      </c>
      <c r="P780" s="15" t="str">
        <f t="shared" si="88"/>
        <v>2011</v>
      </c>
      <c r="Q780" t="b">
        <v>0</v>
      </c>
      <c r="R780" t="b">
        <v>0</v>
      </c>
      <c r="S780" t="s">
        <v>71</v>
      </c>
      <c r="T780" t="str">
        <f t="shared" si="89"/>
        <v>film &amp; video</v>
      </c>
      <c r="U780" t="str">
        <f t="shared" si="90"/>
        <v>animation</v>
      </c>
    </row>
    <row r="781" spans="1:21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84"/>
        <v>80.306347746090154</v>
      </c>
      <c r="G781" t="s">
        <v>14</v>
      </c>
      <c r="H781">
        <v>831</v>
      </c>
      <c r="I781" s="10">
        <f t="shared" si="8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3">
        <f t="shared" si="86"/>
        <v>42230.208333333328</v>
      </c>
      <c r="O781" s="13">
        <f t="shared" si="87"/>
        <v>42239.208333333328</v>
      </c>
      <c r="P781" s="15" t="str">
        <f t="shared" si="88"/>
        <v>2015</v>
      </c>
      <c r="Q781" t="b">
        <v>0</v>
      </c>
      <c r="R781" t="b">
        <v>1</v>
      </c>
      <c r="S781" t="s">
        <v>33</v>
      </c>
      <c r="T781" t="str">
        <f t="shared" si="89"/>
        <v>theater</v>
      </c>
      <c r="U781" t="str">
        <f t="shared" si="90"/>
        <v>plays</v>
      </c>
    </row>
    <row r="782" spans="1:2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84"/>
        <v>106.29411764705883</v>
      </c>
      <c r="G782" t="s">
        <v>20</v>
      </c>
      <c r="H782">
        <v>164</v>
      </c>
      <c r="I782" s="10">
        <f t="shared" si="8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3">
        <f t="shared" si="86"/>
        <v>42573.208333333328</v>
      </c>
      <c r="O782" s="13">
        <f t="shared" si="87"/>
        <v>42592.208333333328</v>
      </c>
      <c r="P782" s="15" t="str">
        <f t="shared" si="88"/>
        <v>2016</v>
      </c>
      <c r="Q782" t="b">
        <v>0</v>
      </c>
      <c r="R782" t="b">
        <v>1</v>
      </c>
      <c r="S782" t="s">
        <v>53</v>
      </c>
      <c r="T782" t="str">
        <f t="shared" si="89"/>
        <v>film &amp; video</v>
      </c>
      <c r="U782" t="str">
        <f t="shared" si="90"/>
        <v>drama</v>
      </c>
    </row>
    <row r="783" spans="1:2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84"/>
        <v>50.735632183908038</v>
      </c>
      <c r="G783" t="s">
        <v>74</v>
      </c>
      <c r="H783">
        <v>56</v>
      </c>
      <c r="I783" s="10">
        <f t="shared" si="8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3">
        <f t="shared" si="86"/>
        <v>40482.208333333336</v>
      </c>
      <c r="O783" s="13">
        <f t="shared" si="87"/>
        <v>40533.25</v>
      </c>
      <c r="P783" s="15" t="str">
        <f t="shared" si="88"/>
        <v>2010</v>
      </c>
      <c r="Q783" t="b">
        <v>0</v>
      </c>
      <c r="R783" t="b">
        <v>0</v>
      </c>
      <c r="S783" t="s">
        <v>33</v>
      </c>
      <c r="T783" t="str">
        <f t="shared" si="89"/>
        <v>theater</v>
      </c>
      <c r="U783" t="str">
        <f t="shared" si="90"/>
        <v>plays</v>
      </c>
    </row>
    <row r="784" spans="1:2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84"/>
        <v>215.31372549019611</v>
      </c>
      <c r="G784" t="s">
        <v>20</v>
      </c>
      <c r="H784">
        <v>161</v>
      </c>
      <c r="I784" s="10">
        <f t="shared" si="8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3">
        <f t="shared" si="86"/>
        <v>40603.25</v>
      </c>
      <c r="O784" s="13">
        <f t="shared" si="87"/>
        <v>40631.208333333336</v>
      </c>
      <c r="P784" s="15" t="str">
        <f t="shared" si="88"/>
        <v>2011</v>
      </c>
      <c r="Q784" t="b">
        <v>0</v>
      </c>
      <c r="R784" t="b">
        <v>1</v>
      </c>
      <c r="S784" t="s">
        <v>71</v>
      </c>
      <c r="T784" t="str">
        <f t="shared" si="89"/>
        <v>film &amp; video</v>
      </c>
      <c r="U784" t="str">
        <f t="shared" si="90"/>
        <v>animation</v>
      </c>
    </row>
    <row r="785" spans="1:2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84"/>
        <v>141.22972972972974</v>
      </c>
      <c r="G785" t="s">
        <v>20</v>
      </c>
      <c r="H785">
        <v>138</v>
      </c>
      <c r="I785" s="10">
        <f t="shared" si="8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3">
        <f t="shared" si="86"/>
        <v>41625.25</v>
      </c>
      <c r="O785" s="13">
        <f t="shared" si="87"/>
        <v>41632.25</v>
      </c>
      <c r="P785" s="15" t="str">
        <f t="shared" si="88"/>
        <v>2013</v>
      </c>
      <c r="Q785" t="b">
        <v>0</v>
      </c>
      <c r="R785" t="b">
        <v>0</v>
      </c>
      <c r="S785" t="s">
        <v>23</v>
      </c>
      <c r="T785" t="str">
        <f t="shared" si="89"/>
        <v>music</v>
      </c>
      <c r="U785" t="str">
        <f t="shared" si="90"/>
        <v>rock</v>
      </c>
    </row>
    <row r="786" spans="1:2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84"/>
        <v>115.33745781777279</v>
      </c>
      <c r="G786" t="s">
        <v>20</v>
      </c>
      <c r="H786">
        <v>3308</v>
      </c>
      <c r="I786" s="10">
        <f t="shared" si="8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3">
        <f t="shared" si="86"/>
        <v>42435.25</v>
      </c>
      <c r="O786" s="13">
        <f t="shared" si="87"/>
        <v>42446.208333333328</v>
      </c>
      <c r="P786" s="15" t="str">
        <f t="shared" si="88"/>
        <v>2016</v>
      </c>
      <c r="Q786" t="b">
        <v>0</v>
      </c>
      <c r="R786" t="b">
        <v>0</v>
      </c>
      <c r="S786" t="s">
        <v>28</v>
      </c>
      <c r="T786" t="str">
        <f t="shared" si="89"/>
        <v>technology</v>
      </c>
      <c r="U786" t="str">
        <f t="shared" si="90"/>
        <v>web</v>
      </c>
    </row>
    <row r="787" spans="1:21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84"/>
        <v>193.11940298507463</v>
      </c>
      <c r="G787" t="s">
        <v>20</v>
      </c>
      <c r="H787">
        <v>127</v>
      </c>
      <c r="I787" s="10">
        <f t="shared" si="8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3">
        <f t="shared" si="86"/>
        <v>43582.208333333328</v>
      </c>
      <c r="O787" s="13">
        <f t="shared" si="87"/>
        <v>43616.208333333328</v>
      </c>
      <c r="P787" s="15" t="str">
        <f t="shared" si="88"/>
        <v>2019</v>
      </c>
      <c r="Q787" t="b">
        <v>0</v>
      </c>
      <c r="R787" t="b">
        <v>1</v>
      </c>
      <c r="S787" t="s">
        <v>71</v>
      </c>
      <c r="T787" t="str">
        <f t="shared" si="89"/>
        <v>film &amp; video</v>
      </c>
      <c r="U787" t="str">
        <f t="shared" si="90"/>
        <v>animation</v>
      </c>
    </row>
    <row r="788" spans="1:2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84"/>
        <v>729.73333333333335</v>
      </c>
      <c r="G788" t="s">
        <v>20</v>
      </c>
      <c r="H788">
        <v>207</v>
      </c>
      <c r="I788" s="10">
        <f t="shared" si="8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3">
        <f t="shared" si="86"/>
        <v>43186.208333333328</v>
      </c>
      <c r="O788" s="13">
        <f t="shared" si="87"/>
        <v>43193.208333333328</v>
      </c>
      <c r="P788" s="15" t="str">
        <f t="shared" si="88"/>
        <v>2018</v>
      </c>
      <c r="Q788" t="b">
        <v>0</v>
      </c>
      <c r="R788" t="b">
        <v>1</v>
      </c>
      <c r="S788" t="s">
        <v>159</v>
      </c>
      <c r="T788" t="str">
        <f t="shared" si="89"/>
        <v>music</v>
      </c>
      <c r="U788" t="str">
        <f t="shared" si="90"/>
        <v>jazz</v>
      </c>
    </row>
    <row r="789" spans="1:21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84"/>
        <v>99.66339869281046</v>
      </c>
      <c r="G789" t="s">
        <v>14</v>
      </c>
      <c r="H789">
        <v>859</v>
      </c>
      <c r="I789" s="10">
        <f t="shared" si="8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3">
        <f t="shared" si="86"/>
        <v>40684.208333333336</v>
      </c>
      <c r="O789" s="13">
        <f t="shared" si="87"/>
        <v>40693.208333333336</v>
      </c>
      <c r="P789" s="15" t="str">
        <f t="shared" si="88"/>
        <v>2011</v>
      </c>
      <c r="Q789" t="b">
        <v>0</v>
      </c>
      <c r="R789" t="b">
        <v>0</v>
      </c>
      <c r="S789" t="s">
        <v>23</v>
      </c>
      <c r="T789" t="str">
        <f t="shared" si="89"/>
        <v>music</v>
      </c>
      <c r="U789" t="str">
        <f t="shared" si="90"/>
        <v>rock</v>
      </c>
    </row>
    <row r="790" spans="1:2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84"/>
        <v>88.166666666666671</v>
      </c>
      <c r="G790" t="s">
        <v>47</v>
      </c>
      <c r="H790">
        <v>31</v>
      </c>
      <c r="I790" s="10">
        <f t="shared" si="8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3">
        <f t="shared" si="86"/>
        <v>41202.208333333336</v>
      </c>
      <c r="O790" s="13">
        <f t="shared" si="87"/>
        <v>41223.25</v>
      </c>
      <c r="P790" s="15" t="str">
        <f t="shared" si="88"/>
        <v>2012</v>
      </c>
      <c r="Q790" t="b">
        <v>0</v>
      </c>
      <c r="R790" t="b">
        <v>0</v>
      </c>
      <c r="S790" t="s">
        <v>71</v>
      </c>
      <c r="T790" t="str">
        <f t="shared" si="89"/>
        <v>film &amp; video</v>
      </c>
      <c r="U790" t="str">
        <f t="shared" si="90"/>
        <v>animation</v>
      </c>
    </row>
    <row r="791" spans="1:21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84"/>
        <v>37.233333333333334</v>
      </c>
      <c r="G791" t="s">
        <v>14</v>
      </c>
      <c r="H791">
        <v>45</v>
      </c>
      <c r="I791" s="10">
        <f t="shared" si="8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3">
        <f t="shared" si="86"/>
        <v>41786.208333333336</v>
      </c>
      <c r="O791" s="13">
        <f t="shared" si="87"/>
        <v>41823.208333333336</v>
      </c>
      <c r="P791" s="15" t="str">
        <f t="shared" si="88"/>
        <v>2014</v>
      </c>
      <c r="Q791" t="b">
        <v>0</v>
      </c>
      <c r="R791" t="b">
        <v>0</v>
      </c>
      <c r="S791" t="s">
        <v>33</v>
      </c>
      <c r="T791" t="str">
        <f t="shared" si="89"/>
        <v>theater</v>
      </c>
      <c r="U791" t="str">
        <f t="shared" si="90"/>
        <v>plays</v>
      </c>
    </row>
    <row r="792" spans="1:2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84"/>
        <v>30.540075309306079</v>
      </c>
      <c r="G792" t="s">
        <v>74</v>
      </c>
      <c r="H792">
        <v>1113</v>
      </c>
      <c r="I792" s="10">
        <f t="shared" si="8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3">
        <f t="shared" si="86"/>
        <v>40223.25</v>
      </c>
      <c r="O792" s="13">
        <f t="shared" si="87"/>
        <v>40229.25</v>
      </c>
      <c r="P792" s="15" t="str">
        <f t="shared" si="88"/>
        <v>2010</v>
      </c>
      <c r="Q792" t="b">
        <v>0</v>
      </c>
      <c r="R792" t="b">
        <v>0</v>
      </c>
      <c r="S792" t="s">
        <v>33</v>
      </c>
      <c r="T792" t="str">
        <f t="shared" si="89"/>
        <v>theater</v>
      </c>
      <c r="U792" t="str">
        <f t="shared" si="90"/>
        <v>plays</v>
      </c>
    </row>
    <row r="793" spans="1:21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84"/>
        <v>25.714285714285712</v>
      </c>
      <c r="G793" t="s">
        <v>14</v>
      </c>
      <c r="H793">
        <v>6</v>
      </c>
      <c r="I793" s="10">
        <f t="shared" si="85"/>
        <v>90</v>
      </c>
      <c r="J793" t="s">
        <v>21</v>
      </c>
      <c r="K793" t="s">
        <v>22</v>
      </c>
      <c r="L793">
        <v>1481436000</v>
      </c>
      <c r="M793">
        <v>1482818400</v>
      </c>
      <c r="N793" s="13">
        <f t="shared" si="86"/>
        <v>42715.25</v>
      </c>
      <c r="O793" s="13">
        <f t="shared" si="87"/>
        <v>42731.25</v>
      </c>
      <c r="P793" s="15" t="str">
        <f t="shared" si="88"/>
        <v>2016</v>
      </c>
      <c r="Q793" t="b">
        <v>0</v>
      </c>
      <c r="R793" t="b">
        <v>0</v>
      </c>
      <c r="S793" t="s">
        <v>17</v>
      </c>
      <c r="T793" t="str">
        <f t="shared" si="89"/>
        <v>food</v>
      </c>
      <c r="U793" t="str">
        <f t="shared" si="90"/>
        <v>food trucks</v>
      </c>
    </row>
    <row r="794" spans="1:21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84"/>
        <v>34</v>
      </c>
      <c r="G794" t="s">
        <v>14</v>
      </c>
      <c r="H794">
        <v>7</v>
      </c>
      <c r="I794" s="10">
        <f t="shared" si="8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3">
        <f t="shared" si="86"/>
        <v>41451.208333333336</v>
      </c>
      <c r="O794" s="13">
        <f t="shared" si="87"/>
        <v>41479.208333333336</v>
      </c>
      <c r="P794" s="15" t="str">
        <f t="shared" si="88"/>
        <v>2013</v>
      </c>
      <c r="Q794" t="b">
        <v>0</v>
      </c>
      <c r="R794" t="b">
        <v>1</v>
      </c>
      <c r="S794" t="s">
        <v>33</v>
      </c>
      <c r="T794" t="str">
        <f t="shared" si="89"/>
        <v>theater</v>
      </c>
      <c r="U794" t="str">
        <f t="shared" si="90"/>
        <v>plays</v>
      </c>
    </row>
    <row r="795" spans="1:2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84"/>
        <v>1185.909090909091</v>
      </c>
      <c r="G795" t="s">
        <v>20</v>
      </c>
      <c r="H795">
        <v>181</v>
      </c>
      <c r="I795" s="10">
        <f t="shared" si="8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3">
        <f t="shared" si="86"/>
        <v>41450.208333333336</v>
      </c>
      <c r="O795" s="13">
        <f t="shared" si="87"/>
        <v>41454.208333333336</v>
      </c>
      <c r="P795" s="15" t="str">
        <f t="shared" si="88"/>
        <v>2013</v>
      </c>
      <c r="Q795" t="b">
        <v>0</v>
      </c>
      <c r="R795" t="b">
        <v>0</v>
      </c>
      <c r="S795" t="s">
        <v>68</v>
      </c>
      <c r="T795" t="str">
        <f t="shared" si="89"/>
        <v>publishing</v>
      </c>
      <c r="U795" t="str">
        <f t="shared" si="90"/>
        <v>nonfiction</v>
      </c>
    </row>
    <row r="796" spans="1:2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84"/>
        <v>125.39393939393939</v>
      </c>
      <c r="G796" t="s">
        <v>20</v>
      </c>
      <c r="H796">
        <v>110</v>
      </c>
      <c r="I796" s="10">
        <f t="shared" si="8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3">
        <f t="shared" si="86"/>
        <v>43091.25</v>
      </c>
      <c r="O796" s="13">
        <f t="shared" si="87"/>
        <v>43103.25</v>
      </c>
      <c r="P796" s="15" t="str">
        <f t="shared" si="88"/>
        <v>2018</v>
      </c>
      <c r="Q796" t="b">
        <v>0</v>
      </c>
      <c r="R796" t="b">
        <v>0</v>
      </c>
      <c r="S796" t="s">
        <v>23</v>
      </c>
      <c r="T796" t="str">
        <f t="shared" si="89"/>
        <v>music</v>
      </c>
      <c r="U796" t="str">
        <f t="shared" si="90"/>
        <v>rock</v>
      </c>
    </row>
    <row r="797" spans="1:21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84"/>
        <v>14.394366197183098</v>
      </c>
      <c r="G797" t="s">
        <v>14</v>
      </c>
      <c r="H797">
        <v>31</v>
      </c>
      <c r="I797" s="10">
        <f t="shared" si="8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3">
        <f t="shared" si="86"/>
        <v>42675.208333333328</v>
      </c>
      <c r="O797" s="13">
        <f t="shared" si="87"/>
        <v>42678.208333333328</v>
      </c>
      <c r="P797" s="15" t="str">
        <f t="shared" si="88"/>
        <v>2016</v>
      </c>
      <c r="Q797" t="b">
        <v>0</v>
      </c>
      <c r="R797" t="b">
        <v>0</v>
      </c>
      <c r="S797" t="s">
        <v>53</v>
      </c>
      <c r="T797" t="str">
        <f t="shared" si="89"/>
        <v>film &amp; video</v>
      </c>
      <c r="U797" t="str">
        <f t="shared" si="90"/>
        <v>drama</v>
      </c>
    </row>
    <row r="798" spans="1:21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84"/>
        <v>54.807692307692314</v>
      </c>
      <c r="G798" t="s">
        <v>14</v>
      </c>
      <c r="H798">
        <v>78</v>
      </c>
      <c r="I798" s="10">
        <f t="shared" si="8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3">
        <f t="shared" si="86"/>
        <v>41859.208333333336</v>
      </c>
      <c r="O798" s="13">
        <f t="shared" si="87"/>
        <v>41866.208333333336</v>
      </c>
      <c r="P798" s="15" t="str">
        <f t="shared" si="88"/>
        <v>2014</v>
      </c>
      <c r="Q798" t="b">
        <v>0</v>
      </c>
      <c r="R798" t="b">
        <v>1</v>
      </c>
      <c r="S798" t="s">
        <v>292</v>
      </c>
      <c r="T798" t="str">
        <f t="shared" si="89"/>
        <v>games</v>
      </c>
      <c r="U798" t="str">
        <f t="shared" si="90"/>
        <v>mobile games</v>
      </c>
    </row>
    <row r="799" spans="1:2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84"/>
        <v>109.63157894736841</v>
      </c>
      <c r="G799" t="s">
        <v>20</v>
      </c>
      <c r="H799">
        <v>185</v>
      </c>
      <c r="I799" s="10">
        <f t="shared" si="8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3">
        <f t="shared" si="86"/>
        <v>43464.25</v>
      </c>
      <c r="O799" s="13">
        <f t="shared" si="87"/>
        <v>43487.25</v>
      </c>
      <c r="P799" s="15" t="str">
        <f t="shared" si="88"/>
        <v>2019</v>
      </c>
      <c r="Q799" t="b">
        <v>0</v>
      </c>
      <c r="R799" t="b">
        <v>0</v>
      </c>
      <c r="S799" t="s">
        <v>28</v>
      </c>
      <c r="T799" t="str">
        <f t="shared" si="89"/>
        <v>technology</v>
      </c>
      <c r="U799" t="str">
        <f t="shared" si="90"/>
        <v>web</v>
      </c>
    </row>
    <row r="800" spans="1:2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84"/>
        <v>188.47058823529412</v>
      </c>
      <c r="G800" t="s">
        <v>20</v>
      </c>
      <c r="H800">
        <v>121</v>
      </c>
      <c r="I800" s="10">
        <f t="shared" si="8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3">
        <f t="shared" si="86"/>
        <v>41060.208333333336</v>
      </c>
      <c r="O800" s="13">
        <f t="shared" si="87"/>
        <v>41088.208333333336</v>
      </c>
      <c r="P800" s="15" t="str">
        <f t="shared" si="88"/>
        <v>2012</v>
      </c>
      <c r="Q800" t="b">
        <v>0</v>
      </c>
      <c r="R800" t="b">
        <v>1</v>
      </c>
      <c r="S800" t="s">
        <v>33</v>
      </c>
      <c r="T800" t="str">
        <f t="shared" si="89"/>
        <v>theater</v>
      </c>
      <c r="U800" t="str">
        <f t="shared" si="90"/>
        <v>plays</v>
      </c>
    </row>
    <row r="801" spans="1:21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84"/>
        <v>87.008284023668637</v>
      </c>
      <c r="G801" t="s">
        <v>14</v>
      </c>
      <c r="H801">
        <v>1225</v>
      </c>
      <c r="I801" s="10">
        <f t="shared" si="8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3">
        <f t="shared" si="86"/>
        <v>42399.25</v>
      </c>
      <c r="O801" s="13">
        <f t="shared" si="87"/>
        <v>42403.25</v>
      </c>
      <c r="P801" s="15" t="str">
        <f t="shared" si="88"/>
        <v>2016</v>
      </c>
      <c r="Q801" t="b">
        <v>0</v>
      </c>
      <c r="R801" t="b">
        <v>0</v>
      </c>
      <c r="S801" t="s">
        <v>33</v>
      </c>
      <c r="T801" t="str">
        <f t="shared" si="89"/>
        <v>theater</v>
      </c>
      <c r="U801" t="str">
        <f t="shared" si="90"/>
        <v>plays</v>
      </c>
    </row>
    <row r="802" spans="1:21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84"/>
        <v>1</v>
      </c>
      <c r="G802" t="s">
        <v>14</v>
      </c>
      <c r="H802">
        <v>1</v>
      </c>
      <c r="I802" s="10">
        <f t="shared" si="85"/>
        <v>1</v>
      </c>
      <c r="J802" t="s">
        <v>98</v>
      </c>
      <c r="K802" t="s">
        <v>99</v>
      </c>
      <c r="L802">
        <v>1434085200</v>
      </c>
      <c r="M802">
        <v>1434430800</v>
      </c>
      <c r="N802" s="13">
        <f t="shared" si="86"/>
        <v>42167.208333333328</v>
      </c>
      <c r="O802" s="13">
        <f t="shared" si="87"/>
        <v>42171.208333333328</v>
      </c>
      <c r="P802" s="15" t="str">
        <f t="shared" si="88"/>
        <v>2015</v>
      </c>
      <c r="Q802" t="b">
        <v>0</v>
      </c>
      <c r="R802" t="b">
        <v>0</v>
      </c>
      <c r="S802" t="s">
        <v>23</v>
      </c>
      <c r="T802" t="str">
        <f t="shared" si="89"/>
        <v>music</v>
      </c>
      <c r="U802" t="str">
        <f t="shared" si="90"/>
        <v>rock</v>
      </c>
    </row>
    <row r="803" spans="1:2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84"/>
        <v>202.9130434782609</v>
      </c>
      <c r="G803" t="s">
        <v>20</v>
      </c>
      <c r="H803">
        <v>106</v>
      </c>
      <c r="I803" s="10">
        <f t="shared" si="8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3">
        <f t="shared" si="86"/>
        <v>43830.25</v>
      </c>
      <c r="O803" s="13">
        <f t="shared" si="87"/>
        <v>43852.25</v>
      </c>
      <c r="P803" s="15" t="str">
        <f t="shared" si="88"/>
        <v>2020</v>
      </c>
      <c r="Q803" t="b">
        <v>0</v>
      </c>
      <c r="R803" t="b">
        <v>1</v>
      </c>
      <c r="S803" t="s">
        <v>122</v>
      </c>
      <c r="T803" t="str">
        <f t="shared" si="89"/>
        <v>photography</v>
      </c>
      <c r="U803" t="str">
        <f t="shared" si="90"/>
        <v>photography books</v>
      </c>
    </row>
    <row r="804" spans="1:21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84"/>
        <v>197.03225806451613</v>
      </c>
      <c r="G804" t="s">
        <v>20</v>
      </c>
      <c r="H804">
        <v>142</v>
      </c>
      <c r="I804" s="10">
        <f t="shared" si="8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3">
        <f t="shared" si="86"/>
        <v>43650.208333333328</v>
      </c>
      <c r="O804" s="13">
        <f t="shared" si="87"/>
        <v>43652.208333333328</v>
      </c>
      <c r="P804" s="15" t="str">
        <f t="shared" si="88"/>
        <v>2019</v>
      </c>
      <c r="Q804" t="b">
        <v>0</v>
      </c>
      <c r="R804" t="b">
        <v>0</v>
      </c>
      <c r="S804" t="s">
        <v>122</v>
      </c>
      <c r="T804" t="str">
        <f t="shared" si="89"/>
        <v>photography</v>
      </c>
      <c r="U804" t="str">
        <f t="shared" si="90"/>
        <v>photography books</v>
      </c>
    </row>
    <row r="805" spans="1:21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84"/>
        <v>107</v>
      </c>
      <c r="G805" t="s">
        <v>20</v>
      </c>
      <c r="H805">
        <v>233</v>
      </c>
      <c r="I805" s="10">
        <f t="shared" si="8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3">
        <f t="shared" si="86"/>
        <v>43492.25</v>
      </c>
      <c r="O805" s="13">
        <f t="shared" si="87"/>
        <v>43526.25</v>
      </c>
      <c r="P805" s="15" t="str">
        <f t="shared" si="88"/>
        <v>2019</v>
      </c>
      <c r="Q805" t="b">
        <v>0</v>
      </c>
      <c r="R805" t="b">
        <v>0</v>
      </c>
      <c r="S805" t="s">
        <v>33</v>
      </c>
      <c r="T805" t="str">
        <f t="shared" si="89"/>
        <v>theater</v>
      </c>
      <c r="U805" t="str">
        <f t="shared" si="90"/>
        <v>plays</v>
      </c>
    </row>
    <row r="806" spans="1:2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84"/>
        <v>268.73076923076923</v>
      </c>
      <c r="G806" t="s">
        <v>20</v>
      </c>
      <c r="H806">
        <v>218</v>
      </c>
      <c r="I806" s="10">
        <f t="shared" si="8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3">
        <f t="shared" si="86"/>
        <v>43102.25</v>
      </c>
      <c r="O806" s="13">
        <f t="shared" si="87"/>
        <v>43122.25</v>
      </c>
      <c r="P806" s="15" t="str">
        <f t="shared" si="88"/>
        <v>2018</v>
      </c>
      <c r="Q806" t="b">
        <v>0</v>
      </c>
      <c r="R806" t="b">
        <v>0</v>
      </c>
      <c r="S806" t="s">
        <v>23</v>
      </c>
      <c r="T806" t="str">
        <f t="shared" si="89"/>
        <v>music</v>
      </c>
      <c r="U806" t="str">
        <f t="shared" si="90"/>
        <v>rock</v>
      </c>
    </row>
    <row r="807" spans="1:21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84"/>
        <v>50.845360824742272</v>
      </c>
      <c r="G807" t="s">
        <v>14</v>
      </c>
      <c r="H807">
        <v>67</v>
      </c>
      <c r="I807" s="10">
        <f t="shared" si="8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3">
        <f t="shared" si="86"/>
        <v>41958.25</v>
      </c>
      <c r="O807" s="13">
        <f t="shared" si="87"/>
        <v>42009.25</v>
      </c>
      <c r="P807" s="15" t="str">
        <f t="shared" si="88"/>
        <v>2015</v>
      </c>
      <c r="Q807" t="b">
        <v>0</v>
      </c>
      <c r="R807" t="b">
        <v>0</v>
      </c>
      <c r="S807" t="s">
        <v>42</v>
      </c>
      <c r="T807" t="str">
        <f t="shared" si="89"/>
        <v>film &amp; video</v>
      </c>
      <c r="U807" t="str">
        <f t="shared" si="90"/>
        <v>documentary</v>
      </c>
    </row>
    <row r="808" spans="1:2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84"/>
        <v>1180.2857142857142</v>
      </c>
      <c r="G808" t="s">
        <v>20</v>
      </c>
      <c r="H808">
        <v>76</v>
      </c>
      <c r="I808" s="10">
        <f t="shared" si="8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3">
        <f t="shared" si="86"/>
        <v>40973.25</v>
      </c>
      <c r="O808" s="13">
        <f t="shared" si="87"/>
        <v>40997.208333333336</v>
      </c>
      <c r="P808" s="15" t="str">
        <f t="shared" si="88"/>
        <v>2012</v>
      </c>
      <c r="Q808" t="b">
        <v>0</v>
      </c>
      <c r="R808" t="b">
        <v>1</v>
      </c>
      <c r="S808" t="s">
        <v>53</v>
      </c>
      <c r="T808" t="str">
        <f t="shared" si="89"/>
        <v>film &amp; video</v>
      </c>
      <c r="U808" t="str">
        <f t="shared" si="90"/>
        <v>drama</v>
      </c>
    </row>
    <row r="809" spans="1:2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84"/>
        <v>264</v>
      </c>
      <c r="G809" t="s">
        <v>20</v>
      </c>
      <c r="H809">
        <v>43</v>
      </c>
      <c r="I809" s="10">
        <f t="shared" si="8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3">
        <f t="shared" si="86"/>
        <v>43753.208333333328</v>
      </c>
      <c r="O809" s="13">
        <f t="shared" si="87"/>
        <v>43797.25</v>
      </c>
      <c r="P809" s="15" t="str">
        <f t="shared" si="88"/>
        <v>2019</v>
      </c>
      <c r="Q809" t="b">
        <v>0</v>
      </c>
      <c r="R809" t="b">
        <v>1</v>
      </c>
      <c r="S809" t="s">
        <v>33</v>
      </c>
      <c r="T809" t="str">
        <f t="shared" si="89"/>
        <v>theater</v>
      </c>
      <c r="U809" t="str">
        <f t="shared" si="90"/>
        <v>plays</v>
      </c>
    </row>
    <row r="810" spans="1:21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84"/>
        <v>30.44230769230769</v>
      </c>
      <c r="G810" t="s">
        <v>14</v>
      </c>
      <c r="H810">
        <v>19</v>
      </c>
      <c r="I810" s="10">
        <f t="shared" si="8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3">
        <f t="shared" si="86"/>
        <v>42507.208333333328</v>
      </c>
      <c r="O810" s="13">
        <f t="shared" si="87"/>
        <v>42524.208333333328</v>
      </c>
      <c r="P810" s="15" t="str">
        <f t="shared" si="88"/>
        <v>2016</v>
      </c>
      <c r="Q810" t="b">
        <v>0</v>
      </c>
      <c r="R810" t="b">
        <v>0</v>
      </c>
      <c r="S810" t="s">
        <v>17</v>
      </c>
      <c r="T810" t="str">
        <f t="shared" si="89"/>
        <v>food</v>
      </c>
      <c r="U810" t="str">
        <f t="shared" si="90"/>
        <v>food trucks</v>
      </c>
    </row>
    <row r="811" spans="1:21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84"/>
        <v>62.880681818181813</v>
      </c>
      <c r="G811" t="s">
        <v>14</v>
      </c>
      <c r="H811">
        <v>2108</v>
      </c>
      <c r="I811" s="10">
        <f t="shared" si="85"/>
        <v>42</v>
      </c>
      <c r="J811" t="s">
        <v>98</v>
      </c>
      <c r="K811" t="s">
        <v>99</v>
      </c>
      <c r="L811">
        <v>1344920400</v>
      </c>
      <c r="M811">
        <v>1345006800</v>
      </c>
      <c r="N811" s="13">
        <f t="shared" si="86"/>
        <v>41135.208333333336</v>
      </c>
      <c r="O811" s="13">
        <f t="shared" si="87"/>
        <v>41136.208333333336</v>
      </c>
      <c r="P811" s="15" t="str">
        <f t="shared" si="88"/>
        <v>2012</v>
      </c>
      <c r="Q811" t="b">
        <v>0</v>
      </c>
      <c r="R811" t="b">
        <v>0</v>
      </c>
      <c r="S811" t="s">
        <v>42</v>
      </c>
      <c r="T811" t="str">
        <f t="shared" si="89"/>
        <v>film &amp; video</v>
      </c>
      <c r="U811" t="str">
        <f t="shared" si="90"/>
        <v>documentary</v>
      </c>
    </row>
    <row r="812" spans="1:2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84"/>
        <v>193.125</v>
      </c>
      <c r="G812" t="s">
        <v>20</v>
      </c>
      <c r="H812">
        <v>221</v>
      </c>
      <c r="I812" s="10">
        <f t="shared" si="8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3">
        <f t="shared" si="86"/>
        <v>43067.25</v>
      </c>
      <c r="O812" s="13">
        <f t="shared" si="87"/>
        <v>43077.25</v>
      </c>
      <c r="P812" s="15" t="str">
        <f t="shared" si="88"/>
        <v>2017</v>
      </c>
      <c r="Q812" t="b">
        <v>0</v>
      </c>
      <c r="R812" t="b">
        <v>1</v>
      </c>
      <c r="S812" t="s">
        <v>33</v>
      </c>
      <c r="T812" t="str">
        <f t="shared" si="89"/>
        <v>theater</v>
      </c>
      <c r="U812" t="str">
        <f t="shared" si="90"/>
        <v>plays</v>
      </c>
    </row>
    <row r="813" spans="1:21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84"/>
        <v>77.102702702702715</v>
      </c>
      <c r="G813" t="s">
        <v>14</v>
      </c>
      <c r="H813">
        <v>679</v>
      </c>
      <c r="I813" s="10">
        <f t="shared" si="8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3">
        <f t="shared" si="86"/>
        <v>42378.25</v>
      </c>
      <c r="O813" s="13">
        <f t="shared" si="87"/>
        <v>42380.25</v>
      </c>
      <c r="P813" s="15" t="str">
        <f t="shared" si="88"/>
        <v>2016</v>
      </c>
      <c r="Q813" t="b">
        <v>0</v>
      </c>
      <c r="R813" t="b">
        <v>1</v>
      </c>
      <c r="S813" t="s">
        <v>89</v>
      </c>
      <c r="T813" t="str">
        <f t="shared" si="89"/>
        <v>games</v>
      </c>
      <c r="U813" t="str">
        <f t="shared" si="90"/>
        <v>video games</v>
      </c>
    </row>
    <row r="814" spans="1:2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84"/>
        <v>225.52763819095478</v>
      </c>
      <c r="G814" t="s">
        <v>20</v>
      </c>
      <c r="H814">
        <v>2805</v>
      </c>
      <c r="I814" s="10">
        <f t="shared" si="85"/>
        <v>48</v>
      </c>
      <c r="J814" t="s">
        <v>15</v>
      </c>
      <c r="K814" t="s">
        <v>16</v>
      </c>
      <c r="L814">
        <v>1523854800</v>
      </c>
      <c r="M814">
        <v>1524286800</v>
      </c>
      <c r="N814" s="13">
        <f t="shared" si="86"/>
        <v>43206.208333333328</v>
      </c>
      <c r="O814" s="13">
        <f t="shared" si="87"/>
        <v>43211.208333333328</v>
      </c>
      <c r="P814" s="15" t="str">
        <f t="shared" si="88"/>
        <v>2018</v>
      </c>
      <c r="Q814" t="b">
        <v>0</v>
      </c>
      <c r="R814" t="b">
        <v>0</v>
      </c>
      <c r="S814" t="s">
        <v>68</v>
      </c>
      <c r="T814" t="str">
        <f t="shared" si="89"/>
        <v>publishing</v>
      </c>
      <c r="U814" t="str">
        <f t="shared" si="90"/>
        <v>nonfiction</v>
      </c>
    </row>
    <row r="815" spans="1:2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84"/>
        <v>239.40625</v>
      </c>
      <c r="G815" t="s">
        <v>20</v>
      </c>
      <c r="H815">
        <v>68</v>
      </c>
      <c r="I815" s="10">
        <f t="shared" si="8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3">
        <f t="shared" si="86"/>
        <v>41148.208333333336</v>
      </c>
      <c r="O815" s="13">
        <f t="shared" si="87"/>
        <v>41158.208333333336</v>
      </c>
      <c r="P815" s="15" t="str">
        <f t="shared" si="88"/>
        <v>2012</v>
      </c>
      <c r="Q815" t="b">
        <v>0</v>
      </c>
      <c r="R815" t="b">
        <v>0</v>
      </c>
      <c r="S815" t="s">
        <v>89</v>
      </c>
      <c r="T815" t="str">
        <f t="shared" si="89"/>
        <v>games</v>
      </c>
      <c r="U815" t="str">
        <f t="shared" si="90"/>
        <v>video games</v>
      </c>
    </row>
    <row r="816" spans="1:21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84"/>
        <v>92.1875</v>
      </c>
      <c r="G816" t="s">
        <v>14</v>
      </c>
      <c r="H816">
        <v>36</v>
      </c>
      <c r="I816" s="10">
        <f t="shared" si="8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3">
        <f t="shared" si="86"/>
        <v>42517.208333333328</v>
      </c>
      <c r="O816" s="13">
        <f t="shared" si="87"/>
        <v>42519.208333333328</v>
      </c>
      <c r="P816" s="15" t="str">
        <f t="shared" si="88"/>
        <v>2016</v>
      </c>
      <c r="Q816" t="b">
        <v>0</v>
      </c>
      <c r="R816" t="b">
        <v>1</v>
      </c>
      <c r="S816" t="s">
        <v>23</v>
      </c>
      <c r="T816" t="str">
        <f t="shared" si="89"/>
        <v>music</v>
      </c>
      <c r="U816" t="str">
        <f t="shared" si="90"/>
        <v>rock</v>
      </c>
    </row>
    <row r="817" spans="1:21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84"/>
        <v>130.23333333333335</v>
      </c>
      <c r="G817" t="s">
        <v>20</v>
      </c>
      <c r="H817">
        <v>183</v>
      </c>
      <c r="I817" s="10">
        <f t="shared" si="8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3">
        <f t="shared" si="86"/>
        <v>43068.25</v>
      </c>
      <c r="O817" s="13">
        <f t="shared" si="87"/>
        <v>43094.25</v>
      </c>
      <c r="P817" s="15" t="str">
        <f t="shared" si="88"/>
        <v>2017</v>
      </c>
      <c r="Q817" t="b">
        <v>0</v>
      </c>
      <c r="R817" t="b">
        <v>0</v>
      </c>
      <c r="S817" t="s">
        <v>23</v>
      </c>
      <c r="T817" t="str">
        <f t="shared" si="89"/>
        <v>music</v>
      </c>
      <c r="U817" t="str">
        <f t="shared" si="90"/>
        <v>rock</v>
      </c>
    </row>
    <row r="818" spans="1:2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84"/>
        <v>615.21739130434787</v>
      </c>
      <c r="G818" t="s">
        <v>20</v>
      </c>
      <c r="H818">
        <v>133</v>
      </c>
      <c r="I818" s="10">
        <f t="shared" si="8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3">
        <f t="shared" si="86"/>
        <v>41680.25</v>
      </c>
      <c r="O818" s="13">
        <f t="shared" si="87"/>
        <v>41682.25</v>
      </c>
      <c r="P818" s="15" t="str">
        <f t="shared" si="88"/>
        <v>2014</v>
      </c>
      <c r="Q818" t="b">
        <v>1</v>
      </c>
      <c r="R818" t="b">
        <v>1</v>
      </c>
      <c r="S818" t="s">
        <v>33</v>
      </c>
      <c r="T818" t="str">
        <f t="shared" si="89"/>
        <v>theater</v>
      </c>
      <c r="U818" t="str">
        <f t="shared" si="90"/>
        <v>plays</v>
      </c>
    </row>
    <row r="819" spans="1:2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84"/>
        <v>368.79532163742692</v>
      </c>
      <c r="G819" t="s">
        <v>20</v>
      </c>
      <c r="H819">
        <v>2489</v>
      </c>
      <c r="I819" s="10">
        <f t="shared" si="8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3">
        <f t="shared" si="86"/>
        <v>43589.208333333328</v>
      </c>
      <c r="O819" s="13">
        <f t="shared" si="87"/>
        <v>43617.208333333328</v>
      </c>
      <c r="P819" s="15" t="str">
        <f t="shared" si="88"/>
        <v>2019</v>
      </c>
      <c r="Q819" t="b">
        <v>0</v>
      </c>
      <c r="R819" t="b">
        <v>1</v>
      </c>
      <c r="S819" t="s">
        <v>68</v>
      </c>
      <c r="T819" t="str">
        <f t="shared" si="89"/>
        <v>publishing</v>
      </c>
      <c r="U819" t="str">
        <f t="shared" si="90"/>
        <v>nonfiction</v>
      </c>
    </row>
    <row r="820" spans="1:2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84"/>
        <v>1094.8571428571429</v>
      </c>
      <c r="G820" t="s">
        <v>20</v>
      </c>
      <c r="H820">
        <v>69</v>
      </c>
      <c r="I820" s="10">
        <f t="shared" si="8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3">
        <f t="shared" si="86"/>
        <v>43486.25</v>
      </c>
      <c r="O820" s="13">
        <f t="shared" si="87"/>
        <v>43499.25</v>
      </c>
      <c r="P820" s="15" t="str">
        <f t="shared" si="88"/>
        <v>2019</v>
      </c>
      <c r="Q820" t="b">
        <v>0</v>
      </c>
      <c r="R820" t="b">
        <v>1</v>
      </c>
      <c r="S820" t="s">
        <v>33</v>
      </c>
      <c r="T820" t="str">
        <f t="shared" si="89"/>
        <v>theater</v>
      </c>
      <c r="U820" t="str">
        <f t="shared" si="90"/>
        <v>plays</v>
      </c>
    </row>
    <row r="821" spans="1:21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84"/>
        <v>50.662921348314605</v>
      </c>
      <c r="G821" t="s">
        <v>14</v>
      </c>
      <c r="H821">
        <v>47</v>
      </c>
      <c r="I821" s="10">
        <f t="shared" si="8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3">
        <f t="shared" si="86"/>
        <v>41237.25</v>
      </c>
      <c r="O821" s="13">
        <f t="shared" si="87"/>
        <v>41252.25</v>
      </c>
      <c r="P821" s="15" t="str">
        <f t="shared" si="88"/>
        <v>2012</v>
      </c>
      <c r="Q821" t="b">
        <v>1</v>
      </c>
      <c r="R821" t="b">
        <v>0</v>
      </c>
      <c r="S821" t="s">
        <v>89</v>
      </c>
      <c r="T821" t="str">
        <f t="shared" si="89"/>
        <v>games</v>
      </c>
      <c r="U821" t="str">
        <f t="shared" si="90"/>
        <v>video games</v>
      </c>
    </row>
    <row r="822" spans="1:2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84"/>
        <v>800.6</v>
      </c>
      <c r="G822" t="s">
        <v>20</v>
      </c>
      <c r="H822">
        <v>279</v>
      </c>
      <c r="I822" s="10">
        <f t="shared" si="8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3">
        <f t="shared" si="86"/>
        <v>43310.208333333328</v>
      </c>
      <c r="O822" s="13">
        <f t="shared" si="87"/>
        <v>43323.208333333328</v>
      </c>
      <c r="P822" s="15" t="str">
        <f t="shared" si="88"/>
        <v>2018</v>
      </c>
      <c r="Q822" t="b">
        <v>0</v>
      </c>
      <c r="R822" t="b">
        <v>1</v>
      </c>
      <c r="S822" t="s">
        <v>23</v>
      </c>
      <c r="T822" t="str">
        <f t="shared" si="89"/>
        <v>music</v>
      </c>
      <c r="U822" t="str">
        <f t="shared" si="90"/>
        <v>rock</v>
      </c>
    </row>
    <row r="823" spans="1:2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84"/>
        <v>291.28571428571428</v>
      </c>
      <c r="G823" t="s">
        <v>20</v>
      </c>
      <c r="H823">
        <v>210</v>
      </c>
      <c r="I823" s="10">
        <f t="shared" si="8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3">
        <f t="shared" si="86"/>
        <v>42794.25</v>
      </c>
      <c r="O823" s="13">
        <f t="shared" si="87"/>
        <v>42807.208333333328</v>
      </c>
      <c r="P823" s="15" t="str">
        <f t="shared" si="88"/>
        <v>2017</v>
      </c>
      <c r="Q823" t="b">
        <v>0</v>
      </c>
      <c r="R823" t="b">
        <v>0</v>
      </c>
      <c r="S823" t="s">
        <v>42</v>
      </c>
      <c r="T823" t="str">
        <f t="shared" si="89"/>
        <v>film &amp; video</v>
      </c>
      <c r="U823" t="str">
        <f t="shared" si="90"/>
        <v>documentary</v>
      </c>
    </row>
    <row r="824" spans="1:2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84"/>
        <v>349.9666666666667</v>
      </c>
      <c r="G824" t="s">
        <v>20</v>
      </c>
      <c r="H824">
        <v>2100</v>
      </c>
      <c r="I824" s="10">
        <f t="shared" si="8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3">
        <f t="shared" si="86"/>
        <v>41698.25</v>
      </c>
      <c r="O824" s="13">
        <f t="shared" si="87"/>
        <v>41715.208333333336</v>
      </c>
      <c r="P824" s="15" t="str">
        <f t="shared" si="88"/>
        <v>2014</v>
      </c>
      <c r="Q824" t="b">
        <v>0</v>
      </c>
      <c r="R824" t="b">
        <v>0</v>
      </c>
      <c r="S824" t="s">
        <v>23</v>
      </c>
      <c r="T824" t="str">
        <f t="shared" si="89"/>
        <v>music</v>
      </c>
      <c r="U824" t="str">
        <f t="shared" si="90"/>
        <v>rock</v>
      </c>
    </row>
    <row r="825" spans="1:2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84"/>
        <v>357.07317073170731</v>
      </c>
      <c r="G825" t="s">
        <v>20</v>
      </c>
      <c r="H825">
        <v>252</v>
      </c>
      <c r="I825" s="10">
        <f t="shared" si="8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3">
        <f t="shared" si="86"/>
        <v>41892.208333333336</v>
      </c>
      <c r="O825" s="13">
        <f t="shared" si="87"/>
        <v>41917.208333333336</v>
      </c>
      <c r="P825" s="15" t="str">
        <f t="shared" si="88"/>
        <v>2014</v>
      </c>
      <c r="Q825" t="b">
        <v>1</v>
      </c>
      <c r="R825" t="b">
        <v>1</v>
      </c>
      <c r="S825" t="s">
        <v>23</v>
      </c>
      <c r="T825" t="str">
        <f t="shared" si="89"/>
        <v>music</v>
      </c>
      <c r="U825" t="str">
        <f t="shared" si="90"/>
        <v>rock</v>
      </c>
    </row>
    <row r="826" spans="1:2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84"/>
        <v>126.48941176470588</v>
      </c>
      <c r="G826" t="s">
        <v>20</v>
      </c>
      <c r="H826">
        <v>1280</v>
      </c>
      <c r="I826" s="10">
        <f t="shared" si="8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3">
        <f t="shared" si="86"/>
        <v>40348.208333333336</v>
      </c>
      <c r="O826" s="13">
        <f t="shared" si="87"/>
        <v>40380.208333333336</v>
      </c>
      <c r="P826" s="15" t="str">
        <f t="shared" si="88"/>
        <v>2010</v>
      </c>
      <c r="Q826" t="b">
        <v>0</v>
      </c>
      <c r="R826" t="b">
        <v>1</v>
      </c>
      <c r="S826" t="s">
        <v>68</v>
      </c>
      <c r="T826" t="str">
        <f t="shared" si="89"/>
        <v>publishing</v>
      </c>
      <c r="U826" t="str">
        <f t="shared" si="90"/>
        <v>nonfiction</v>
      </c>
    </row>
    <row r="827" spans="1:2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84"/>
        <v>387.5</v>
      </c>
      <c r="G827" t="s">
        <v>20</v>
      </c>
      <c r="H827">
        <v>157</v>
      </c>
      <c r="I827" s="10">
        <f t="shared" si="8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3">
        <f t="shared" si="86"/>
        <v>42941.208333333328</v>
      </c>
      <c r="O827" s="13">
        <f t="shared" si="87"/>
        <v>42953.208333333328</v>
      </c>
      <c r="P827" s="15" t="str">
        <f t="shared" si="88"/>
        <v>2017</v>
      </c>
      <c r="Q827" t="b">
        <v>0</v>
      </c>
      <c r="R827" t="b">
        <v>0</v>
      </c>
      <c r="S827" t="s">
        <v>100</v>
      </c>
      <c r="T827" t="str">
        <f t="shared" si="89"/>
        <v>film &amp; video</v>
      </c>
      <c r="U827" t="str">
        <f t="shared" si="90"/>
        <v>shorts</v>
      </c>
    </row>
    <row r="828" spans="1:21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84"/>
        <v>457.03571428571428</v>
      </c>
      <c r="G828" t="s">
        <v>20</v>
      </c>
      <c r="H828">
        <v>194</v>
      </c>
      <c r="I828" s="10">
        <f t="shared" si="8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3">
        <f t="shared" si="86"/>
        <v>40525.25</v>
      </c>
      <c r="O828" s="13">
        <f t="shared" si="87"/>
        <v>40553.25</v>
      </c>
      <c r="P828" s="15" t="str">
        <f t="shared" si="88"/>
        <v>2011</v>
      </c>
      <c r="Q828" t="b">
        <v>0</v>
      </c>
      <c r="R828" t="b">
        <v>1</v>
      </c>
      <c r="S828" t="s">
        <v>33</v>
      </c>
      <c r="T828" t="str">
        <f t="shared" si="89"/>
        <v>theater</v>
      </c>
      <c r="U828" t="str">
        <f t="shared" si="90"/>
        <v>plays</v>
      </c>
    </row>
    <row r="829" spans="1:21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84"/>
        <v>266.69565217391306</v>
      </c>
      <c r="G829" t="s">
        <v>20</v>
      </c>
      <c r="H829">
        <v>82</v>
      </c>
      <c r="I829" s="10">
        <f t="shared" si="8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3">
        <f t="shared" si="86"/>
        <v>40666.208333333336</v>
      </c>
      <c r="O829" s="13">
        <f t="shared" si="87"/>
        <v>40678.208333333336</v>
      </c>
      <c r="P829" s="15" t="str">
        <f t="shared" si="88"/>
        <v>2011</v>
      </c>
      <c r="Q829" t="b">
        <v>0</v>
      </c>
      <c r="R829" t="b">
        <v>1</v>
      </c>
      <c r="S829" t="s">
        <v>53</v>
      </c>
      <c r="T829" t="str">
        <f t="shared" si="89"/>
        <v>film &amp; video</v>
      </c>
      <c r="U829" t="str">
        <f t="shared" si="90"/>
        <v>drama</v>
      </c>
    </row>
    <row r="830" spans="1:21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84"/>
        <v>69</v>
      </c>
      <c r="G830" t="s">
        <v>14</v>
      </c>
      <c r="H830">
        <v>70</v>
      </c>
      <c r="I830" s="10">
        <f t="shared" si="8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3">
        <f t="shared" si="86"/>
        <v>43340.208333333328</v>
      </c>
      <c r="O830" s="13">
        <f t="shared" si="87"/>
        <v>43365.208333333328</v>
      </c>
      <c r="P830" s="15" t="str">
        <f t="shared" si="88"/>
        <v>2018</v>
      </c>
      <c r="Q830" t="b">
        <v>0</v>
      </c>
      <c r="R830" t="b">
        <v>0</v>
      </c>
      <c r="S830" t="s">
        <v>33</v>
      </c>
      <c r="T830" t="str">
        <f t="shared" si="89"/>
        <v>theater</v>
      </c>
      <c r="U830" t="str">
        <f t="shared" si="90"/>
        <v>plays</v>
      </c>
    </row>
    <row r="831" spans="1:21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84"/>
        <v>51.34375</v>
      </c>
      <c r="G831" t="s">
        <v>14</v>
      </c>
      <c r="H831">
        <v>154</v>
      </c>
      <c r="I831" s="10">
        <f t="shared" si="8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3">
        <f t="shared" si="86"/>
        <v>42164.208333333328</v>
      </c>
      <c r="O831" s="13">
        <f t="shared" si="87"/>
        <v>42179.208333333328</v>
      </c>
      <c r="P831" s="15" t="str">
        <f t="shared" si="88"/>
        <v>2015</v>
      </c>
      <c r="Q831" t="b">
        <v>0</v>
      </c>
      <c r="R831" t="b">
        <v>0</v>
      </c>
      <c r="S831" t="s">
        <v>33</v>
      </c>
      <c r="T831" t="str">
        <f t="shared" si="89"/>
        <v>theater</v>
      </c>
      <c r="U831" t="str">
        <f t="shared" si="90"/>
        <v>plays</v>
      </c>
    </row>
    <row r="832" spans="1:21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84"/>
        <v>1.1710526315789473</v>
      </c>
      <c r="G832" t="s">
        <v>14</v>
      </c>
      <c r="H832">
        <v>22</v>
      </c>
      <c r="I832" s="10">
        <f t="shared" si="8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3">
        <f t="shared" si="86"/>
        <v>43103.25</v>
      </c>
      <c r="O832" s="13">
        <f t="shared" si="87"/>
        <v>43162.25</v>
      </c>
      <c r="P832" s="15" t="str">
        <f t="shared" si="88"/>
        <v>2018</v>
      </c>
      <c r="Q832" t="b">
        <v>0</v>
      </c>
      <c r="R832" t="b">
        <v>0</v>
      </c>
      <c r="S832" t="s">
        <v>33</v>
      </c>
      <c r="T832" t="str">
        <f t="shared" si="89"/>
        <v>theater</v>
      </c>
      <c r="U832" t="str">
        <f t="shared" si="90"/>
        <v>plays</v>
      </c>
    </row>
    <row r="833" spans="1:21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84"/>
        <v>108.97734294541709</v>
      </c>
      <c r="G833" t="s">
        <v>20</v>
      </c>
      <c r="H833">
        <v>4233</v>
      </c>
      <c r="I833" s="10">
        <f t="shared" si="8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3">
        <f t="shared" si="86"/>
        <v>40994.208333333336</v>
      </c>
      <c r="O833" s="13">
        <f t="shared" si="87"/>
        <v>41028.208333333336</v>
      </c>
      <c r="P833" s="15" t="str">
        <f t="shared" si="88"/>
        <v>2012</v>
      </c>
      <c r="Q833" t="b">
        <v>0</v>
      </c>
      <c r="R833" t="b">
        <v>0</v>
      </c>
      <c r="S833" t="s">
        <v>122</v>
      </c>
      <c r="T833" t="str">
        <f t="shared" si="89"/>
        <v>photography</v>
      </c>
      <c r="U833" t="str">
        <f t="shared" si="90"/>
        <v>photography books</v>
      </c>
    </row>
    <row r="834" spans="1:2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ref="F834:F897" si="91">(E834/D834)*100</f>
        <v>315.17592592592592</v>
      </c>
      <c r="G834" t="s">
        <v>20</v>
      </c>
      <c r="H834">
        <v>1297</v>
      </c>
      <c r="I834" s="10">
        <f t="shared" ref="I834:I897" si="92">IF(H834=0, 0, 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3">
        <f t="shared" ref="N834:N897" si="93">(((L834/60)/60)/24)+DATE(1970,1,1)</f>
        <v>42299.208333333328</v>
      </c>
      <c r="O834" s="13">
        <f t="shared" ref="O834:O897" si="94">(((M834/60)/60)/24)+DATE(1970,1,1)</f>
        <v>42333.25</v>
      </c>
      <c r="P834" s="15" t="str">
        <f t="shared" si="88"/>
        <v>2015</v>
      </c>
      <c r="Q834" t="b">
        <v>1</v>
      </c>
      <c r="R834" t="b">
        <v>0</v>
      </c>
      <c r="S834" t="s">
        <v>206</v>
      </c>
      <c r="T834" t="str">
        <f t="shared" si="89"/>
        <v>publishing</v>
      </c>
      <c r="U834" t="str">
        <f t="shared" si="90"/>
        <v>translations</v>
      </c>
    </row>
    <row r="835" spans="1:2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si="91"/>
        <v>157.69117647058823</v>
      </c>
      <c r="G835" t="s">
        <v>20</v>
      </c>
      <c r="H835">
        <v>165</v>
      </c>
      <c r="I835" s="10">
        <f t="shared" si="92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3">
        <f t="shared" si="93"/>
        <v>40588.25</v>
      </c>
      <c r="O835" s="13">
        <f t="shared" si="94"/>
        <v>40599.25</v>
      </c>
      <c r="P835" s="15" t="str">
        <f t="shared" ref="P835:P898" si="95">TEXT(O835,"yyyy")</f>
        <v>2011</v>
      </c>
      <c r="Q835" t="b">
        <v>0</v>
      </c>
      <c r="R835" t="b">
        <v>0</v>
      </c>
      <c r="S835" t="s">
        <v>206</v>
      </c>
      <c r="T835" t="str">
        <f t="shared" ref="T835:T898" si="96">_xlfn.TEXTBEFORE(S835,"/")</f>
        <v>publishing</v>
      </c>
      <c r="U835" t="str">
        <f t="shared" ref="U835:U898" si="97">_xlfn.TEXTAFTER(S835,"/")</f>
        <v>translations</v>
      </c>
    </row>
    <row r="836" spans="1:2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91"/>
        <v>153.8082191780822</v>
      </c>
      <c r="G836" t="s">
        <v>20</v>
      </c>
      <c r="H836">
        <v>119</v>
      </c>
      <c r="I836" s="10">
        <f t="shared" si="92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3">
        <f t="shared" si="93"/>
        <v>41448.208333333336</v>
      </c>
      <c r="O836" s="13">
        <f t="shared" si="94"/>
        <v>41454.208333333336</v>
      </c>
      <c r="P836" s="15" t="str">
        <f t="shared" si="95"/>
        <v>2013</v>
      </c>
      <c r="Q836" t="b">
        <v>0</v>
      </c>
      <c r="R836" t="b">
        <v>0</v>
      </c>
      <c r="S836" t="s">
        <v>33</v>
      </c>
      <c r="T836" t="str">
        <f t="shared" si="96"/>
        <v>theater</v>
      </c>
      <c r="U836" t="str">
        <f t="shared" si="97"/>
        <v>plays</v>
      </c>
    </row>
    <row r="837" spans="1:21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91"/>
        <v>89.738979118329468</v>
      </c>
      <c r="G837" t="s">
        <v>14</v>
      </c>
      <c r="H837">
        <v>1758</v>
      </c>
      <c r="I837" s="10">
        <f t="shared" si="92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3">
        <f t="shared" si="93"/>
        <v>42063.25</v>
      </c>
      <c r="O837" s="13">
        <f t="shared" si="94"/>
        <v>42069.25</v>
      </c>
      <c r="P837" s="15" t="str">
        <f t="shared" si="95"/>
        <v>2015</v>
      </c>
      <c r="Q837" t="b">
        <v>0</v>
      </c>
      <c r="R837" t="b">
        <v>0</v>
      </c>
      <c r="S837" t="s">
        <v>28</v>
      </c>
      <c r="T837" t="str">
        <f t="shared" si="96"/>
        <v>technology</v>
      </c>
      <c r="U837" t="str">
        <f t="shared" si="97"/>
        <v>web</v>
      </c>
    </row>
    <row r="838" spans="1:21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91"/>
        <v>75.135802469135797</v>
      </c>
      <c r="G838" t="s">
        <v>14</v>
      </c>
      <c r="H838">
        <v>94</v>
      </c>
      <c r="I838" s="10">
        <f t="shared" si="92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3">
        <f t="shared" si="93"/>
        <v>40214.25</v>
      </c>
      <c r="O838" s="13">
        <f t="shared" si="94"/>
        <v>40225.25</v>
      </c>
      <c r="P838" s="15" t="str">
        <f t="shared" si="95"/>
        <v>2010</v>
      </c>
      <c r="Q838" t="b">
        <v>0</v>
      </c>
      <c r="R838" t="b">
        <v>0</v>
      </c>
      <c r="S838" t="s">
        <v>60</v>
      </c>
      <c r="T838" t="str">
        <f t="shared" si="96"/>
        <v>music</v>
      </c>
      <c r="U838" t="str">
        <f t="shared" si="97"/>
        <v>indie rock</v>
      </c>
    </row>
    <row r="839" spans="1:2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91"/>
        <v>852.88135593220341</v>
      </c>
      <c r="G839" t="s">
        <v>20</v>
      </c>
      <c r="H839">
        <v>1797</v>
      </c>
      <c r="I839" s="10">
        <f t="shared" si="92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3">
        <f t="shared" si="93"/>
        <v>40629.208333333336</v>
      </c>
      <c r="O839" s="13">
        <f t="shared" si="94"/>
        <v>40683.208333333336</v>
      </c>
      <c r="P839" s="15" t="str">
        <f t="shared" si="95"/>
        <v>2011</v>
      </c>
      <c r="Q839" t="b">
        <v>0</v>
      </c>
      <c r="R839" t="b">
        <v>0</v>
      </c>
      <c r="S839" t="s">
        <v>159</v>
      </c>
      <c r="T839" t="str">
        <f t="shared" si="96"/>
        <v>music</v>
      </c>
      <c r="U839" t="str">
        <f t="shared" si="97"/>
        <v>jazz</v>
      </c>
    </row>
    <row r="840" spans="1:2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91"/>
        <v>138.90625</v>
      </c>
      <c r="G840" t="s">
        <v>20</v>
      </c>
      <c r="H840">
        <v>261</v>
      </c>
      <c r="I840" s="10">
        <f t="shared" si="92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3">
        <f t="shared" si="93"/>
        <v>43370.208333333328</v>
      </c>
      <c r="O840" s="13">
        <f t="shared" si="94"/>
        <v>43379.208333333328</v>
      </c>
      <c r="P840" s="15" t="str">
        <f t="shared" si="95"/>
        <v>2018</v>
      </c>
      <c r="Q840" t="b">
        <v>0</v>
      </c>
      <c r="R840" t="b">
        <v>0</v>
      </c>
      <c r="S840" t="s">
        <v>33</v>
      </c>
      <c r="T840" t="str">
        <f t="shared" si="96"/>
        <v>theater</v>
      </c>
      <c r="U840" t="str">
        <f t="shared" si="97"/>
        <v>plays</v>
      </c>
    </row>
    <row r="841" spans="1:2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91"/>
        <v>190.18181818181819</v>
      </c>
      <c r="G841" t="s">
        <v>20</v>
      </c>
      <c r="H841">
        <v>157</v>
      </c>
      <c r="I841" s="10">
        <f t="shared" si="92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3">
        <f t="shared" si="93"/>
        <v>41715.208333333336</v>
      </c>
      <c r="O841" s="13">
        <f t="shared" si="94"/>
        <v>41760.208333333336</v>
      </c>
      <c r="P841" s="15" t="str">
        <f t="shared" si="95"/>
        <v>2014</v>
      </c>
      <c r="Q841" t="b">
        <v>0</v>
      </c>
      <c r="R841" t="b">
        <v>1</v>
      </c>
      <c r="S841" t="s">
        <v>42</v>
      </c>
      <c r="T841" t="str">
        <f t="shared" si="96"/>
        <v>film &amp; video</v>
      </c>
      <c r="U841" t="str">
        <f t="shared" si="97"/>
        <v>documentary</v>
      </c>
    </row>
    <row r="842" spans="1:2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91"/>
        <v>100.24333619948409</v>
      </c>
      <c r="G842" t="s">
        <v>20</v>
      </c>
      <c r="H842">
        <v>3533</v>
      </c>
      <c r="I842" s="10">
        <f t="shared" si="92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3">
        <f t="shared" si="93"/>
        <v>41836.208333333336</v>
      </c>
      <c r="O842" s="13">
        <f t="shared" si="94"/>
        <v>41838.208333333336</v>
      </c>
      <c r="P842" s="15" t="str">
        <f t="shared" si="95"/>
        <v>2014</v>
      </c>
      <c r="Q842" t="b">
        <v>0</v>
      </c>
      <c r="R842" t="b">
        <v>1</v>
      </c>
      <c r="S842" t="s">
        <v>33</v>
      </c>
      <c r="T842" t="str">
        <f t="shared" si="96"/>
        <v>theater</v>
      </c>
      <c r="U842" t="str">
        <f t="shared" si="97"/>
        <v>plays</v>
      </c>
    </row>
    <row r="843" spans="1:2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91"/>
        <v>142.75824175824175</v>
      </c>
      <c r="G843" t="s">
        <v>20</v>
      </c>
      <c r="H843">
        <v>155</v>
      </c>
      <c r="I843" s="10">
        <f t="shared" si="92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3">
        <f t="shared" si="93"/>
        <v>42419.25</v>
      </c>
      <c r="O843" s="13">
        <f t="shared" si="94"/>
        <v>42435.25</v>
      </c>
      <c r="P843" s="15" t="str">
        <f t="shared" si="95"/>
        <v>2016</v>
      </c>
      <c r="Q843" t="b">
        <v>0</v>
      </c>
      <c r="R843" t="b">
        <v>0</v>
      </c>
      <c r="S843" t="s">
        <v>28</v>
      </c>
      <c r="T843" t="str">
        <f t="shared" si="96"/>
        <v>technology</v>
      </c>
      <c r="U843" t="str">
        <f t="shared" si="97"/>
        <v>web</v>
      </c>
    </row>
    <row r="844" spans="1:21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91"/>
        <v>563.13333333333333</v>
      </c>
      <c r="G844" t="s">
        <v>20</v>
      </c>
      <c r="H844">
        <v>132</v>
      </c>
      <c r="I844" s="10">
        <f t="shared" si="92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3">
        <f t="shared" si="93"/>
        <v>43266.208333333328</v>
      </c>
      <c r="O844" s="13">
        <f t="shared" si="94"/>
        <v>43269.208333333328</v>
      </c>
      <c r="P844" s="15" t="str">
        <f t="shared" si="95"/>
        <v>2018</v>
      </c>
      <c r="Q844" t="b">
        <v>0</v>
      </c>
      <c r="R844" t="b">
        <v>0</v>
      </c>
      <c r="S844" t="s">
        <v>65</v>
      </c>
      <c r="T844" t="str">
        <f t="shared" si="96"/>
        <v>technology</v>
      </c>
      <c r="U844" t="str">
        <f t="shared" si="97"/>
        <v>wearables</v>
      </c>
    </row>
    <row r="845" spans="1:21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91"/>
        <v>30.715909090909086</v>
      </c>
      <c r="G845" t="s">
        <v>14</v>
      </c>
      <c r="H845">
        <v>33</v>
      </c>
      <c r="I845" s="10">
        <f t="shared" si="92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3">
        <f t="shared" si="93"/>
        <v>43338.208333333328</v>
      </c>
      <c r="O845" s="13">
        <f t="shared" si="94"/>
        <v>43344.208333333328</v>
      </c>
      <c r="P845" s="15" t="str">
        <f t="shared" si="95"/>
        <v>2018</v>
      </c>
      <c r="Q845" t="b">
        <v>0</v>
      </c>
      <c r="R845" t="b">
        <v>0</v>
      </c>
      <c r="S845" t="s">
        <v>122</v>
      </c>
      <c r="T845" t="str">
        <f t="shared" si="96"/>
        <v>photography</v>
      </c>
      <c r="U845" t="str">
        <f t="shared" si="97"/>
        <v>photography books</v>
      </c>
    </row>
    <row r="846" spans="1:2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91"/>
        <v>99.39772727272728</v>
      </c>
      <c r="G846" t="s">
        <v>74</v>
      </c>
      <c r="H846">
        <v>94</v>
      </c>
      <c r="I846" s="10">
        <f t="shared" si="92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3">
        <f t="shared" si="93"/>
        <v>40930.25</v>
      </c>
      <c r="O846" s="13">
        <f t="shared" si="94"/>
        <v>40933.25</v>
      </c>
      <c r="P846" s="15" t="str">
        <f t="shared" si="95"/>
        <v>2012</v>
      </c>
      <c r="Q846" t="b">
        <v>0</v>
      </c>
      <c r="R846" t="b">
        <v>0</v>
      </c>
      <c r="S846" t="s">
        <v>42</v>
      </c>
      <c r="T846" t="str">
        <f t="shared" si="96"/>
        <v>film &amp; video</v>
      </c>
      <c r="U846" t="str">
        <f t="shared" si="97"/>
        <v>documentary</v>
      </c>
    </row>
    <row r="847" spans="1:2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91"/>
        <v>197.54935622317598</v>
      </c>
      <c r="G847" t="s">
        <v>20</v>
      </c>
      <c r="H847">
        <v>1354</v>
      </c>
      <c r="I847" s="10">
        <f t="shared" si="92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3">
        <f t="shared" si="93"/>
        <v>43235.208333333328</v>
      </c>
      <c r="O847" s="13">
        <f t="shared" si="94"/>
        <v>43272.208333333328</v>
      </c>
      <c r="P847" s="15" t="str">
        <f t="shared" si="95"/>
        <v>2018</v>
      </c>
      <c r="Q847" t="b">
        <v>0</v>
      </c>
      <c r="R847" t="b">
        <v>0</v>
      </c>
      <c r="S847" t="s">
        <v>28</v>
      </c>
      <c r="T847" t="str">
        <f t="shared" si="96"/>
        <v>technology</v>
      </c>
      <c r="U847" t="str">
        <f t="shared" si="97"/>
        <v>web</v>
      </c>
    </row>
    <row r="848" spans="1:2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91"/>
        <v>508.5</v>
      </c>
      <c r="G848" t="s">
        <v>20</v>
      </c>
      <c r="H848">
        <v>48</v>
      </c>
      <c r="I848" s="10">
        <f t="shared" si="92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3">
        <f t="shared" si="93"/>
        <v>43302.208333333328</v>
      </c>
      <c r="O848" s="13">
        <f t="shared" si="94"/>
        <v>43338.208333333328</v>
      </c>
      <c r="P848" s="15" t="str">
        <f t="shared" si="95"/>
        <v>2018</v>
      </c>
      <c r="Q848" t="b">
        <v>1</v>
      </c>
      <c r="R848" t="b">
        <v>1</v>
      </c>
      <c r="S848" t="s">
        <v>28</v>
      </c>
      <c r="T848" t="str">
        <f t="shared" si="96"/>
        <v>technology</v>
      </c>
      <c r="U848" t="str">
        <f t="shared" si="97"/>
        <v>web</v>
      </c>
    </row>
    <row r="849" spans="1:2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91"/>
        <v>237.74468085106383</v>
      </c>
      <c r="G849" t="s">
        <v>20</v>
      </c>
      <c r="H849">
        <v>110</v>
      </c>
      <c r="I849" s="10">
        <f t="shared" si="92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3">
        <f t="shared" si="93"/>
        <v>43107.25</v>
      </c>
      <c r="O849" s="13">
        <f t="shared" si="94"/>
        <v>43110.25</v>
      </c>
      <c r="P849" s="15" t="str">
        <f t="shared" si="95"/>
        <v>2018</v>
      </c>
      <c r="Q849" t="b">
        <v>0</v>
      </c>
      <c r="R849" t="b">
        <v>0</v>
      </c>
      <c r="S849" t="s">
        <v>17</v>
      </c>
      <c r="T849" t="str">
        <f t="shared" si="96"/>
        <v>food</v>
      </c>
      <c r="U849" t="str">
        <f t="shared" si="97"/>
        <v>food trucks</v>
      </c>
    </row>
    <row r="850" spans="1:2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91"/>
        <v>338.46875</v>
      </c>
      <c r="G850" t="s">
        <v>20</v>
      </c>
      <c r="H850">
        <v>172</v>
      </c>
      <c r="I850" s="10">
        <f t="shared" si="92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3">
        <f t="shared" si="93"/>
        <v>40341.208333333336</v>
      </c>
      <c r="O850" s="13">
        <f t="shared" si="94"/>
        <v>40350.208333333336</v>
      </c>
      <c r="P850" s="15" t="str">
        <f t="shared" si="95"/>
        <v>2010</v>
      </c>
      <c r="Q850" t="b">
        <v>0</v>
      </c>
      <c r="R850" t="b">
        <v>0</v>
      </c>
      <c r="S850" t="s">
        <v>53</v>
      </c>
      <c r="T850" t="str">
        <f t="shared" si="96"/>
        <v>film &amp; video</v>
      </c>
      <c r="U850" t="str">
        <f t="shared" si="97"/>
        <v>drama</v>
      </c>
    </row>
    <row r="851" spans="1:2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91"/>
        <v>133.08955223880596</v>
      </c>
      <c r="G851" t="s">
        <v>20</v>
      </c>
      <c r="H851">
        <v>307</v>
      </c>
      <c r="I851" s="10">
        <f t="shared" si="92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3">
        <f t="shared" si="93"/>
        <v>40948.25</v>
      </c>
      <c r="O851" s="13">
        <f t="shared" si="94"/>
        <v>40951.25</v>
      </c>
      <c r="P851" s="15" t="str">
        <f t="shared" si="95"/>
        <v>2012</v>
      </c>
      <c r="Q851" t="b">
        <v>0</v>
      </c>
      <c r="R851" t="b">
        <v>1</v>
      </c>
      <c r="S851" t="s">
        <v>60</v>
      </c>
      <c r="T851" t="str">
        <f t="shared" si="96"/>
        <v>music</v>
      </c>
      <c r="U851" t="str">
        <f t="shared" si="97"/>
        <v>indie rock</v>
      </c>
    </row>
    <row r="852" spans="1:21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91"/>
        <v>1</v>
      </c>
      <c r="G852" t="s">
        <v>14</v>
      </c>
      <c r="H852">
        <v>1</v>
      </c>
      <c r="I852" s="10">
        <f t="shared" si="92"/>
        <v>1</v>
      </c>
      <c r="J852" t="s">
        <v>21</v>
      </c>
      <c r="K852" t="s">
        <v>22</v>
      </c>
      <c r="L852">
        <v>1321682400</v>
      </c>
      <c r="M852">
        <v>1322978400</v>
      </c>
      <c r="N852" s="13">
        <f t="shared" si="93"/>
        <v>40866.25</v>
      </c>
      <c r="O852" s="13">
        <f t="shared" si="94"/>
        <v>40881.25</v>
      </c>
      <c r="P852" s="15" t="str">
        <f t="shared" si="95"/>
        <v>2011</v>
      </c>
      <c r="Q852" t="b">
        <v>1</v>
      </c>
      <c r="R852" t="b">
        <v>0</v>
      </c>
      <c r="S852" t="s">
        <v>23</v>
      </c>
      <c r="T852" t="str">
        <f t="shared" si="96"/>
        <v>music</v>
      </c>
      <c r="U852" t="str">
        <f t="shared" si="97"/>
        <v>rock</v>
      </c>
    </row>
    <row r="853" spans="1:21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91"/>
        <v>207.79999999999998</v>
      </c>
      <c r="G853" t="s">
        <v>20</v>
      </c>
      <c r="H853">
        <v>160</v>
      </c>
      <c r="I853" s="10">
        <f t="shared" si="9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3">
        <f t="shared" si="93"/>
        <v>41031.208333333336</v>
      </c>
      <c r="O853" s="13">
        <f t="shared" si="94"/>
        <v>41064.208333333336</v>
      </c>
      <c r="P853" s="15" t="str">
        <f t="shared" si="95"/>
        <v>2012</v>
      </c>
      <c r="Q853" t="b">
        <v>0</v>
      </c>
      <c r="R853" t="b">
        <v>0</v>
      </c>
      <c r="S853" t="s">
        <v>50</v>
      </c>
      <c r="T853" t="str">
        <f t="shared" si="96"/>
        <v>music</v>
      </c>
      <c r="U853" t="str">
        <f t="shared" si="97"/>
        <v>electric music</v>
      </c>
    </row>
    <row r="854" spans="1:21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91"/>
        <v>51.122448979591837</v>
      </c>
      <c r="G854" t="s">
        <v>14</v>
      </c>
      <c r="H854">
        <v>31</v>
      </c>
      <c r="I854" s="10">
        <f t="shared" si="92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3">
        <f t="shared" si="93"/>
        <v>40740.208333333336</v>
      </c>
      <c r="O854" s="13">
        <f t="shared" si="94"/>
        <v>40750.208333333336</v>
      </c>
      <c r="P854" s="15" t="str">
        <f t="shared" si="95"/>
        <v>2011</v>
      </c>
      <c r="Q854" t="b">
        <v>0</v>
      </c>
      <c r="R854" t="b">
        <v>1</v>
      </c>
      <c r="S854" t="s">
        <v>89</v>
      </c>
      <c r="T854" t="str">
        <f t="shared" si="96"/>
        <v>games</v>
      </c>
      <c r="U854" t="str">
        <f t="shared" si="97"/>
        <v>video games</v>
      </c>
    </row>
    <row r="855" spans="1:2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91"/>
        <v>652.05847953216369</v>
      </c>
      <c r="G855" t="s">
        <v>20</v>
      </c>
      <c r="H855">
        <v>1467</v>
      </c>
      <c r="I855" s="10">
        <f t="shared" si="92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3">
        <f t="shared" si="93"/>
        <v>40714.208333333336</v>
      </c>
      <c r="O855" s="13">
        <f t="shared" si="94"/>
        <v>40719.208333333336</v>
      </c>
      <c r="P855" s="15" t="str">
        <f t="shared" si="95"/>
        <v>2011</v>
      </c>
      <c r="Q855" t="b">
        <v>0</v>
      </c>
      <c r="R855" t="b">
        <v>1</v>
      </c>
      <c r="S855" t="s">
        <v>60</v>
      </c>
      <c r="T855" t="str">
        <f t="shared" si="96"/>
        <v>music</v>
      </c>
      <c r="U855" t="str">
        <f t="shared" si="97"/>
        <v>indie rock</v>
      </c>
    </row>
    <row r="856" spans="1:21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91"/>
        <v>113.63099415204678</v>
      </c>
      <c r="G856" t="s">
        <v>20</v>
      </c>
      <c r="H856">
        <v>2662</v>
      </c>
      <c r="I856" s="10">
        <f t="shared" si="92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3">
        <f t="shared" si="93"/>
        <v>43787.25</v>
      </c>
      <c r="O856" s="13">
        <f t="shared" si="94"/>
        <v>43814.25</v>
      </c>
      <c r="P856" s="15" t="str">
        <f t="shared" si="95"/>
        <v>2019</v>
      </c>
      <c r="Q856" t="b">
        <v>0</v>
      </c>
      <c r="R856" t="b">
        <v>0</v>
      </c>
      <c r="S856" t="s">
        <v>119</v>
      </c>
      <c r="T856" t="str">
        <f t="shared" si="96"/>
        <v>publishing</v>
      </c>
      <c r="U856" t="str">
        <f t="shared" si="97"/>
        <v>fiction</v>
      </c>
    </row>
    <row r="857" spans="1:2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91"/>
        <v>102.37606837606839</v>
      </c>
      <c r="G857" t="s">
        <v>20</v>
      </c>
      <c r="H857">
        <v>452</v>
      </c>
      <c r="I857" s="10">
        <f t="shared" si="92"/>
        <v>53</v>
      </c>
      <c r="J857" t="s">
        <v>26</v>
      </c>
      <c r="K857" t="s">
        <v>27</v>
      </c>
      <c r="L857">
        <v>1308373200</v>
      </c>
      <c r="M857">
        <v>1311051600</v>
      </c>
      <c r="N857" s="13">
        <f t="shared" si="93"/>
        <v>40712.208333333336</v>
      </c>
      <c r="O857" s="13">
        <f t="shared" si="94"/>
        <v>40743.208333333336</v>
      </c>
      <c r="P857" s="15" t="str">
        <f t="shared" si="95"/>
        <v>2011</v>
      </c>
      <c r="Q857" t="b">
        <v>0</v>
      </c>
      <c r="R857" t="b">
        <v>0</v>
      </c>
      <c r="S857" t="s">
        <v>33</v>
      </c>
      <c r="T857" t="str">
        <f t="shared" si="96"/>
        <v>theater</v>
      </c>
      <c r="U857" t="str">
        <f t="shared" si="97"/>
        <v>plays</v>
      </c>
    </row>
    <row r="858" spans="1:2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91"/>
        <v>356.58333333333331</v>
      </c>
      <c r="G858" t="s">
        <v>20</v>
      </c>
      <c r="H858">
        <v>158</v>
      </c>
      <c r="I858" s="10">
        <f t="shared" si="92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3">
        <f t="shared" si="93"/>
        <v>41023.208333333336</v>
      </c>
      <c r="O858" s="13">
        <f t="shared" si="94"/>
        <v>41040.208333333336</v>
      </c>
      <c r="P858" s="15" t="str">
        <f t="shared" si="95"/>
        <v>2012</v>
      </c>
      <c r="Q858" t="b">
        <v>0</v>
      </c>
      <c r="R858" t="b">
        <v>0</v>
      </c>
      <c r="S858" t="s">
        <v>17</v>
      </c>
      <c r="T858" t="str">
        <f t="shared" si="96"/>
        <v>food</v>
      </c>
      <c r="U858" t="str">
        <f t="shared" si="97"/>
        <v>food trucks</v>
      </c>
    </row>
    <row r="859" spans="1:21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91"/>
        <v>139.86792452830187</v>
      </c>
      <c r="G859" t="s">
        <v>20</v>
      </c>
      <c r="H859">
        <v>225</v>
      </c>
      <c r="I859" s="10">
        <f t="shared" si="92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3">
        <f t="shared" si="93"/>
        <v>40944.25</v>
      </c>
      <c r="O859" s="13">
        <f t="shared" si="94"/>
        <v>40967.25</v>
      </c>
      <c r="P859" s="15" t="str">
        <f t="shared" si="95"/>
        <v>2012</v>
      </c>
      <c r="Q859" t="b">
        <v>1</v>
      </c>
      <c r="R859" t="b">
        <v>0</v>
      </c>
      <c r="S859" t="s">
        <v>100</v>
      </c>
      <c r="T859" t="str">
        <f t="shared" si="96"/>
        <v>film &amp; video</v>
      </c>
      <c r="U859" t="str">
        <f t="shared" si="97"/>
        <v>shorts</v>
      </c>
    </row>
    <row r="860" spans="1:21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91"/>
        <v>69.45</v>
      </c>
      <c r="G860" t="s">
        <v>14</v>
      </c>
      <c r="H860">
        <v>35</v>
      </c>
      <c r="I860" s="10">
        <f t="shared" si="92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3">
        <f t="shared" si="93"/>
        <v>43211.208333333328</v>
      </c>
      <c r="O860" s="13">
        <f t="shared" si="94"/>
        <v>43218.208333333328</v>
      </c>
      <c r="P860" s="15" t="str">
        <f t="shared" si="95"/>
        <v>2018</v>
      </c>
      <c r="Q860" t="b">
        <v>1</v>
      </c>
      <c r="R860" t="b">
        <v>0</v>
      </c>
      <c r="S860" t="s">
        <v>17</v>
      </c>
      <c r="T860" t="str">
        <f t="shared" si="96"/>
        <v>food</v>
      </c>
      <c r="U860" t="str">
        <f t="shared" si="97"/>
        <v>food trucks</v>
      </c>
    </row>
    <row r="861" spans="1:21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91"/>
        <v>35.534246575342465</v>
      </c>
      <c r="G861" t="s">
        <v>14</v>
      </c>
      <c r="H861">
        <v>63</v>
      </c>
      <c r="I861" s="10">
        <f t="shared" si="92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3">
        <f t="shared" si="93"/>
        <v>41334.25</v>
      </c>
      <c r="O861" s="13">
        <f t="shared" si="94"/>
        <v>41352.208333333336</v>
      </c>
      <c r="P861" s="15" t="str">
        <f t="shared" si="95"/>
        <v>2013</v>
      </c>
      <c r="Q861" t="b">
        <v>0</v>
      </c>
      <c r="R861" t="b">
        <v>1</v>
      </c>
      <c r="S861" t="s">
        <v>33</v>
      </c>
      <c r="T861" t="str">
        <f t="shared" si="96"/>
        <v>theater</v>
      </c>
      <c r="U861" t="str">
        <f t="shared" si="97"/>
        <v>plays</v>
      </c>
    </row>
    <row r="862" spans="1:21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91"/>
        <v>251.65</v>
      </c>
      <c r="G862" t="s">
        <v>20</v>
      </c>
      <c r="H862">
        <v>65</v>
      </c>
      <c r="I862" s="10">
        <f t="shared" si="92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3">
        <f t="shared" si="93"/>
        <v>43515.25</v>
      </c>
      <c r="O862" s="13">
        <f t="shared" si="94"/>
        <v>43525.25</v>
      </c>
      <c r="P862" s="15" t="str">
        <f t="shared" si="95"/>
        <v>2019</v>
      </c>
      <c r="Q862" t="b">
        <v>0</v>
      </c>
      <c r="R862" t="b">
        <v>1</v>
      </c>
      <c r="S862" t="s">
        <v>65</v>
      </c>
      <c r="T862" t="str">
        <f t="shared" si="96"/>
        <v>technology</v>
      </c>
      <c r="U862" t="str">
        <f t="shared" si="97"/>
        <v>wearables</v>
      </c>
    </row>
    <row r="863" spans="1:2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91"/>
        <v>105.87500000000001</v>
      </c>
      <c r="G863" t="s">
        <v>20</v>
      </c>
      <c r="H863">
        <v>163</v>
      </c>
      <c r="I863" s="10">
        <f t="shared" si="92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3">
        <f t="shared" si="93"/>
        <v>40258.208333333336</v>
      </c>
      <c r="O863" s="13">
        <f t="shared" si="94"/>
        <v>40266.208333333336</v>
      </c>
      <c r="P863" s="15" t="str">
        <f t="shared" si="95"/>
        <v>2010</v>
      </c>
      <c r="Q863" t="b">
        <v>0</v>
      </c>
      <c r="R863" t="b">
        <v>0</v>
      </c>
      <c r="S863" t="s">
        <v>33</v>
      </c>
      <c r="T863" t="str">
        <f t="shared" si="96"/>
        <v>theater</v>
      </c>
      <c r="U863" t="str">
        <f t="shared" si="97"/>
        <v>plays</v>
      </c>
    </row>
    <row r="864" spans="1:2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91"/>
        <v>187.42857142857144</v>
      </c>
      <c r="G864" t="s">
        <v>20</v>
      </c>
      <c r="H864">
        <v>85</v>
      </c>
      <c r="I864" s="10">
        <f t="shared" si="92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3">
        <f t="shared" si="93"/>
        <v>40756.208333333336</v>
      </c>
      <c r="O864" s="13">
        <f t="shared" si="94"/>
        <v>40760.208333333336</v>
      </c>
      <c r="P864" s="15" t="str">
        <f t="shared" si="95"/>
        <v>2011</v>
      </c>
      <c r="Q864" t="b">
        <v>0</v>
      </c>
      <c r="R864" t="b">
        <v>0</v>
      </c>
      <c r="S864" t="s">
        <v>33</v>
      </c>
      <c r="T864" t="str">
        <f t="shared" si="96"/>
        <v>theater</v>
      </c>
      <c r="U864" t="str">
        <f t="shared" si="97"/>
        <v>plays</v>
      </c>
    </row>
    <row r="865" spans="1:2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91"/>
        <v>386.78571428571428</v>
      </c>
      <c r="G865" t="s">
        <v>20</v>
      </c>
      <c r="H865">
        <v>217</v>
      </c>
      <c r="I865" s="10">
        <f t="shared" si="92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3">
        <f t="shared" si="93"/>
        <v>42172.208333333328</v>
      </c>
      <c r="O865" s="13">
        <f t="shared" si="94"/>
        <v>42195.208333333328</v>
      </c>
      <c r="P865" s="15" t="str">
        <f t="shared" si="95"/>
        <v>2015</v>
      </c>
      <c r="Q865" t="b">
        <v>0</v>
      </c>
      <c r="R865" t="b">
        <v>1</v>
      </c>
      <c r="S865" t="s">
        <v>269</v>
      </c>
      <c r="T865" t="str">
        <f t="shared" si="96"/>
        <v>film &amp; video</v>
      </c>
      <c r="U865" t="str">
        <f t="shared" si="97"/>
        <v>television</v>
      </c>
    </row>
    <row r="866" spans="1:2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91"/>
        <v>347.07142857142856</v>
      </c>
      <c r="G866" t="s">
        <v>20</v>
      </c>
      <c r="H866">
        <v>150</v>
      </c>
      <c r="I866" s="10">
        <f t="shared" si="92"/>
        <v>97.18</v>
      </c>
      <c r="J866" t="s">
        <v>21</v>
      </c>
      <c r="K866" t="s">
        <v>22</v>
      </c>
      <c r="L866">
        <v>1471582800</v>
      </c>
      <c r="M866">
        <v>1472014800</v>
      </c>
      <c r="N866" s="13">
        <f t="shared" si="93"/>
        <v>42601.208333333328</v>
      </c>
      <c r="O866" s="13">
        <f t="shared" si="94"/>
        <v>42606.208333333328</v>
      </c>
      <c r="P866" s="15" t="str">
        <f t="shared" si="95"/>
        <v>2016</v>
      </c>
      <c r="Q866" t="b">
        <v>0</v>
      </c>
      <c r="R866" t="b">
        <v>0</v>
      </c>
      <c r="S866" t="s">
        <v>100</v>
      </c>
      <c r="T866" t="str">
        <f t="shared" si="96"/>
        <v>film &amp; video</v>
      </c>
      <c r="U866" t="str">
        <f t="shared" si="97"/>
        <v>shorts</v>
      </c>
    </row>
    <row r="867" spans="1:2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91"/>
        <v>185.82098765432099</v>
      </c>
      <c r="G867" t="s">
        <v>20</v>
      </c>
      <c r="H867">
        <v>3272</v>
      </c>
      <c r="I867" s="10">
        <f t="shared" si="92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3">
        <f t="shared" si="93"/>
        <v>41897.208333333336</v>
      </c>
      <c r="O867" s="13">
        <f t="shared" si="94"/>
        <v>41906.208333333336</v>
      </c>
      <c r="P867" s="15" t="str">
        <f t="shared" si="95"/>
        <v>2014</v>
      </c>
      <c r="Q867" t="b">
        <v>0</v>
      </c>
      <c r="R867" t="b">
        <v>0</v>
      </c>
      <c r="S867" t="s">
        <v>33</v>
      </c>
      <c r="T867" t="str">
        <f t="shared" si="96"/>
        <v>theater</v>
      </c>
      <c r="U867" t="str">
        <f t="shared" si="97"/>
        <v>plays</v>
      </c>
    </row>
    <row r="868" spans="1:2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91"/>
        <v>43.241247264770237</v>
      </c>
      <c r="G868" t="s">
        <v>74</v>
      </c>
      <c r="H868">
        <v>898</v>
      </c>
      <c r="I868" s="10">
        <f t="shared" si="92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3">
        <f t="shared" si="93"/>
        <v>40671.208333333336</v>
      </c>
      <c r="O868" s="13">
        <f t="shared" si="94"/>
        <v>40672.208333333336</v>
      </c>
      <c r="P868" s="15" t="str">
        <f t="shared" si="95"/>
        <v>2011</v>
      </c>
      <c r="Q868" t="b">
        <v>0</v>
      </c>
      <c r="R868" t="b">
        <v>0</v>
      </c>
      <c r="S868" t="s">
        <v>122</v>
      </c>
      <c r="T868" t="str">
        <f t="shared" si="96"/>
        <v>photography</v>
      </c>
      <c r="U868" t="str">
        <f t="shared" si="97"/>
        <v>photography books</v>
      </c>
    </row>
    <row r="869" spans="1:21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91"/>
        <v>162.4375</v>
      </c>
      <c r="G869" t="s">
        <v>20</v>
      </c>
      <c r="H869">
        <v>300</v>
      </c>
      <c r="I869" s="10">
        <f t="shared" si="92"/>
        <v>25.99</v>
      </c>
      <c r="J869" t="s">
        <v>21</v>
      </c>
      <c r="K869" t="s">
        <v>22</v>
      </c>
      <c r="L869">
        <v>1539061200</v>
      </c>
      <c r="M869">
        <v>1539579600</v>
      </c>
      <c r="N869" s="13">
        <f t="shared" si="93"/>
        <v>43382.208333333328</v>
      </c>
      <c r="O869" s="13">
        <f t="shared" si="94"/>
        <v>43388.208333333328</v>
      </c>
      <c r="P869" s="15" t="str">
        <f t="shared" si="95"/>
        <v>2018</v>
      </c>
      <c r="Q869" t="b">
        <v>0</v>
      </c>
      <c r="R869" t="b">
        <v>0</v>
      </c>
      <c r="S869" t="s">
        <v>17</v>
      </c>
      <c r="T869" t="str">
        <f t="shared" si="96"/>
        <v>food</v>
      </c>
      <c r="U869" t="str">
        <f t="shared" si="97"/>
        <v>food trucks</v>
      </c>
    </row>
    <row r="870" spans="1:2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91"/>
        <v>184.84285714285716</v>
      </c>
      <c r="G870" t="s">
        <v>20</v>
      </c>
      <c r="H870">
        <v>126</v>
      </c>
      <c r="I870" s="10">
        <f t="shared" si="92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3">
        <f t="shared" si="93"/>
        <v>41559.208333333336</v>
      </c>
      <c r="O870" s="13">
        <f t="shared" si="94"/>
        <v>41570.208333333336</v>
      </c>
      <c r="P870" s="15" t="str">
        <f t="shared" si="95"/>
        <v>2013</v>
      </c>
      <c r="Q870" t="b">
        <v>0</v>
      </c>
      <c r="R870" t="b">
        <v>0</v>
      </c>
      <c r="S870" t="s">
        <v>33</v>
      </c>
      <c r="T870" t="str">
        <f t="shared" si="96"/>
        <v>theater</v>
      </c>
      <c r="U870" t="str">
        <f t="shared" si="97"/>
        <v>plays</v>
      </c>
    </row>
    <row r="871" spans="1:21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91"/>
        <v>23.703520691785052</v>
      </c>
      <c r="G871" t="s">
        <v>14</v>
      </c>
      <c r="H871">
        <v>526</v>
      </c>
      <c r="I871" s="10">
        <f t="shared" si="92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3">
        <f t="shared" si="93"/>
        <v>40350.208333333336</v>
      </c>
      <c r="O871" s="13">
        <f t="shared" si="94"/>
        <v>40364.208333333336</v>
      </c>
      <c r="P871" s="15" t="str">
        <f t="shared" si="95"/>
        <v>2010</v>
      </c>
      <c r="Q871" t="b">
        <v>0</v>
      </c>
      <c r="R871" t="b">
        <v>0</v>
      </c>
      <c r="S871" t="s">
        <v>53</v>
      </c>
      <c r="T871" t="str">
        <f t="shared" si="96"/>
        <v>film &amp; video</v>
      </c>
      <c r="U871" t="str">
        <f t="shared" si="97"/>
        <v>drama</v>
      </c>
    </row>
    <row r="872" spans="1:21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91"/>
        <v>89.870129870129873</v>
      </c>
      <c r="G872" t="s">
        <v>14</v>
      </c>
      <c r="H872">
        <v>121</v>
      </c>
      <c r="I872" s="10">
        <f t="shared" si="92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3">
        <f t="shared" si="93"/>
        <v>42240.208333333328</v>
      </c>
      <c r="O872" s="13">
        <f t="shared" si="94"/>
        <v>42265.208333333328</v>
      </c>
      <c r="P872" s="15" t="str">
        <f t="shared" si="95"/>
        <v>2015</v>
      </c>
      <c r="Q872" t="b">
        <v>0</v>
      </c>
      <c r="R872" t="b">
        <v>0</v>
      </c>
      <c r="S872" t="s">
        <v>33</v>
      </c>
      <c r="T872" t="str">
        <f t="shared" si="96"/>
        <v>theater</v>
      </c>
      <c r="U872" t="str">
        <f t="shared" si="97"/>
        <v>plays</v>
      </c>
    </row>
    <row r="873" spans="1:21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91"/>
        <v>272.6041958041958</v>
      </c>
      <c r="G873" t="s">
        <v>20</v>
      </c>
      <c r="H873">
        <v>2320</v>
      </c>
      <c r="I873" s="10">
        <f t="shared" si="92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3">
        <f t="shared" si="93"/>
        <v>43040.208333333328</v>
      </c>
      <c r="O873" s="13">
        <f t="shared" si="94"/>
        <v>43058.25</v>
      </c>
      <c r="P873" s="15" t="str">
        <f t="shared" si="95"/>
        <v>2017</v>
      </c>
      <c r="Q873" t="b">
        <v>0</v>
      </c>
      <c r="R873" t="b">
        <v>1</v>
      </c>
      <c r="S873" t="s">
        <v>33</v>
      </c>
      <c r="T873" t="str">
        <f t="shared" si="96"/>
        <v>theater</v>
      </c>
      <c r="U873" t="str">
        <f t="shared" si="97"/>
        <v>plays</v>
      </c>
    </row>
    <row r="874" spans="1:2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91"/>
        <v>170.04255319148936</v>
      </c>
      <c r="G874" t="s">
        <v>20</v>
      </c>
      <c r="H874">
        <v>81</v>
      </c>
      <c r="I874" s="10">
        <f t="shared" si="92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3">
        <f t="shared" si="93"/>
        <v>43346.208333333328</v>
      </c>
      <c r="O874" s="13">
        <f t="shared" si="94"/>
        <v>43351.208333333328</v>
      </c>
      <c r="P874" s="15" t="str">
        <f t="shared" si="95"/>
        <v>2018</v>
      </c>
      <c r="Q874" t="b">
        <v>0</v>
      </c>
      <c r="R874" t="b">
        <v>0</v>
      </c>
      <c r="S874" t="s">
        <v>474</v>
      </c>
      <c r="T874" t="str">
        <f t="shared" si="96"/>
        <v>film &amp; video</v>
      </c>
      <c r="U874" t="str">
        <f t="shared" si="97"/>
        <v>science fiction</v>
      </c>
    </row>
    <row r="875" spans="1:2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91"/>
        <v>188.28503562945369</v>
      </c>
      <c r="G875" t="s">
        <v>20</v>
      </c>
      <c r="H875">
        <v>1887</v>
      </c>
      <c r="I875" s="10">
        <f t="shared" si="92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3">
        <f t="shared" si="93"/>
        <v>41647.25</v>
      </c>
      <c r="O875" s="13">
        <f t="shared" si="94"/>
        <v>41652.25</v>
      </c>
      <c r="P875" s="15" t="str">
        <f t="shared" si="95"/>
        <v>2014</v>
      </c>
      <c r="Q875" t="b">
        <v>0</v>
      </c>
      <c r="R875" t="b">
        <v>0</v>
      </c>
      <c r="S875" t="s">
        <v>122</v>
      </c>
      <c r="T875" t="str">
        <f t="shared" si="96"/>
        <v>photography</v>
      </c>
      <c r="U875" t="str">
        <f t="shared" si="97"/>
        <v>photography books</v>
      </c>
    </row>
    <row r="876" spans="1:2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91"/>
        <v>346.93532338308455</v>
      </c>
      <c r="G876" t="s">
        <v>20</v>
      </c>
      <c r="H876">
        <v>4358</v>
      </c>
      <c r="I876" s="10">
        <f t="shared" si="92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3">
        <f t="shared" si="93"/>
        <v>40291.208333333336</v>
      </c>
      <c r="O876" s="13">
        <f t="shared" si="94"/>
        <v>40329.208333333336</v>
      </c>
      <c r="P876" s="15" t="str">
        <f t="shared" si="95"/>
        <v>2010</v>
      </c>
      <c r="Q876" t="b">
        <v>0</v>
      </c>
      <c r="R876" t="b">
        <v>1</v>
      </c>
      <c r="S876" t="s">
        <v>122</v>
      </c>
      <c r="T876" t="str">
        <f t="shared" si="96"/>
        <v>photography</v>
      </c>
      <c r="U876" t="str">
        <f t="shared" si="97"/>
        <v>photography books</v>
      </c>
    </row>
    <row r="877" spans="1:21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91"/>
        <v>69.177215189873422</v>
      </c>
      <c r="G877" t="s">
        <v>14</v>
      </c>
      <c r="H877">
        <v>67</v>
      </c>
      <c r="I877" s="10">
        <f t="shared" si="92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3">
        <f t="shared" si="93"/>
        <v>40556.25</v>
      </c>
      <c r="O877" s="13">
        <f t="shared" si="94"/>
        <v>40557.25</v>
      </c>
      <c r="P877" s="15" t="str">
        <f t="shared" si="95"/>
        <v>2011</v>
      </c>
      <c r="Q877" t="b">
        <v>0</v>
      </c>
      <c r="R877" t="b">
        <v>0</v>
      </c>
      <c r="S877" t="s">
        <v>23</v>
      </c>
      <c r="T877" t="str">
        <f t="shared" si="96"/>
        <v>music</v>
      </c>
      <c r="U877" t="str">
        <f t="shared" si="97"/>
        <v>rock</v>
      </c>
    </row>
    <row r="878" spans="1:21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91"/>
        <v>25.433734939759034</v>
      </c>
      <c r="G878" t="s">
        <v>14</v>
      </c>
      <c r="H878">
        <v>57</v>
      </c>
      <c r="I878" s="10">
        <f t="shared" si="92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3">
        <f t="shared" si="93"/>
        <v>43624.208333333328</v>
      </c>
      <c r="O878" s="13">
        <f t="shared" si="94"/>
        <v>43648.208333333328</v>
      </c>
      <c r="P878" s="15" t="str">
        <f t="shared" si="95"/>
        <v>2019</v>
      </c>
      <c r="Q878" t="b">
        <v>0</v>
      </c>
      <c r="R878" t="b">
        <v>0</v>
      </c>
      <c r="S878" t="s">
        <v>122</v>
      </c>
      <c r="T878" t="str">
        <f t="shared" si="96"/>
        <v>photography</v>
      </c>
      <c r="U878" t="str">
        <f t="shared" si="97"/>
        <v>photography books</v>
      </c>
    </row>
    <row r="879" spans="1:21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91"/>
        <v>77.400977995110026</v>
      </c>
      <c r="G879" t="s">
        <v>14</v>
      </c>
      <c r="H879">
        <v>1229</v>
      </c>
      <c r="I879" s="10">
        <f t="shared" si="92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3">
        <f t="shared" si="93"/>
        <v>42577.208333333328</v>
      </c>
      <c r="O879" s="13">
        <f t="shared" si="94"/>
        <v>42578.208333333328</v>
      </c>
      <c r="P879" s="15" t="str">
        <f t="shared" si="95"/>
        <v>2016</v>
      </c>
      <c r="Q879" t="b">
        <v>0</v>
      </c>
      <c r="R879" t="b">
        <v>0</v>
      </c>
      <c r="S879" t="s">
        <v>17</v>
      </c>
      <c r="T879" t="str">
        <f t="shared" si="96"/>
        <v>food</v>
      </c>
      <c r="U879" t="str">
        <f t="shared" si="97"/>
        <v>food trucks</v>
      </c>
    </row>
    <row r="880" spans="1:21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91"/>
        <v>37.481481481481481</v>
      </c>
      <c r="G880" t="s">
        <v>14</v>
      </c>
      <c r="H880">
        <v>12</v>
      </c>
      <c r="I880" s="10">
        <f t="shared" si="92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3">
        <f t="shared" si="93"/>
        <v>43845.25</v>
      </c>
      <c r="O880" s="13">
        <f t="shared" si="94"/>
        <v>43869.25</v>
      </c>
      <c r="P880" s="15" t="str">
        <f t="shared" si="95"/>
        <v>2020</v>
      </c>
      <c r="Q880" t="b">
        <v>0</v>
      </c>
      <c r="R880" t="b">
        <v>0</v>
      </c>
      <c r="S880" t="s">
        <v>148</v>
      </c>
      <c r="T880" t="str">
        <f t="shared" si="96"/>
        <v>music</v>
      </c>
      <c r="U880" t="str">
        <f t="shared" si="97"/>
        <v>metal</v>
      </c>
    </row>
    <row r="881" spans="1:2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91"/>
        <v>543.79999999999995</v>
      </c>
      <c r="G881" t="s">
        <v>20</v>
      </c>
      <c r="H881">
        <v>53</v>
      </c>
      <c r="I881" s="10">
        <f t="shared" si="92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3">
        <f t="shared" si="93"/>
        <v>42788.25</v>
      </c>
      <c r="O881" s="13">
        <f t="shared" si="94"/>
        <v>42797.25</v>
      </c>
      <c r="P881" s="15" t="str">
        <f t="shared" si="95"/>
        <v>2017</v>
      </c>
      <c r="Q881" t="b">
        <v>0</v>
      </c>
      <c r="R881" t="b">
        <v>0</v>
      </c>
      <c r="S881" t="s">
        <v>68</v>
      </c>
      <c r="T881" t="str">
        <f t="shared" si="96"/>
        <v>publishing</v>
      </c>
      <c r="U881" t="str">
        <f t="shared" si="97"/>
        <v>nonfiction</v>
      </c>
    </row>
    <row r="882" spans="1:2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91"/>
        <v>228.52189349112427</v>
      </c>
      <c r="G882" t="s">
        <v>20</v>
      </c>
      <c r="H882">
        <v>2414</v>
      </c>
      <c r="I882" s="10">
        <f t="shared" si="92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3">
        <f t="shared" si="93"/>
        <v>43667.208333333328</v>
      </c>
      <c r="O882" s="13">
        <f t="shared" si="94"/>
        <v>43669.208333333328</v>
      </c>
      <c r="P882" s="15" t="str">
        <f t="shared" si="95"/>
        <v>2019</v>
      </c>
      <c r="Q882" t="b">
        <v>0</v>
      </c>
      <c r="R882" t="b">
        <v>0</v>
      </c>
      <c r="S882" t="s">
        <v>50</v>
      </c>
      <c r="T882" t="str">
        <f t="shared" si="96"/>
        <v>music</v>
      </c>
      <c r="U882" t="str">
        <f t="shared" si="97"/>
        <v>electric music</v>
      </c>
    </row>
    <row r="883" spans="1:21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91"/>
        <v>38.948339483394832</v>
      </c>
      <c r="G883" t="s">
        <v>14</v>
      </c>
      <c r="H883">
        <v>452</v>
      </c>
      <c r="I883" s="10">
        <f t="shared" si="92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3">
        <f t="shared" si="93"/>
        <v>42194.208333333328</v>
      </c>
      <c r="O883" s="13">
        <f t="shared" si="94"/>
        <v>42223.208333333328</v>
      </c>
      <c r="P883" s="15" t="str">
        <f t="shared" si="95"/>
        <v>2015</v>
      </c>
      <c r="Q883" t="b">
        <v>0</v>
      </c>
      <c r="R883" t="b">
        <v>1</v>
      </c>
      <c r="S883" t="s">
        <v>33</v>
      </c>
      <c r="T883" t="str">
        <f t="shared" si="96"/>
        <v>theater</v>
      </c>
      <c r="U883" t="str">
        <f t="shared" si="97"/>
        <v>plays</v>
      </c>
    </row>
    <row r="884" spans="1:2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91"/>
        <v>370</v>
      </c>
      <c r="G884" t="s">
        <v>20</v>
      </c>
      <c r="H884">
        <v>80</v>
      </c>
      <c r="I884" s="10">
        <f t="shared" si="92"/>
        <v>37</v>
      </c>
      <c r="J884" t="s">
        <v>21</v>
      </c>
      <c r="K884" t="s">
        <v>22</v>
      </c>
      <c r="L884">
        <v>1421820000</v>
      </c>
      <c r="M884">
        <v>1422165600</v>
      </c>
      <c r="N884" s="13">
        <f t="shared" si="93"/>
        <v>42025.25</v>
      </c>
      <c r="O884" s="13">
        <f t="shared" si="94"/>
        <v>42029.25</v>
      </c>
      <c r="P884" s="15" t="str">
        <f t="shared" si="95"/>
        <v>2015</v>
      </c>
      <c r="Q884" t="b">
        <v>0</v>
      </c>
      <c r="R884" t="b">
        <v>0</v>
      </c>
      <c r="S884" t="s">
        <v>33</v>
      </c>
      <c r="T884" t="str">
        <f t="shared" si="96"/>
        <v>theater</v>
      </c>
      <c r="U884" t="str">
        <f t="shared" si="97"/>
        <v>plays</v>
      </c>
    </row>
    <row r="885" spans="1:21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91"/>
        <v>237.91176470588232</v>
      </c>
      <c r="G885" t="s">
        <v>20</v>
      </c>
      <c r="H885">
        <v>193</v>
      </c>
      <c r="I885" s="10">
        <f t="shared" si="92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3">
        <f t="shared" si="93"/>
        <v>40323.208333333336</v>
      </c>
      <c r="O885" s="13">
        <f t="shared" si="94"/>
        <v>40359.208333333336</v>
      </c>
      <c r="P885" s="15" t="str">
        <f t="shared" si="95"/>
        <v>2010</v>
      </c>
      <c r="Q885" t="b">
        <v>0</v>
      </c>
      <c r="R885" t="b">
        <v>0</v>
      </c>
      <c r="S885" t="s">
        <v>100</v>
      </c>
      <c r="T885" t="str">
        <f t="shared" si="96"/>
        <v>film &amp; video</v>
      </c>
      <c r="U885" t="str">
        <f t="shared" si="97"/>
        <v>shorts</v>
      </c>
    </row>
    <row r="886" spans="1:21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91"/>
        <v>64.036299765807954</v>
      </c>
      <c r="G886" t="s">
        <v>14</v>
      </c>
      <c r="H886">
        <v>1886</v>
      </c>
      <c r="I886" s="10">
        <f t="shared" si="92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3">
        <f t="shared" si="93"/>
        <v>41763.208333333336</v>
      </c>
      <c r="O886" s="13">
        <f t="shared" si="94"/>
        <v>41765.208333333336</v>
      </c>
      <c r="P886" s="15" t="str">
        <f t="shared" si="95"/>
        <v>2014</v>
      </c>
      <c r="Q886" t="b">
        <v>0</v>
      </c>
      <c r="R886" t="b">
        <v>1</v>
      </c>
      <c r="S886" t="s">
        <v>33</v>
      </c>
      <c r="T886" t="str">
        <f t="shared" si="96"/>
        <v>theater</v>
      </c>
      <c r="U886" t="str">
        <f t="shared" si="97"/>
        <v>plays</v>
      </c>
    </row>
    <row r="887" spans="1:2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91"/>
        <v>118.27777777777777</v>
      </c>
      <c r="G887" t="s">
        <v>20</v>
      </c>
      <c r="H887">
        <v>52</v>
      </c>
      <c r="I887" s="10">
        <f t="shared" si="92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3">
        <f t="shared" si="93"/>
        <v>40335.208333333336</v>
      </c>
      <c r="O887" s="13">
        <f t="shared" si="94"/>
        <v>40373.208333333336</v>
      </c>
      <c r="P887" s="15" t="str">
        <f t="shared" si="95"/>
        <v>2010</v>
      </c>
      <c r="Q887" t="b">
        <v>0</v>
      </c>
      <c r="R887" t="b">
        <v>0</v>
      </c>
      <c r="S887" t="s">
        <v>33</v>
      </c>
      <c r="T887" t="str">
        <f t="shared" si="96"/>
        <v>theater</v>
      </c>
      <c r="U887" t="str">
        <f t="shared" si="97"/>
        <v>plays</v>
      </c>
    </row>
    <row r="888" spans="1:21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91"/>
        <v>84.824037184594957</v>
      </c>
      <c r="G888" t="s">
        <v>14</v>
      </c>
      <c r="H888">
        <v>1825</v>
      </c>
      <c r="I888" s="10">
        <f t="shared" si="92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3">
        <f t="shared" si="93"/>
        <v>40416.208333333336</v>
      </c>
      <c r="O888" s="13">
        <f t="shared" si="94"/>
        <v>40434.208333333336</v>
      </c>
      <c r="P888" s="15" t="str">
        <f t="shared" si="95"/>
        <v>2010</v>
      </c>
      <c r="Q888" t="b">
        <v>0</v>
      </c>
      <c r="R888" t="b">
        <v>0</v>
      </c>
      <c r="S888" t="s">
        <v>60</v>
      </c>
      <c r="T888" t="str">
        <f t="shared" si="96"/>
        <v>music</v>
      </c>
      <c r="U888" t="str">
        <f t="shared" si="97"/>
        <v>indie rock</v>
      </c>
    </row>
    <row r="889" spans="1:21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91"/>
        <v>29.346153846153843</v>
      </c>
      <c r="G889" t="s">
        <v>14</v>
      </c>
      <c r="H889">
        <v>31</v>
      </c>
      <c r="I889" s="10">
        <f t="shared" si="92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3">
        <f t="shared" si="93"/>
        <v>42202.208333333328</v>
      </c>
      <c r="O889" s="13">
        <f t="shared" si="94"/>
        <v>42249.208333333328</v>
      </c>
      <c r="P889" s="15" t="str">
        <f t="shared" si="95"/>
        <v>2015</v>
      </c>
      <c r="Q889" t="b">
        <v>0</v>
      </c>
      <c r="R889" t="b">
        <v>1</v>
      </c>
      <c r="S889" t="s">
        <v>33</v>
      </c>
      <c r="T889" t="str">
        <f t="shared" si="96"/>
        <v>theater</v>
      </c>
      <c r="U889" t="str">
        <f t="shared" si="97"/>
        <v>plays</v>
      </c>
    </row>
    <row r="890" spans="1:21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91"/>
        <v>209.89655172413794</v>
      </c>
      <c r="G890" t="s">
        <v>20</v>
      </c>
      <c r="H890">
        <v>290</v>
      </c>
      <c r="I890" s="10">
        <f t="shared" si="92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3">
        <f t="shared" si="93"/>
        <v>42836.208333333328</v>
      </c>
      <c r="O890" s="13">
        <f t="shared" si="94"/>
        <v>42855.208333333328</v>
      </c>
      <c r="P890" s="15" t="str">
        <f t="shared" si="95"/>
        <v>2017</v>
      </c>
      <c r="Q890" t="b">
        <v>0</v>
      </c>
      <c r="R890" t="b">
        <v>0</v>
      </c>
      <c r="S890" t="s">
        <v>33</v>
      </c>
      <c r="T890" t="str">
        <f t="shared" si="96"/>
        <v>theater</v>
      </c>
      <c r="U890" t="str">
        <f t="shared" si="97"/>
        <v>plays</v>
      </c>
    </row>
    <row r="891" spans="1:2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91"/>
        <v>169.78571428571431</v>
      </c>
      <c r="G891" t="s">
        <v>20</v>
      </c>
      <c r="H891">
        <v>122</v>
      </c>
      <c r="I891" s="10">
        <f t="shared" si="92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3">
        <f t="shared" si="93"/>
        <v>41710.208333333336</v>
      </c>
      <c r="O891" s="13">
        <f t="shared" si="94"/>
        <v>41717.208333333336</v>
      </c>
      <c r="P891" s="15" t="str">
        <f t="shared" si="95"/>
        <v>2014</v>
      </c>
      <c r="Q891" t="b">
        <v>0</v>
      </c>
      <c r="R891" t="b">
        <v>1</v>
      </c>
      <c r="S891" t="s">
        <v>50</v>
      </c>
      <c r="T891" t="str">
        <f t="shared" si="96"/>
        <v>music</v>
      </c>
      <c r="U891" t="str">
        <f t="shared" si="97"/>
        <v>electric music</v>
      </c>
    </row>
    <row r="892" spans="1:2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91"/>
        <v>115.95907738095239</v>
      </c>
      <c r="G892" t="s">
        <v>20</v>
      </c>
      <c r="H892">
        <v>1470</v>
      </c>
      <c r="I892" s="10">
        <f t="shared" si="92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3">
        <f t="shared" si="93"/>
        <v>43640.208333333328</v>
      </c>
      <c r="O892" s="13">
        <f t="shared" si="94"/>
        <v>43641.208333333328</v>
      </c>
      <c r="P892" s="15" t="str">
        <f t="shared" si="95"/>
        <v>2019</v>
      </c>
      <c r="Q892" t="b">
        <v>0</v>
      </c>
      <c r="R892" t="b">
        <v>0</v>
      </c>
      <c r="S892" t="s">
        <v>60</v>
      </c>
      <c r="T892" t="str">
        <f t="shared" si="96"/>
        <v>music</v>
      </c>
      <c r="U892" t="str">
        <f t="shared" si="97"/>
        <v>indie rock</v>
      </c>
    </row>
    <row r="893" spans="1:21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91"/>
        <v>258.59999999999997</v>
      </c>
      <c r="G893" t="s">
        <v>20</v>
      </c>
      <c r="H893">
        <v>165</v>
      </c>
      <c r="I893" s="10">
        <f t="shared" si="92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3">
        <f t="shared" si="93"/>
        <v>40880.25</v>
      </c>
      <c r="O893" s="13">
        <f t="shared" si="94"/>
        <v>40924.25</v>
      </c>
      <c r="P893" s="15" t="str">
        <f t="shared" si="95"/>
        <v>2012</v>
      </c>
      <c r="Q893" t="b">
        <v>0</v>
      </c>
      <c r="R893" t="b">
        <v>0</v>
      </c>
      <c r="S893" t="s">
        <v>42</v>
      </c>
      <c r="T893" t="str">
        <f t="shared" si="96"/>
        <v>film &amp; video</v>
      </c>
      <c r="U893" t="str">
        <f t="shared" si="97"/>
        <v>documentary</v>
      </c>
    </row>
    <row r="894" spans="1:2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91"/>
        <v>230.58333333333331</v>
      </c>
      <c r="G894" t="s">
        <v>20</v>
      </c>
      <c r="H894">
        <v>182</v>
      </c>
      <c r="I894" s="10">
        <f t="shared" si="92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3">
        <f t="shared" si="93"/>
        <v>40319.208333333336</v>
      </c>
      <c r="O894" s="13">
        <f t="shared" si="94"/>
        <v>40360.208333333336</v>
      </c>
      <c r="P894" s="15" t="str">
        <f t="shared" si="95"/>
        <v>2010</v>
      </c>
      <c r="Q894" t="b">
        <v>0</v>
      </c>
      <c r="R894" t="b">
        <v>0</v>
      </c>
      <c r="S894" t="s">
        <v>206</v>
      </c>
      <c r="T894" t="str">
        <f t="shared" si="96"/>
        <v>publishing</v>
      </c>
      <c r="U894" t="str">
        <f t="shared" si="97"/>
        <v>translations</v>
      </c>
    </row>
    <row r="895" spans="1:2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91"/>
        <v>128.21428571428572</v>
      </c>
      <c r="G895" t="s">
        <v>20</v>
      </c>
      <c r="H895">
        <v>199</v>
      </c>
      <c r="I895" s="10">
        <f t="shared" si="92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3">
        <f t="shared" si="93"/>
        <v>42170.208333333328</v>
      </c>
      <c r="O895" s="13">
        <f t="shared" si="94"/>
        <v>42174.208333333328</v>
      </c>
      <c r="P895" s="15" t="str">
        <f t="shared" si="95"/>
        <v>2015</v>
      </c>
      <c r="Q895" t="b">
        <v>0</v>
      </c>
      <c r="R895" t="b">
        <v>1</v>
      </c>
      <c r="S895" t="s">
        <v>42</v>
      </c>
      <c r="T895" t="str">
        <f t="shared" si="96"/>
        <v>film &amp; video</v>
      </c>
      <c r="U895" t="str">
        <f t="shared" si="97"/>
        <v>documentary</v>
      </c>
    </row>
    <row r="896" spans="1:2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91"/>
        <v>188.70588235294116</v>
      </c>
      <c r="G896" t="s">
        <v>20</v>
      </c>
      <c r="H896">
        <v>56</v>
      </c>
      <c r="I896" s="10">
        <f t="shared" si="92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3">
        <f t="shared" si="93"/>
        <v>41466.208333333336</v>
      </c>
      <c r="O896" s="13">
        <f t="shared" si="94"/>
        <v>41496.208333333336</v>
      </c>
      <c r="P896" s="15" t="str">
        <f t="shared" si="95"/>
        <v>2013</v>
      </c>
      <c r="Q896" t="b">
        <v>0</v>
      </c>
      <c r="R896" t="b">
        <v>1</v>
      </c>
      <c r="S896" t="s">
        <v>269</v>
      </c>
      <c r="T896" t="str">
        <f t="shared" si="96"/>
        <v>film &amp; video</v>
      </c>
      <c r="U896" t="str">
        <f t="shared" si="97"/>
        <v>television</v>
      </c>
    </row>
    <row r="897" spans="1:21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91"/>
        <v>6.9511889862327907</v>
      </c>
      <c r="G897" t="s">
        <v>14</v>
      </c>
      <c r="H897">
        <v>107</v>
      </c>
      <c r="I897" s="10">
        <f t="shared" si="92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3">
        <f t="shared" si="93"/>
        <v>43134.25</v>
      </c>
      <c r="O897" s="13">
        <f t="shared" si="94"/>
        <v>43143.25</v>
      </c>
      <c r="P897" s="15" t="str">
        <f t="shared" si="95"/>
        <v>2018</v>
      </c>
      <c r="Q897" t="b">
        <v>0</v>
      </c>
      <c r="R897" t="b">
        <v>0</v>
      </c>
      <c r="S897" t="s">
        <v>33</v>
      </c>
      <c r="T897" t="str">
        <f t="shared" si="96"/>
        <v>theater</v>
      </c>
      <c r="U897" t="str">
        <f t="shared" si="97"/>
        <v>plays</v>
      </c>
    </row>
    <row r="898" spans="1:21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ref="F898:F961" si="98">(E898/D898)*100</f>
        <v>774.43434343434342</v>
      </c>
      <c r="G898" t="s">
        <v>20</v>
      </c>
      <c r="H898">
        <v>1460</v>
      </c>
      <c r="I898" s="10">
        <f t="shared" ref="I898:I961" si="99">IF(H898=0, 0, 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3">
        <f t="shared" ref="N898:N961" si="100">(((L898/60)/60)/24)+DATE(1970,1,1)</f>
        <v>40738.208333333336</v>
      </c>
      <c r="O898" s="13">
        <f t="shared" ref="O898:O961" si="101">(((M898/60)/60)/24)+DATE(1970,1,1)</f>
        <v>40741.208333333336</v>
      </c>
      <c r="P898" s="15" t="str">
        <f t="shared" si="95"/>
        <v>2011</v>
      </c>
      <c r="Q898" t="b">
        <v>0</v>
      </c>
      <c r="R898" t="b">
        <v>1</v>
      </c>
      <c r="S898" t="s">
        <v>17</v>
      </c>
      <c r="T898" t="str">
        <f t="shared" si="96"/>
        <v>food</v>
      </c>
      <c r="U898" t="str">
        <f t="shared" si="97"/>
        <v>food trucks</v>
      </c>
    </row>
    <row r="899" spans="1:21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si="98"/>
        <v>27.693181818181817</v>
      </c>
      <c r="G899" t="s">
        <v>14</v>
      </c>
      <c r="H899">
        <v>27</v>
      </c>
      <c r="I899" s="10">
        <f t="shared" si="99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3">
        <f t="shared" si="100"/>
        <v>43583.208333333328</v>
      </c>
      <c r="O899" s="13">
        <f t="shared" si="101"/>
        <v>43585.208333333328</v>
      </c>
      <c r="P899" s="15" t="str">
        <f t="shared" ref="P899:P962" si="102">TEXT(O899,"yyyy")</f>
        <v>2019</v>
      </c>
      <c r="Q899" t="b">
        <v>0</v>
      </c>
      <c r="R899" t="b">
        <v>0</v>
      </c>
      <c r="S899" t="s">
        <v>33</v>
      </c>
      <c r="T899" t="str">
        <f t="shared" ref="T899:T962" si="103">_xlfn.TEXTBEFORE(S899,"/")</f>
        <v>theater</v>
      </c>
      <c r="U899" t="str">
        <f t="shared" ref="U899:U962" si="104">_xlfn.TEXTAFTER(S899,"/")</f>
        <v>plays</v>
      </c>
    </row>
    <row r="900" spans="1:21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98"/>
        <v>52.479620323841424</v>
      </c>
      <c r="G900" t="s">
        <v>14</v>
      </c>
      <c r="H900">
        <v>1221</v>
      </c>
      <c r="I900" s="10">
        <f t="shared" si="9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3">
        <f t="shared" si="100"/>
        <v>43815.25</v>
      </c>
      <c r="O900" s="13">
        <f t="shared" si="101"/>
        <v>43821.25</v>
      </c>
      <c r="P900" s="15" t="str">
        <f t="shared" si="102"/>
        <v>2019</v>
      </c>
      <c r="Q900" t="b">
        <v>0</v>
      </c>
      <c r="R900" t="b">
        <v>0</v>
      </c>
      <c r="S900" t="s">
        <v>42</v>
      </c>
      <c r="T900" t="str">
        <f t="shared" si="103"/>
        <v>film &amp; video</v>
      </c>
      <c r="U900" t="str">
        <f t="shared" si="104"/>
        <v>documentary</v>
      </c>
    </row>
    <row r="901" spans="1:2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98"/>
        <v>407.09677419354841</v>
      </c>
      <c r="G901" t="s">
        <v>20</v>
      </c>
      <c r="H901">
        <v>123</v>
      </c>
      <c r="I901" s="10">
        <f t="shared" si="9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3">
        <f t="shared" si="100"/>
        <v>41554.208333333336</v>
      </c>
      <c r="O901" s="13">
        <f t="shared" si="101"/>
        <v>41572.208333333336</v>
      </c>
      <c r="P901" s="15" t="str">
        <f t="shared" si="102"/>
        <v>2013</v>
      </c>
      <c r="Q901" t="b">
        <v>0</v>
      </c>
      <c r="R901" t="b">
        <v>0</v>
      </c>
      <c r="S901" t="s">
        <v>159</v>
      </c>
      <c r="T901" t="str">
        <f t="shared" si="103"/>
        <v>music</v>
      </c>
      <c r="U901" t="str">
        <f t="shared" si="104"/>
        <v>jazz</v>
      </c>
    </row>
    <row r="902" spans="1:21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98"/>
        <v>2</v>
      </c>
      <c r="G902" t="s">
        <v>14</v>
      </c>
      <c r="H902">
        <v>1</v>
      </c>
      <c r="I902" s="10">
        <f t="shared" si="99"/>
        <v>2</v>
      </c>
      <c r="J902" t="s">
        <v>21</v>
      </c>
      <c r="K902" t="s">
        <v>22</v>
      </c>
      <c r="L902">
        <v>1411102800</v>
      </c>
      <c r="M902">
        <v>1411189200</v>
      </c>
      <c r="N902" s="13">
        <f t="shared" si="100"/>
        <v>41901.208333333336</v>
      </c>
      <c r="O902" s="13">
        <f t="shared" si="101"/>
        <v>41902.208333333336</v>
      </c>
      <c r="P902" s="15" t="str">
        <f t="shared" si="102"/>
        <v>2014</v>
      </c>
      <c r="Q902" t="b">
        <v>0</v>
      </c>
      <c r="R902" t="b">
        <v>1</v>
      </c>
      <c r="S902" t="s">
        <v>28</v>
      </c>
      <c r="T902" t="str">
        <f t="shared" si="103"/>
        <v>technology</v>
      </c>
      <c r="U902" t="str">
        <f t="shared" si="104"/>
        <v>web</v>
      </c>
    </row>
    <row r="903" spans="1:2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98"/>
        <v>156.17857142857144</v>
      </c>
      <c r="G903" t="s">
        <v>20</v>
      </c>
      <c r="H903">
        <v>159</v>
      </c>
      <c r="I903" s="10">
        <f t="shared" si="9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3">
        <f t="shared" si="100"/>
        <v>43298.208333333328</v>
      </c>
      <c r="O903" s="13">
        <f t="shared" si="101"/>
        <v>43331.208333333328</v>
      </c>
      <c r="P903" s="15" t="str">
        <f t="shared" si="102"/>
        <v>2018</v>
      </c>
      <c r="Q903" t="b">
        <v>0</v>
      </c>
      <c r="R903" t="b">
        <v>1</v>
      </c>
      <c r="S903" t="s">
        <v>23</v>
      </c>
      <c r="T903" t="str">
        <f t="shared" si="103"/>
        <v>music</v>
      </c>
      <c r="U903" t="str">
        <f t="shared" si="104"/>
        <v>rock</v>
      </c>
    </row>
    <row r="904" spans="1:2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98"/>
        <v>252.42857142857144</v>
      </c>
      <c r="G904" t="s">
        <v>20</v>
      </c>
      <c r="H904">
        <v>110</v>
      </c>
      <c r="I904" s="10">
        <f t="shared" si="9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3">
        <f t="shared" si="100"/>
        <v>42399.25</v>
      </c>
      <c r="O904" s="13">
        <f t="shared" si="101"/>
        <v>42441.25</v>
      </c>
      <c r="P904" s="15" t="str">
        <f t="shared" si="102"/>
        <v>2016</v>
      </c>
      <c r="Q904" t="b">
        <v>0</v>
      </c>
      <c r="R904" t="b">
        <v>0</v>
      </c>
      <c r="S904" t="s">
        <v>28</v>
      </c>
      <c r="T904" t="str">
        <f t="shared" si="103"/>
        <v>technology</v>
      </c>
      <c r="U904" t="str">
        <f t="shared" si="104"/>
        <v>web</v>
      </c>
    </row>
    <row r="905" spans="1:21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98"/>
        <v>1.729268292682927</v>
      </c>
      <c r="G905" t="s">
        <v>47</v>
      </c>
      <c r="H905">
        <v>14</v>
      </c>
      <c r="I905" s="10">
        <f t="shared" si="9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3">
        <f t="shared" si="100"/>
        <v>41034.208333333336</v>
      </c>
      <c r="O905" s="13">
        <f t="shared" si="101"/>
        <v>41049.208333333336</v>
      </c>
      <c r="P905" s="15" t="str">
        <f t="shared" si="102"/>
        <v>2012</v>
      </c>
      <c r="Q905" t="b">
        <v>0</v>
      </c>
      <c r="R905" t="b">
        <v>1</v>
      </c>
      <c r="S905" t="s">
        <v>68</v>
      </c>
      <c r="T905" t="str">
        <f t="shared" si="103"/>
        <v>publishing</v>
      </c>
      <c r="U905" t="str">
        <f t="shared" si="104"/>
        <v>nonfiction</v>
      </c>
    </row>
    <row r="906" spans="1:21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98"/>
        <v>12.230769230769232</v>
      </c>
      <c r="G906" t="s">
        <v>14</v>
      </c>
      <c r="H906">
        <v>16</v>
      </c>
      <c r="I906" s="10">
        <f t="shared" si="9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3">
        <f t="shared" si="100"/>
        <v>41186.208333333336</v>
      </c>
      <c r="O906" s="13">
        <f t="shared" si="101"/>
        <v>41190.208333333336</v>
      </c>
      <c r="P906" s="15" t="str">
        <f t="shared" si="102"/>
        <v>2012</v>
      </c>
      <c r="Q906" t="b">
        <v>0</v>
      </c>
      <c r="R906" t="b">
        <v>0</v>
      </c>
      <c r="S906" t="s">
        <v>133</v>
      </c>
      <c r="T906" t="str">
        <f t="shared" si="103"/>
        <v>publishing</v>
      </c>
      <c r="U906" t="str">
        <f t="shared" si="104"/>
        <v>radio &amp; podcasts</v>
      </c>
    </row>
    <row r="907" spans="1:2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98"/>
        <v>163.98734177215189</v>
      </c>
      <c r="G907" t="s">
        <v>20</v>
      </c>
      <c r="H907">
        <v>236</v>
      </c>
      <c r="I907" s="10">
        <f t="shared" si="9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3">
        <f t="shared" si="100"/>
        <v>41536.208333333336</v>
      </c>
      <c r="O907" s="13">
        <f t="shared" si="101"/>
        <v>41539.208333333336</v>
      </c>
      <c r="P907" s="15" t="str">
        <f t="shared" si="102"/>
        <v>2013</v>
      </c>
      <c r="Q907" t="b">
        <v>0</v>
      </c>
      <c r="R907" t="b">
        <v>0</v>
      </c>
      <c r="S907" t="s">
        <v>33</v>
      </c>
      <c r="T907" t="str">
        <f t="shared" si="103"/>
        <v>theater</v>
      </c>
      <c r="U907" t="str">
        <f t="shared" si="104"/>
        <v>plays</v>
      </c>
    </row>
    <row r="908" spans="1:21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98"/>
        <v>162.98181818181817</v>
      </c>
      <c r="G908" t="s">
        <v>20</v>
      </c>
      <c r="H908">
        <v>191</v>
      </c>
      <c r="I908" s="10">
        <f t="shared" si="9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3">
        <f t="shared" si="100"/>
        <v>42868.208333333328</v>
      </c>
      <c r="O908" s="13">
        <f t="shared" si="101"/>
        <v>42904.208333333328</v>
      </c>
      <c r="P908" s="15" t="str">
        <f t="shared" si="102"/>
        <v>2017</v>
      </c>
      <c r="Q908" t="b">
        <v>1</v>
      </c>
      <c r="R908" t="b">
        <v>1</v>
      </c>
      <c r="S908" t="s">
        <v>42</v>
      </c>
      <c r="T908" t="str">
        <f t="shared" si="103"/>
        <v>film &amp; video</v>
      </c>
      <c r="U908" t="str">
        <f t="shared" si="104"/>
        <v>documentary</v>
      </c>
    </row>
    <row r="909" spans="1:21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98"/>
        <v>20.252747252747252</v>
      </c>
      <c r="G909" t="s">
        <v>14</v>
      </c>
      <c r="H909">
        <v>41</v>
      </c>
      <c r="I909" s="10">
        <f t="shared" si="9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3">
        <f t="shared" si="100"/>
        <v>40660.208333333336</v>
      </c>
      <c r="O909" s="13">
        <f t="shared" si="101"/>
        <v>40667.208333333336</v>
      </c>
      <c r="P909" s="15" t="str">
        <f t="shared" si="102"/>
        <v>2011</v>
      </c>
      <c r="Q909" t="b">
        <v>0</v>
      </c>
      <c r="R909" t="b">
        <v>0</v>
      </c>
      <c r="S909" t="s">
        <v>33</v>
      </c>
      <c r="T909" t="str">
        <f t="shared" si="103"/>
        <v>theater</v>
      </c>
      <c r="U909" t="str">
        <f t="shared" si="104"/>
        <v>plays</v>
      </c>
    </row>
    <row r="910" spans="1:2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98"/>
        <v>319.24083769633506</v>
      </c>
      <c r="G910" t="s">
        <v>20</v>
      </c>
      <c r="H910">
        <v>3934</v>
      </c>
      <c r="I910" s="10">
        <f t="shared" si="9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3">
        <f t="shared" si="100"/>
        <v>41031.208333333336</v>
      </c>
      <c r="O910" s="13">
        <f t="shared" si="101"/>
        <v>41042.208333333336</v>
      </c>
      <c r="P910" s="15" t="str">
        <f t="shared" si="102"/>
        <v>2012</v>
      </c>
      <c r="Q910" t="b">
        <v>0</v>
      </c>
      <c r="R910" t="b">
        <v>0</v>
      </c>
      <c r="S910" t="s">
        <v>89</v>
      </c>
      <c r="T910" t="str">
        <f t="shared" si="103"/>
        <v>games</v>
      </c>
      <c r="U910" t="str">
        <f t="shared" si="104"/>
        <v>video games</v>
      </c>
    </row>
    <row r="911" spans="1:2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98"/>
        <v>478.94444444444446</v>
      </c>
      <c r="G911" t="s">
        <v>20</v>
      </c>
      <c r="H911">
        <v>80</v>
      </c>
      <c r="I911" s="10">
        <f t="shared" si="9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3">
        <f t="shared" si="100"/>
        <v>43255.208333333328</v>
      </c>
      <c r="O911" s="13">
        <f t="shared" si="101"/>
        <v>43282.208333333328</v>
      </c>
      <c r="P911" s="15" t="str">
        <f t="shared" si="102"/>
        <v>2018</v>
      </c>
      <c r="Q911" t="b">
        <v>0</v>
      </c>
      <c r="R911" t="b">
        <v>1</v>
      </c>
      <c r="S911" t="s">
        <v>33</v>
      </c>
      <c r="T911" t="str">
        <f t="shared" si="103"/>
        <v>theater</v>
      </c>
      <c r="U911" t="str">
        <f t="shared" si="104"/>
        <v>plays</v>
      </c>
    </row>
    <row r="912" spans="1:2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98"/>
        <v>19.556634304207122</v>
      </c>
      <c r="G912" t="s">
        <v>74</v>
      </c>
      <c r="H912">
        <v>296</v>
      </c>
      <c r="I912" s="10">
        <f t="shared" si="9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3">
        <f t="shared" si="100"/>
        <v>42026.25</v>
      </c>
      <c r="O912" s="13">
        <f t="shared" si="101"/>
        <v>42027.25</v>
      </c>
      <c r="P912" s="15" t="str">
        <f t="shared" si="102"/>
        <v>2015</v>
      </c>
      <c r="Q912" t="b">
        <v>0</v>
      </c>
      <c r="R912" t="b">
        <v>0</v>
      </c>
      <c r="S912" t="s">
        <v>33</v>
      </c>
      <c r="T912" t="str">
        <f t="shared" si="103"/>
        <v>theater</v>
      </c>
      <c r="U912" t="str">
        <f t="shared" si="104"/>
        <v>plays</v>
      </c>
    </row>
    <row r="913" spans="1:2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98"/>
        <v>198.94827586206895</v>
      </c>
      <c r="G913" t="s">
        <v>20</v>
      </c>
      <c r="H913">
        <v>462</v>
      </c>
      <c r="I913" s="10">
        <f t="shared" si="9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3">
        <f t="shared" si="100"/>
        <v>43717.208333333328</v>
      </c>
      <c r="O913" s="13">
        <f t="shared" si="101"/>
        <v>43719.208333333328</v>
      </c>
      <c r="P913" s="15" t="str">
        <f t="shared" si="102"/>
        <v>2019</v>
      </c>
      <c r="Q913" t="b">
        <v>1</v>
      </c>
      <c r="R913" t="b">
        <v>0</v>
      </c>
      <c r="S913" t="s">
        <v>28</v>
      </c>
      <c r="T913" t="str">
        <f t="shared" si="103"/>
        <v>technology</v>
      </c>
      <c r="U913" t="str">
        <f t="shared" si="104"/>
        <v>web</v>
      </c>
    </row>
    <row r="914" spans="1:2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98"/>
        <v>795</v>
      </c>
      <c r="G914" t="s">
        <v>20</v>
      </c>
      <c r="H914">
        <v>179</v>
      </c>
      <c r="I914" s="10">
        <f t="shared" si="9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3">
        <f t="shared" si="100"/>
        <v>41157.208333333336</v>
      </c>
      <c r="O914" s="13">
        <f t="shared" si="101"/>
        <v>41170.208333333336</v>
      </c>
      <c r="P914" s="15" t="str">
        <f t="shared" si="102"/>
        <v>2012</v>
      </c>
      <c r="Q914" t="b">
        <v>1</v>
      </c>
      <c r="R914" t="b">
        <v>0</v>
      </c>
      <c r="S914" t="s">
        <v>53</v>
      </c>
      <c r="T914" t="str">
        <f t="shared" si="103"/>
        <v>film &amp; video</v>
      </c>
      <c r="U914" t="str">
        <f t="shared" si="104"/>
        <v>drama</v>
      </c>
    </row>
    <row r="915" spans="1:21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98"/>
        <v>50.621082621082621</v>
      </c>
      <c r="G915" t="s">
        <v>14</v>
      </c>
      <c r="H915">
        <v>523</v>
      </c>
      <c r="I915" s="10">
        <f t="shared" si="9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3">
        <f t="shared" si="100"/>
        <v>43597.208333333328</v>
      </c>
      <c r="O915" s="13">
        <f t="shared" si="101"/>
        <v>43610.208333333328</v>
      </c>
      <c r="P915" s="15" t="str">
        <f t="shared" si="102"/>
        <v>2019</v>
      </c>
      <c r="Q915" t="b">
        <v>0</v>
      </c>
      <c r="R915" t="b">
        <v>0</v>
      </c>
      <c r="S915" t="s">
        <v>53</v>
      </c>
      <c r="T915" t="str">
        <f t="shared" si="103"/>
        <v>film &amp; video</v>
      </c>
      <c r="U915" t="str">
        <f t="shared" si="104"/>
        <v>drama</v>
      </c>
    </row>
    <row r="916" spans="1:21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98"/>
        <v>57.4375</v>
      </c>
      <c r="G916" t="s">
        <v>14</v>
      </c>
      <c r="H916">
        <v>141</v>
      </c>
      <c r="I916" s="10">
        <f t="shared" si="9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3">
        <f t="shared" si="100"/>
        <v>41490.208333333336</v>
      </c>
      <c r="O916" s="13">
        <f t="shared" si="101"/>
        <v>41502.208333333336</v>
      </c>
      <c r="P916" s="15" t="str">
        <f t="shared" si="102"/>
        <v>2013</v>
      </c>
      <c r="Q916" t="b">
        <v>0</v>
      </c>
      <c r="R916" t="b">
        <v>0</v>
      </c>
      <c r="S916" t="s">
        <v>33</v>
      </c>
      <c r="T916" t="str">
        <f t="shared" si="103"/>
        <v>theater</v>
      </c>
      <c r="U916" t="str">
        <f t="shared" si="104"/>
        <v>plays</v>
      </c>
    </row>
    <row r="917" spans="1:2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98"/>
        <v>155.62827640984909</v>
      </c>
      <c r="G917" t="s">
        <v>20</v>
      </c>
      <c r="H917">
        <v>1866</v>
      </c>
      <c r="I917" s="10">
        <f t="shared" si="9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3">
        <f t="shared" si="100"/>
        <v>42976.208333333328</v>
      </c>
      <c r="O917" s="13">
        <f t="shared" si="101"/>
        <v>42985.208333333328</v>
      </c>
      <c r="P917" s="15" t="str">
        <f t="shared" si="102"/>
        <v>2017</v>
      </c>
      <c r="Q917" t="b">
        <v>0</v>
      </c>
      <c r="R917" t="b">
        <v>0</v>
      </c>
      <c r="S917" t="s">
        <v>269</v>
      </c>
      <c r="T917" t="str">
        <f t="shared" si="103"/>
        <v>film &amp; video</v>
      </c>
      <c r="U917" t="str">
        <f t="shared" si="104"/>
        <v>television</v>
      </c>
    </row>
    <row r="918" spans="1:21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98"/>
        <v>36.297297297297298</v>
      </c>
      <c r="G918" t="s">
        <v>14</v>
      </c>
      <c r="H918">
        <v>52</v>
      </c>
      <c r="I918" s="10">
        <f t="shared" si="9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3">
        <f t="shared" si="100"/>
        <v>41991.25</v>
      </c>
      <c r="O918" s="13">
        <f t="shared" si="101"/>
        <v>42000.25</v>
      </c>
      <c r="P918" s="15" t="str">
        <f t="shared" si="102"/>
        <v>2014</v>
      </c>
      <c r="Q918" t="b">
        <v>0</v>
      </c>
      <c r="R918" t="b">
        <v>0</v>
      </c>
      <c r="S918" t="s">
        <v>122</v>
      </c>
      <c r="T918" t="str">
        <f t="shared" si="103"/>
        <v>photography</v>
      </c>
      <c r="U918" t="str">
        <f t="shared" si="104"/>
        <v>photography books</v>
      </c>
    </row>
    <row r="919" spans="1:2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98"/>
        <v>58.25</v>
      </c>
      <c r="G919" t="s">
        <v>47</v>
      </c>
      <c r="H919">
        <v>27</v>
      </c>
      <c r="I919" s="10">
        <f t="shared" si="9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3">
        <f t="shared" si="100"/>
        <v>40722.208333333336</v>
      </c>
      <c r="O919" s="13">
        <f t="shared" si="101"/>
        <v>40746.208333333336</v>
      </c>
      <c r="P919" s="15" t="str">
        <f t="shared" si="102"/>
        <v>2011</v>
      </c>
      <c r="Q919" t="b">
        <v>0</v>
      </c>
      <c r="R919" t="b">
        <v>1</v>
      </c>
      <c r="S919" t="s">
        <v>100</v>
      </c>
      <c r="T919" t="str">
        <f t="shared" si="103"/>
        <v>film &amp; video</v>
      </c>
      <c r="U919" t="str">
        <f t="shared" si="104"/>
        <v>shorts</v>
      </c>
    </row>
    <row r="920" spans="1:2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98"/>
        <v>237.39473684210526</v>
      </c>
      <c r="G920" t="s">
        <v>20</v>
      </c>
      <c r="H920">
        <v>156</v>
      </c>
      <c r="I920" s="10">
        <f t="shared" si="9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3">
        <f t="shared" si="100"/>
        <v>41117.208333333336</v>
      </c>
      <c r="O920" s="13">
        <f t="shared" si="101"/>
        <v>41128.208333333336</v>
      </c>
      <c r="P920" s="15" t="str">
        <f t="shared" si="102"/>
        <v>2012</v>
      </c>
      <c r="Q920" t="b">
        <v>0</v>
      </c>
      <c r="R920" t="b">
        <v>0</v>
      </c>
      <c r="S920" t="s">
        <v>133</v>
      </c>
      <c r="T920" t="str">
        <f t="shared" si="103"/>
        <v>publishing</v>
      </c>
      <c r="U920" t="str">
        <f t="shared" si="104"/>
        <v>radio &amp; podcasts</v>
      </c>
    </row>
    <row r="921" spans="1:21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98"/>
        <v>58.75</v>
      </c>
      <c r="G921" t="s">
        <v>14</v>
      </c>
      <c r="H921">
        <v>225</v>
      </c>
      <c r="I921" s="10">
        <f t="shared" si="9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3">
        <f t="shared" si="100"/>
        <v>43022.208333333328</v>
      </c>
      <c r="O921" s="13">
        <f t="shared" si="101"/>
        <v>43054.25</v>
      </c>
      <c r="P921" s="15" t="str">
        <f t="shared" si="102"/>
        <v>2017</v>
      </c>
      <c r="Q921" t="b">
        <v>0</v>
      </c>
      <c r="R921" t="b">
        <v>1</v>
      </c>
      <c r="S921" t="s">
        <v>33</v>
      </c>
      <c r="T921" t="str">
        <f t="shared" si="103"/>
        <v>theater</v>
      </c>
      <c r="U921" t="str">
        <f t="shared" si="104"/>
        <v>plays</v>
      </c>
    </row>
    <row r="922" spans="1:2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98"/>
        <v>182.56603773584905</v>
      </c>
      <c r="G922" t="s">
        <v>20</v>
      </c>
      <c r="H922">
        <v>255</v>
      </c>
      <c r="I922" s="10">
        <f t="shared" si="9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3">
        <f t="shared" si="100"/>
        <v>43503.25</v>
      </c>
      <c r="O922" s="13">
        <f t="shared" si="101"/>
        <v>43523.25</v>
      </c>
      <c r="P922" s="15" t="str">
        <f t="shared" si="102"/>
        <v>2019</v>
      </c>
      <c r="Q922" t="b">
        <v>1</v>
      </c>
      <c r="R922" t="b">
        <v>0</v>
      </c>
      <c r="S922" t="s">
        <v>71</v>
      </c>
      <c r="T922" t="str">
        <f t="shared" si="103"/>
        <v>film &amp; video</v>
      </c>
      <c r="U922" t="str">
        <f t="shared" si="104"/>
        <v>animation</v>
      </c>
    </row>
    <row r="923" spans="1:21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98"/>
        <v>0.75436408977556113</v>
      </c>
      <c r="G923" t="s">
        <v>14</v>
      </c>
      <c r="H923">
        <v>38</v>
      </c>
      <c r="I923" s="10">
        <f t="shared" si="9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3">
        <f t="shared" si="100"/>
        <v>40951.25</v>
      </c>
      <c r="O923" s="13">
        <f t="shared" si="101"/>
        <v>40965.25</v>
      </c>
      <c r="P923" s="15" t="str">
        <f t="shared" si="102"/>
        <v>2012</v>
      </c>
      <c r="Q923" t="b">
        <v>0</v>
      </c>
      <c r="R923" t="b">
        <v>0</v>
      </c>
      <c r="S923" t="s">
        <v>28</v>
      </c>
      <c r="T923" t="str">
        <f t="shared" si="103"/>
        <v>technology</v>
      </c>
      <c r="U923" t="str">
        <f t="shared" si="104"/>
        <v>web</v>
      </c>
    </row>
    <row r="924" spans="1:2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98"/>
        <v>175.95330739299609</v>
      </c>
      <c r="G924" t="s">
        <v>20</v>
      </c>
      <c r="H924">
        <v>2261</v>
      </c>
      <c r="I924" s="10">
        <f t="shared" si="99"/>
        <v>40</v>
      </c>
      <c r="J924" t="s">
        <v>21</v>
      </c>
      <c r="K924" t="s">
        <v>22</v>
      </c>
      <c r="L924">
        <v>1544335200</v>
      </c>
      <c r="M924">
        <v>1545112800</v>
      </c>
      <c r="N924" s="13">
        <f t="shared" si="100"/>
        <v>43443.25</v>
      </c>
      <c r="O924" s="13">
        <f t="shared" si="101"/>
        <v>43452.25</v>
      </c>
      <c r="P924" s="15" t="str">
        <f t="shared" si="102"/>
        <v>2018</v>
      </c>
      <c r="Q924" t="b">
        <v>0</v>
      </c>
      <c r="R924" t="b">
        <v>1</v>
      </c>
      <c r="S924" t="s">
        <v>319</v>
      </c>
      <c r="T924" t="str">
        <f t="shared" si="103"/>
        <v>music</v>
      </c>
      <c r="U924" t="str">
        <f t="shared" si="104"/>
        <v>world music</v>
      </c>
    </row>
    <row r="925" spans="1:2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98"/>
        <v>237.88235294117646</v>
      </c>
      <c r="G925" t="s">
        <v>20</v>
      </c>
      <c r="H925">
        <v>40</v>
      </c>
      <c r="I925" s="10">
        <f t="shared" si="99"/>
        <v>101.1</v>
      </c>
      <c r="J925" t="s">
        <v>21</v>
      </c>
      <c r="K925" t="s">
        <v>22</v>
      </c>
      <c r="L925">
        <v>1279083600</v>
      </c>
      <c r="M925">
        <v>1279170000</v>
      </c>
      <c r="N925" s="13">
        <f t="shared" si="100"/>
        <v>40373.208333333336</v>
      </c>
      <c r="O925" s="13">
        <f t="shared" si="101"/>
        <v>40374.208333333336</v>
      </c>
      <c r="P925" s="15" t="str">
        <f t="shared" si="102"/>
        <v>2010</v>
      </c>
      <c r="Q925" t="b">
        <v>0</v>
      </c>
      <c r="R925" t="b">
        <v>0</v>
      </c>
      <c r="S925" t="s">
        <v>33</v>
      </c>
      <c r="T925" t="str">
        <f t="shared" si="103"/>
        <v>theater</v>
      </c>
      <c r="U925" t="str">
        <f t="shared" si="104"/>
        <v>plays</v>
      </c>
    </row>
    <row r="926" spans="1:2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98"/>
        <v>488.05076142131981</v>
      </c>
      <c r="G926" t="s">
        <v>20</v>
      </c>
      <c r="H926">
        <v>2289</v>
      </c>
      <c r="I926" s="10">
        <f t="shared" si="9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3">
        <f t="shared" si="100"/>
        <v>43769.208333333328</v>
      </c>
      <c r="O926" s="13">
        <f t="shared" si="101"/>
        <v>43780.25</v>
      </c>
      <c r="P926" s="15" t="str">
        <f t="shared" si="102"/>
        <v>2019</v>
      </c>
      <c r="Q926" t="b">
        <v>0</v>
      </c>
      <c r="R926" t="b">
        <v>0</v>
      </c>
      <c r="S926" t="s">
        <v>33</v>
      </c>
      <c r="T926" t="str">
        <f t="shared" si="103"/>
        <v>theater</v>
      </c>
      <c r="U926" t="str">
        <f t="shared" si="104"/>
        <v>plays</v>
      </c>
    </row>
    <row r="927" spans="1:21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98"/>
        <v>224.06666666666669</v>
      </c>
      <c r="G927" t="s">
        <v>20</v>
      </c>
      <c r="H927">
        <v>65</v>
      </c>
      <c r="I927" s="10">
        <f t="shared" si="9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3">
        <f t="shared" si="100"/>
        <v>43000.208333333328</v>
      </c>
      <c r="O927" s="13">
        <f t="shared" si="101"/>
        <v>43012.208333333328</v>
      </c>
      <c r="P927" s="15" t="str">
        <f t="shared" si="102"/>
        <v>2017</v>
      </c>
      <c r="Q927" t="b">
        <v>0</v>
      </c>
      <c r="R927" t="b">
        <v>0</v>
      </c>
      <c r="S927" t="s">
        <v>33</v>
      </c>
      <c r="T927" t="str">
        <f t="shared" si="103"/>
        <v>theater</v>
      </c>
      <c r="U927" t="str">
        <f t="shared" si="104"/>
        <v>plays</v>
      </c>
    </row>
    <row r="928" spans="1:21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98"/>
        <v>18.126436781609197</v>
      </c>
      <c r="G928" t="s">
        <v>14</v>
      </c>
      <c r="H928">
        <v>15</v>
      </c>
      <c r="I928" s="10">
        <f t="shared" si="9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3">
        <f t="shared" si="100"/>
        <v>42502.208333333328</v>
      </c>
      <c r="O928" s="13">
        <f t="shared" si="101"/>
        <v>42506.208333333328</v>
      </c>
      <c r="P928" s="15" t="str">
        <f t="shared" si="102"/>
        <v>2016</v>
      </c>
      <c r="Q928" t="b">
        <v>0</v>
      </c>
      <c r="R928" t="b">
        <v>0</v>
      </c>
      <c r="S928" t="s">
        <v>17</v>
      </c>
      <c r="T928" t="str">
        <f t="shared" si="103"/>
        <v>food</v>
      </c>
      <c r="U928" t="str">
        <f t="shared" si="104"/>
        <v>food trucks</v>
      </c>
    </row>
    <row r="929" spans="1:21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98"/>
        <v>45.847222222222221</v>
      </c>
      <c r="G929" t="s">
        <v>14</v>
      </c>
      <c r="H929">
        <v>37</v>
      </c>
      <c r="I929" s="10">
        <f t="shared" si="9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3">
        <f t="shared" si="100"/>
        <v>41102.208333333336</v>
      </c>
      <c r="O929" s="13">
        <f t="shared" si="101"/>
        <v>41131.208333333336</v>
      </c>
      <c r="P929" s="15" t="str">
        <f t="shared" si="102"/>
        <v>2012</v>
      </c>
      <c r="Q929" t="b">
        <v>0</v>
      </c>
      <c r="R929" t="b">
        <v>0</v>
      </c>
      <c r="S929" t="s">
        <v>33</v>
      </c>
      <c r="T929" t="str">
        <f t="shared" si="103"/>
        <v>theater</v>
      </c>
      <c r="U929" t="str">
        <f t="shared" si="104"/>
        <v>plays</v>
      </c>
    </row>
    <row r="930" spans="1:2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98"/>
        <v>117.31541218637993</v>
      </c>
      <c r="G930" t="s">
        <v>20</v>
      </c>
      <c r="H930">
        <v>3777</v>
      </c>
      <c r="I930" s="10">
        <f t="shared" si="9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3">
        <f t="shared" si="100"/>
        <v>41637.25</v>
      </c>
      <c r="O930" s="13">
        <f t="shared" si="101"/>
        <v>41646.25</v>
      </c>
      <c r="P930" s="15" t="str">
        <f t="shared" si="102"/>
        <v>2014</v>
      </c>
      <c r="Q930" t="b">
        <v>0</v>
      </c>
      <c r="R930" t="b">
        <v>0</v>
      </c>
      <c r="S930" t="s">
        <v>28</v>
      </c>
      <c r="T930" t="str">
        <f t="shared" si="103"/>
        <v>technology</v>
      </c>
      <c r="U930" t="str">
        <f t="shared" si="104"/>
        <v>web</v>
      </c>
    </row>
    <row r="931" spans="1:2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98"/>
        <v>217.30909090909088</v>
      </c>
      <c r="G931" t="s">
        <v>20</v>
      </c>
      <c r="H931">
        <v>184</v>
      </c>
      <c r="I931" s="10">
        <f t="shared" si="9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3">
        <f t="shared" si="100"/>
        <v>42858.208333333328</v>
      </c>
      <c r="O931" s="13">
        <f t="shared" si="101"/>
        <v>42872.208333333328</v>
      </c>
      <c r="P931" s="15" t="str">
        <f t="shared" si="102"/>
        <v>2017</v>
      </c>
      <c r="Q931" t="b">
        <v>0</v>
      </c>
      <c r="R931" t="b">
        <v>0</v>
      </c>
      <c r="S931" t="s">
        <v>33</v>
      </c>
      <c r="T931" t="str">
        <f t="shared" si="103"/>
        <v>theater</v>
      </c>
      <c r="U931" t="str">
        <f t="shared" si="104"/>
        <v>plays</v>
      </c>
    </row>
    <row r="932" spans="1:2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98"/>
        <v>112.28571428571428</v>
      </c>
      <c r="G932" t="s">
        <v>20</v>
      </c>
      <c r="H932">
        <v>85</v>
      </c>
      <c r="I932" s="10">
        <f t="shared" si="9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3">
        <f t="shared" si="100"/>
        <v>42060.25</v>
      </c>
      <c r="O932" s="13">
        <f t="shared" si="101"/>
        <v>42067.25</v>
      </c>
      <c r="P932" s="15" t="str">
        <f t="shared" si="102"/>
        <v>2015</v>
      </c>
      <c r="Q932" t="b">
        <v>0</v>
      </c>
      <c r="R932" t="b">
        <v>1</v>
      </c>
      <c r="S932" t="s">
        <v>33</v>
      </c>
      <c r="T932" t="str">
        <f t="shared" si="103"/>
        <v>theater</v>
      </c>
      <c r="U932" t="str">
        <f t="shared" si="104"/>
        <v>plays</v>
      </c>
    </row>
    <row r="933" spans="1:21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98"/>
        <v>72.51898734177216</v>
      </c>
      <c r="G933" t="s">
        <v>14</v>
      </c>
      <c r="H933">
        <v>112</v>
      </c>
      <c r="I933" s="10">
        <f t="shared" si="9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3">
        <f t="shared" si="100"/>
        <v>41818.208333333336</v>
      </c>
      <c r="O933" s="13">
        <f t="shared" si="101"/>
        <v>41820.208333333336</v>
      </c>
      <c r="P933" s="15" t="str">
        <f t="shared" si="102"/>
        <v>2014</v>
      </c>
      <c r="Q933" t="b">
        <v>0</v>
      </c>
      <c r="R933" t="b">
        <v>1</v>
      </c>
      <c r="S933" t="s">
        <v>33</v>
      </c>
      <c r="T933" t="str">
        <f t="shared" si="103"/>
        <v>theater</v>
      </c>
      <c r="U933" t="str">
        <f t="shared" si="104"/>
        <v>plays</v>
      </c>
    </row>
    <row r="934" spans="1:2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98"/>
        <v>212.30434782608697</v>
      </c>
      <c r="G934" t="s">
        <v>20</v>
      </c>
      <c r="H934">
        <v>144</v>
      </c>
      <c r="I934" s="10">
        <f t="shared" si="9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3">
        <f t="shared" si="100"/>
        <v>41709.208333333336</v>
      </c>
      <c r="O934" s="13">
        <f t="shared" si="101"/>
        <v>41712.208333333336</v>
      </c>
      <c r="P934" s="15" t="str">
        <f t="shared" si="102"/>
        <v>2014</v>
      </c>
      <c r="Q934" t="b">
        <v>0</v>
      </c>
      <c r="R934" t="b">
        <v>0</v>
      </c>
      <c r="S934" t="s">
        <v>23</v>
      </c>
      <c r="T934" t="str">
        <f t="shared" si="103"/>
        <v>music</v>
      </c>
      <c r="U934" t="str">
        <f t="shared" si="104"/>
        <v>rock</v>
      </c>
    </row>
    <row r="935" spans="1:2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98"/>
        <v>239.74657534246577</v>
      </c>
      <c r="G935" t="s">
        <v>20</v>
      </c>
      <c r="H935">
        <v>1902</v>
      </c>
      <c r="I935" s="10">
        <f t="shared" si="9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3">
        <f t="shared" si="100"/>
        <v>41372.208333333336</v>
      </c>
      <c r="O935" s="13">
        <f t="shared" si="101"/>
        <v>41385.208333333336</v>
      </c>
      <c r="P935" s="15" t="str">
        <f t="shared" si="102"/>
        <v>2013</v>
      </c>
      <c r="Q935" t="b">
        <v>0</v>
      </c>
      <c r="R935" t="b">
        <v>0</v>
      </c>
      <c r="S935" t="s">
        <v>33</v>
      </c>
      <c r="T935" t="str">
        <f t="shared" si="103"/>
        <v>theater</v>
      </c>
      <c r="U935" t="str">
        <f t="shared" si="104"/>
        <v>plays</v>
      </c>
    </row>
    <row r="936" spans="1:2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98"/>
        <v>181.93548387096774</v>
      </c>
      <c r="G936" t="s">
        <v>20</v>
      </c>
      <c r="H936">
        <v>105</v>
      </c>
      <c r="I936" s="10">
        <f t="shared" si="9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3">
        <f t="shared" si="100"/>
        <v>42422.25</v>
      </c>
      <c r="O936" s="13">
        <f t="shared" si="101"/>
        <v>42428.25</v>
      </c>
      <c r="P936" s="15" t="str">
        <f t="shared" si="102"/>
        <v>2016</v>
      </c>
      <c r="Q936" t="b">
        <v>0</v>
      </c>
      <c r="R936" t="b">
        <v>0</v>
      </c>
      <c r="S936" t="s">
        <v>33</v>
      </c>
      <c r="T936" t="str">
        <f t="shared" si="103"/>
        <v>theater</v>
      </c>
      <c r="U936" t="str">
        <f t="shared" si="104"/>
        <v>plays</v>
      </c>
    </row>
    <row r="937" spans="1:21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98"/>
        <v>164.13114754098362</v>
      </c>
      <c r="G937" t="s">
        <v>20</v>
      </c>
      <c r="H937">
        <v>132</v>
      </c>
      <c r="I937" s="10">
        <f t="shared" si="9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3">
        <f t="shared" si="100"/>
        <v>42209.208333333328</v>
      </c>
      <c r="O937" s="13">
        <f t="shared" si="101"/>
        <v>42216.208333333328</v>
      </c>
      <c r="P937" s="15" t="str">
        <f t="shared" si="102"/>
        <v>2015</v>
      </c>
      <c r="Q937" t="b">
        <v>0</v>
      </c>
      <c r="R937" t="b">
        <v>0</v>
      </c>
      <c r="S937" t="s">
        <v>33</v>
      </c>
      <c r="T937" t="str">
        <f t="shared" si="103"/>
        <v>theater</v>
      </c>
      <c r="U937" t="str">
        <f t="shared" si="104"/>
        <v>plays</v>
      </c>
    </row>
    <row r="938" spans="1:21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98"/>
        <v>1.6375968992248062</v>
      </c>
      <c r="G938" t="s">
        <v>14</v>
      </c>
      <c r="H938">
        <v>21</v>
      </c>
      <c r="I938" s="10">
        <f t="shared" si="9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3">
        <f t="shared" si="100"/>
        <v>43668.208333333328</v>
      </c>
      <c r="O938" s="13">
        <f t="shared" si="101"/>
        <v>43671.208333333328</v>
      </c>
      <c r="P938" s="15" t="str">
        <f t="shared" si="102"/>
        <v>2019</v>
      </c>
      <c r="Q938" t="b">
        <v>1</v>
      </c>
      <c r="R938" t="b">
        <v>0</v>
      </c>
      <c r="S938" t="s">
        <v>33</v>
      </c>
      <c r="T938" t="str">
        <f t="shared" si="103"/>
        <v>theater</v>
      </c>
      <c r="U938" t="str">
        <f t="shared" si="104"/>
        <v>plays</v>
      </c>
    </row>
    <row r="939" spans="1:2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98"/>
        <v>49.64385964912281</v>
      </c>
      <c r="G939" t="s">
        <v>74</v>
      </c>
      <c r="H939">
        <v>976</v>
      </c>
      <c r="I939" s="10">
        <f t="shared" si="9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3">
        <f t="shared" si="100"/>
        <v>42334.25</v>
      </c>
      <c r="O939" s="13">
        <f t="shared" si="101"/>
        <v>42343.25</v>
      </c>
      <c r="P939" s="15" t="str">
        <f t="shared" si="102"/>
        <v>2015</v>
      </c>
      <c r="Q939" t="b">
        <v>0</v>
      </c>
      <c r="R939" t="b">
        <v>0</v>
      </c>
      <c r="S939" t="s">
        <v>42</v>
      </c>
      <c r="T939" t="str">
        <f t="shared" si="103"/>
        <v>film &amp; video</v>
      </c>
      <c r="U939" t="str">
        <f t="shared" si="104"/>
        <v>documentary</v>
      </c>
    </row>
    <row r="940" spans="1:2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98"/>
        <v>109.70652173913042</v>
      </c>
      <c r="G940" t="s">
        <v>20</v>
      </c>
      <c r="H940">
        <v>96</v>
      </c>
      <c r="I940" s="10">
        <f t="shared" si="9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3">
        <f t="shared" si="100"/>
        <v>43263.208333333328</v>
      </c>
      <c r="O940" s="13">
        <f t="shared" si="101"/>
        <v>43299.208333333328</v>
      </c>
      <c r="P940" s="15" t="str">
        <f t="shared" si="102"/>
        <v>2018</v>
      </c>
      <c r="Q940" t="b">
        <v>0</v>
      </c>
      <c r="R940" t="b">
        <v>1</v>
      </c>
      <c r="S940" t="s">
        <v>119</v>
      </c>
      <c r="T940" t="str">
        <f t="shared" si="103"/>
        <v>publishing</v>
      </c>
      <c r="U940" t="str">
        <f t="shared" si="104"/>
        <v>fiction</v>
      </c>
    </row>
    <row r="941" spans="1:21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98"/>
        <v>49.217948717948715</v>
      </c>
      <c r="G941" t="s">
        <v>14</v>
      </c>
      <c r="H941">
        <v>67</v>
      </c>
      <c r="I941" s="10">
        <f t="shared" si="9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3">
        <f t="shared" si="100"/>
        <v>40670.208333333336</v>
      </c>
      <c r="O941" s="13">
        <f t="shared" si="101"/>
        <v>40687.208333333336</v>
      </c>
      <c r="P941" s="15" t="str">
        <f t="shared" si="102"/>
        <v>2011</v>
      </c>
      <c r="Q941" t="b">
        <v>0</v>
      </c>
      <c r="R941" t="b">
        <v>1</v>
      </c>
      <c r="S941" t="s">
        <v>89</v>
      </c>
      <c r="T941" t="str">
        <f t="shared" si="103"/>
        <v>games</v>
      </c>
      <c r="U941" t="str">
        <f t="shared" si="104"/>
        <v>video games</v>
      </c>
    </row>
    <row r="942" spans="1:2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98"/>
        <v>62.232323232323225</v>
      </c>
      <c r="G942" t="s">
        <v>47</v>
      </c>
      <c r="H942">
        <v>66</v>
      </c>
      <c r="I942" s="10">
        <f t="shared" si="9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3">
        <f t="shared" si="100"/>
        <v>41244.25</v>
      </c>
      <c r="O942" s="13">
        <f t="shared" si="101"/>
        <v>41266.25</v>
      </c>
      <c r="P942" s="15" t="str">
        <f t="shared" si="102"/>
        <v>2012</v>
      </c>
      <c r="Q942" t="b">
        <v>0</v>
      </c>
      <c r="R942" t="b">
        <v>0</v>
      </c>
      <c r="S942" t="s">
        <v>28</v>
      </c>
      <c r="T942" t="str">
        <f t="shared" si="103"/>
        <v>technology</v>
      </c>
      <c r="U942" t="str">
        <f t="shared" si="104"/>
        <v>web</v>
      </c>
    </row>
    <row r="943" spans="1:21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98"/>
        <v>13.05813953488372</v>
      </c>
      <c r="G943" t="s">
        <v>14</v>
      </c>
      <c r="H943">
        <v>78</v>
      </c>
      <c r="I943" s="10">
        <f t="shared" si="9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3">
        <f t="shared" si="100"/>
        <v>40552.25</v>
      </c>
      <c r="O943" s="13">
        <f t="shared" si="101"/>
        <v>40587.25</v>
      </c>
      <c r="P943" s="15" t="str">
        <f t="shared" si="102"/>
        <v>2011</v>
      </c>
      <c r="Q943" t="b">
        <v>1</v>
      </c>
      <c r="R943" t="b">
        <v>0</v>
      </c>
      <c r="S943" t="s">
        <v>33</v>
      </c>
      <c r="T943" t="str">
        <f t="shared" si="103"/>
        <v>theater</v>
      </c>
      <c r="U943" t="str">
        <f t="shared" si="104"/>
        <v>plays</v>
      </c>
    </row>
    <row r="944" spans="1:21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98"/>
        <v>64.635416666666671</v>
      </c>
      <c r="G944" t="s">
        <v>14</v>
      </c>
      <c r="H944">
        <v>67</v>
      </c>
      <c r="I944" s="10">
        <f t="shared" si="9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3">
        <f t="shared" si="100"/>
        <v>40568.25</v>
      </c>
      <c r="O944" s="13">
        <f t="shared" si="101"/>
        <v>40571.25</v>
      </c>
      <c r="P944" s="15" t="str">
        <f t="shared" si="102"/>
        <v>2011</v>
      </c>
      <c r="Q944" t="b">
        <v>0</v>
      </c>
      <c r="R944" t="b">
        <v>0</v>
      </c>
      <c r="S944" t="s">
        <v>33</v>
      </c>
      <c r="T944" t="str">
        <f t="shared" si="103"/>
        <v>theater</v>
      </c>
      <c r="U944" t="str">
        <f t="shared" si="104"/>
        <v>plays</v>
      </c>
    </row>
    <row r="945" spans="1:2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98"/>
        <v>159.58666666666667</v>
      </c>
      <c r="G945" t="s">
        <v>20</v>
      </c>
      <c r="H945">
        <v>114</v>
      </c>
      <c r="I945" s="10">
        <f t="shared" si="9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3">
        <f t="shared" si="100"/>
        <v>41906.208333333336</v>
      </c>
      <c r="O945" s="13">
        <f t="shared" si="101"/>
        <v>41941.208333333336</v>
      </c>
      <c r="P945" s="15" t="str">
        <f t="shared" si="102"/>
        <v>2014</v>
      </c>
      <c r="Q945" t="b">
        <v>0</v>
      </c>
      <c r="R945" t="b">
        <v>0</v>
      </c>
      <c r="S945" t="s">
        <v>17</v>
      </c>
      <c r="T945" t="str">
        <f t="shared" si="103"/>
        <v>food</v>
      </c>
      <c r="U945" t="str">
        <f t="shared" si="104"/>
        <v>food trucks</v>
      </c>
    </row>
    <row r="946" spans="1:21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98"/>
        <v>81.42</v>
      </c>
      <c r="G946" t="s">
        <v>14</v>
      </c>
      <c r="H946">
        <v>263</v>
      </c>
      <c r="I946" s="10">
        <f t="shared" si="9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3">
        <f t="shared" si="100"/>
        <v>42776.25</v>
      </c>
      <c r="O946" s="13">
        <f t="shared" si="101"/>
        <v>42795.25</v>
      </c>
      <c r="P946" s="15" t="str">
        <f t="shared" si="102"/>
        <v>2017</v>
      </c>
      <c r="Q946" t="b">
        <v>0</v>
      </c>
      <c r="R946" t="b">
        <v>0</v>
      </c>
      <c r="S946" t="s">
        <v>122</v>
      </c>
      <c r="T946" t="str">
        <f t="shared" si="103"/>
        <v>photography</v>
      </c>
      <c r="U946" t="str">
        <f t="shared" si="104"/>
        <v>photography books</v>
      </c>
    </row>
    <row r="947" spans="1:21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98"/>
        <v>32.444767441860463</v>
      </c>
      <c r="G947" t="s">
        <v>14</v>
      </c>
      <c r="H947">
        <v>1691</v>
      </c>
      <c r="I947" s="10">
        <f t="shared" si="9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3">
        <f t="shared" si="100"/>
        <v>41004.208333333336</v>
      </c>
      <c r="O947" s="13">
        <f t="shared" si="101"/>
        <v>41019.208333333336</v>
      </c>
      <c r="P947" s="15" t="str">
        <f t="shared" si="102"/>
        <v>2012</v>
      </c>
      <c r="Q947" t="b">
        <v>1</v>
      </c>
      <c r="R947" t="b">
        <v>0</v>
      </c>
      <c r="S947" t="s">
        <v>122</v>
      </c>
      <c r="T947" t="str">
        <f t="shared" si="103"/>
        <v>photography</v>
      </c>
      <c r="U947" t="str">
        <f t="shared" si="104"/>
        <v>photography books</v>
      </c>
    </row>
    <row r="948" spans="1:21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98"/>
        <v>9.9141184124918666</v>
      </c>
      <c r="G948" t="s">
        <v>14</v>
      </c>
      <c r="H948">
        <v>181</v>
      </c>
      <c r="I948" s="10">
        <f t="shared" si="9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3">
        <f t="shared" si="100"/>
        <v>40710.208333333336</v>
      </c>
      <c r="O948" s="13">
        <f t="shared" si="101"/>
        <v>40712.208333333336</v>
      </c>
      <c r="P948" s="15" t="str">
        <f t="shared" si="102"/>
        <v>2011</v>
      </c>
      <c r="Q948" t="b">
        <v>0</v>
      </c>
      <c r="R948" t="b">
        <v>0</v>
      </c>
      <c r="S948" t="s">
        <v>33</v>
      </c>
      <c r="T948" t="str">
        <f t="shared" si="103"/>
        <v>theater</v>
      </c>
      <c r="U948" t="str">
        <f t="shared" si="104"/>
        <v>plays</v>
      </c>
    </row>
    <row r="949" spans="1:21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98"/>
        <v>26.694444444444443</v>
      </c>
      <c r="G949" t="s">
        <v>14</v>
      </c>
      <c r="H949">
        <v>13</v>
      </c>
      <c r="I949" s="10">
        <f t="shared" si="9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3">
        <f t="shared" si="100"/>
        <v>41908.208333333336</v>
      </c>
      <c r="O949" s="13">
        <f t="shared" si="101"/>
        <v>41915.208333333336</v>
      </c>
      <c r="P949" s="15" t="str">
        <f t="shared" si="102"/>
        <v>2014</v>
      </c>
      <c r="Q949" t="b">
        <v>0</v>
      </c>
      <c r="R949" t="b">
        <v>0</v>
      </c>
      <c r="S949" t="s">
        <v>33</v>
      </c>
      <c r="T949" t="str">
        <f t="shared" si="103"/>
        <v>theater</v>
      </c>
      <c r="U949" t="str">
        <f t="shared" si="104"/>
        <v>plays</v>
      </c>
    </row>
    <row r="950" spans="1:2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98"/>
        <v>62.957446808510639</v>
      </c>
      <c r="G950" t="s">
        <v>74</v>
      </c>
      <c r="H950">
        <v>160</v>
      </c>
      <c r="I950" s="10">
        <f t="shared" si="9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3">
        <f t="shared" si="100"/>
        <v>41985.25</v>
      </c>
      <c r="O950" s="13">
        <f t="shared" si="101"/>
        <v>41995.25</v>
      </c>
      <c r="P950" s="15" t="str">
        <f t="shared" si="102"/>
        <v>2014</v>
      </c>
      <c r="Q950" t="b">
        <v>1</v>
      </c>
      <c r="R950" t="b">
        <v>1</v>
      </c>
      <c r="S950" t="s">
        <v>42</v>
      </c>
      <c r="T950" t="str">
        <f t="shared" si="103"/>
        <v>film &amp; video</v>
      </c>
      <c r="U950" t="str">
        <f t="shared" si="104"/>
        <v>documentary</v>
      </c>
    </row>
    <row r="951" spans="1:21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98"/>
        <v>161.35593220338984</v>
      </c>
      <c r="G951" t="s">
        <v>20</v>
      </c>
      <c r="H951">
        <v>203</v>
      </c>
      <c r="I951" s="10">
        <f t="shared" si="9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3">
        <f t="shared" si="100"/>
        <v>42112.208333333328</v>
      </c>
      <c r="O951" s="13">
        <f t="shared" si="101"/>
        <v>42131.208333333328</v>
      </c>
      <c r="P951" s="15" t="str">
        <f t="shared" si="102"/>
        <v>2015</v>
      </c>
      <c r="Q951" t="b">
        <v>0</v>
      </c>
      <c r="R951" t="b">
        <v>0</v>
      </c>
      <c r="S951" t="s">
        <v>28</v>
      </c>
      <c r="T951" t="str">
        <f t="shared" si="103"/>
        <v>technology</v>
      </c>
      <c r="U951" t="str">
        <f t="shared" si="104"/>
        <v>web</v>
      </c>
    </row>
    <row r="952" spans="1:21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98"/>
        <v>5</v>
      </c>
      <c r="G952" t="s">
        <v>14</v>
      </c>
      <c r="H952">
        <v>1</v>
      </c>
      <c r="I952" s="10">
        <f t="shared" si="99"/>
        <v>5</v>
      </c>
      <c r="J952" t="s">
        <v>21</v>
      </c>
      <c r="K952" t="s">
        <v>22</v>
      </c>
      <c r="L952">
        <v>1555390800</v>
      </c>
      <c r="M952">
        <v>1555822800</v>
      </c>
      <c r="N952" s="13">
        <f t="shared" si="100"/>
        <v>43571.208333333328</v>
      </c>
      <c r="O952" s="13">
        <f t="shared" si="101"/>
        <v>43576.208333333328</v>
      </c>
      <c r="P952" s="15" t="str">
        <f t="shared" si="102"/>
        <v>2019</v>
      </c>
      <c r="Q952" t="b">
        <v>0</v>
      </c>
      <c r="R952" t="b">
        <v>1</v>
      </c>
      <c r="S952" t="s">
        <v>33</v>
      </c>
      <c r="T952" t="str">
        <f t="shared" si="103"/>
        <v>theater</v>
      </c>
      <c r="U952" t="str">
        <f t="shared" si="104"/>
        <v>plays</v>
      </c>
    </row>
    <row r="953" spans="1:2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98"/>
        <v>1096.9379310344827</v>
      </c>
      <c r="G953" t="s">
        <v>20</v>
      </c>
      <c r="H953">
        <v>1559</v>
      </c>
      <c r="I953" s="10">
        <f t="shared" si="9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3">
        <f t="shared" si="100"/>
        <v>42730.25</v>
      </c>
      <c r="O953" s="13">
        <f t="shared" si="101"/>
        <v>42731.25</v>
      </c>
      <c r="P953" s="15" t="str">
        <f t="shared" si="102"/>
        <v>2016</v>
      </c>
      <c r="Q953" t="b">
        <v>0</v>
      </c>
      <c r="R953" t="b">
        <v>1</v>
      </c>
      <c r="S953" t="s">
        <v>23</v>
      </c>
      <c r="T953" t="str">
        <f t="shared" si="103"/>
        <v>music</v>
      </c>
      <c r="U953" t="str">
        <f t="shared" si="104"/>
        <v>rock</v>
      </c>
    </row>
    <row r="954" spans="1:2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98"/>
        <v>70.094158075601371</v>
      </c>
      <c r="G954" t="s">
        <v>74</v>
      </c>
      <c r="H954">
        <v>2266</v>
      </c>
      <c r="I954" s="10">
        <f t="shared" si="9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3">
        <f t="shared" si="100"/>
        <v>42591.208333333328</v>
      </c>
      <c r="O954" s="13">
        <f t="shared" si="101"/>
        <v>42605.208333333328</v>
      </c>
      <c r="P954" s="15" t="str">
        <f t="shared" si="102"/>
        <v>2016</v>
      </c>
      <c r="Q954" t="b">
        <v>0</v>
      </c>
      <c r="R954" t="b">
        <v>0</v>
      </c>
      <c r="S954" t="s">
        <v>42</v>
      </c>
      <c r="T954" t="str">
        <f t="shared" si="103"/>
        <v>film &amp; video</v>
      </c>
      <c r="U954" t="str">
        <f t="shared" si="104"/>
        <v>documentary</v>
      </c>
    </row>
    <row r="955" spans="1:21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98"/>
        <v>60</v>
      </c>
      <c r="G955" t="s">
        <v>14</v>
      </c>
      <c r="H955">
        <v>21</v>
      </c>
      <c r="I955" s="10">
        <f t="shared" si="9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3">
        <f t="shared" si="100"/>
        <v>42358.25</v>
      </c>
      <c r="O955" s="13">
        <f t="shared" si="101"/>
        <v>42394.25</v>
      </c>
      <c r="P955" s="15" t="str">
        <f t="shared" si="102"/>
        <v>2016</v>
      </c>
      <c r="Q955" t="b">
        <v>0</v>
      </c>
      <c r="R955" t="b">
        <v>1</v>
      </c>
      <c r="S955" t="s">
        <v>474</v>
      </c>
      <c r="T955" t="str">
        <f t="shared" si="103"/>
        <v>film &amp; video</v>
      </c>
      <c r="U955" t="str">
        <f t="shared" si="104"/>
        <v>science fiction</v>
      </c>
    </row>
    <row r="956" spans="1:2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98"/>
        <v>367.0985915492958</v>
      </c>
      <c r="G956" t="s">
        <v>20</v>
      </c>
      <c r="H956">
        <v>1548</v>
      </c>
      <c r="I956" s="10">
        <f t="shared" si="9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3">
        <f t="shared" si="100"/>
        <v>41174.208333333336</v>
      </c>
      <c r="O956" s="13">
        <f t="shared" si="101"/>
        <v>41198.208333333336</v>
      </c>
      <c r="P956" s="15" t="str">
        <f t="shared" si="102"/>
        <v>2012</v>
      </c>
      <c r="Q956" t="b">
        <v>0</v>
      </c>
      <c r="R956" t="b">
        <v>0</v>
      </c>
      <c r="S956" t="s">
        <v>28</v>
      </c>
      <c r="T956" t="str">
        <f t="shared" si="103"/>
        <v>technology</v>
      </c>
      <c r="U956" t="str">
        <f t="shared" si="104"/>
        <v>web</v>
      </c>
    </row>
    <row r="957" spans="1:21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98"/>
        <v>1109</v>
      </c>
      <c r="G957" t="s">
        <v>20</v>
      </c>
      <c r="H957">
        <v>80</v>
      </c>
      <c r="I957" s="10">
        <f t="shared" si="9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3">
        <f t="shared" si="100"/>
        <v>41238.25</v>
      </c>
      <c r="O957" s="13">
        <f t="shared" si="101"/>
        <v>41240.25</v>
      </c>
      <c r="P957" s="15" t="str">
        <f t="shared" si="102"/>
        <v>2012</v>
      </c>
      <c r="Q957" t="b">
        <v>0</v>
      </c>
      <c r="R957" t="b">
        <v>0</v>
      </c>
      <c r="S957" t="s">
        <v>33</v>
      </c>
      <c r="T957" t="str">
        <f t="shared" si="103"/>
        <v>theater</v>
      </c>
      <c r="U957" t="str">
        <f t="shared" si="104"/>
        <v>plays</v>
      </c>
    </row>
    <row r="958" spans="1:21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98"/>
        <v>19.028784648187631</v>
      </c>
      <c r="G958" t="s">
        <v>14</v>
      </c>
      <c r="H958">
        <v>830</v>
      </c>
      <c r="I958" s="10">
        <f t="shared" si="9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3">
        <f t="shared" si="100"/>
        <v>42360.25</v>
      </c>
      <c r="O958" s="13">
        <f t="shared" si="101"/>
        <v>42364.25</v>
      </c>
      <c r="P958" s="15" t="str">
        <f t="shared" si="102"/>
        <v>2015</v>
      </c>
      <c r="Q958" t="b">
        <v>0</v>
      </c>
      <c r="R958" t="b">
        <v>0</v>
      </c>
      <c r="S958" t="s">
        <v>474</v>
      </c>
      <c r="T958" t="str">
        <f t="shared" si="103"/>
        <v>film &amp; video</v>
      </c>
      <c r="U958" t="str">
        <f t="shared" si="104"/>
        <v>science fiction</v>
      </c>
    </row>
    <row r="959" spans="1:2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98"/>
        <v>126.87755102040816</v>
      </c>
      <c r="G959" t="s">
        <v>20</v>
      </c>
      <c r="H959">
        <v>131</v>
      </c>
      <c r="I959" s="10">
        <f t="shared" si="9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3">
        <f t="shared" si="100"/>
        <v>40955.25</v>
      </c>
      <c r="O959" s="13">
        <f t="shared" si="101"/>
        <v>40958.25</v>
      </c>
      <c r="P959" s="15" t="str">
        <f t="shared" si="102"/>
        <v>2012</v>
      </c>
      <c r="Q959" t="b">
        <v>0</v>
      </c>
      <c r="R959" t="b">
        <v>0</v>
      </c>
      <c r="S959" t="s">
        <v>33</v>
      </c>
      <c r="T959" t="str">
        <f t="shared" si="103"/>
        <v>theater</v>
      </c>
      <c r="U959" t="str">
        <f t="shared" si="104"/>
        <v>plays</v>
      </c>
    </row>
    <row r="960" spans="1:21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98"/>
        <v>734.63636363636363</v>
      </c>
      <c r="G960" t="s">
        <v>20</v>
      </c>
      <c r="H960">
        <v>112</v>
      </c>
      <c r="I960" s="10">
        <f t="shared" si="9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3">
        <f t="shared" si="100"/>
        <v>40350.208333333336</v>
      </c>
      <c r="O960" s="13">
        <f t="shared" si="101"/>
        <v>40372.208333333336</v>
      </c>
      <c r="P960" s="15" t="str">
        <f t="shared" si="102"/>
        <v>2010</v>
      </c>
      <c r="Q960" t="b">
        <v>0</v>
      </c>
      <c r="R960" t="b">
        <v>0</v>
      </c>
      <c r="S960" t="s">
        <v>71</v>
      </c>
      <c r="T960" t="str">
        <f t="shared" si="103"/>
        <v>film &amp; video</v>
      </c>
      <c r="U960" t="str">
        <f t="shared" si="104"/>
        <v>animation</v>
      </c>
    </row>
    <row r="961" spans="1:21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98"/>
        <v>4.5731034482758623</v>
      </c>
      <c r="G961" t="s">
        <v>14</v>
      </c>
      <c r="H961">
        <v>130</v>
      </c>
      <c r="I961" s="10">
        <f t="shared" si="9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3">
        <f t="shared" si="100"/>
        <v>40357.208333333336</v>
      </c>
      <c r="O961" s="13">
        <f t="shared" si="101"/>
        <v>40385.208333333336</v>
      </c>
      <c r="P961" s="15" t="str">
        <f t="shared" si="102"/>
        <v>2010</v>
      </c>
      <c r="Q961" t="b">
        <v>0</v>
      </c>
      <c r="R961" t="b">
        <v>0</v>
      </c>
      <c r="S961" t="s">
        <v>206</v>
      </c>
      <c r="T961" t="str">
        <f t="shared" si="103"/>
        <v>publishing</v>
      </c>
      <c r="U961" t="str">
        <f t="shared" si="104"/>
        <v>translations</v>
      </c>
    </row>
    <row r="962" spans="1:21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ref="F962:F1001" si="105">(E962/D962)*100</f>
        <v>85.054545454545448</v>
      </c>
      <c r="G962" t="s">
        <v>14</v>
      </c>
      <c r="H962">
        <v>55</v>
      </c>
      <c r="I962" s="10">
        <f t="shared" ref="I962:I1001" si="106">IF(H962=0, 0, 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3">
        <f t="shared" ref="N962:N1001" si="107">(((L962/60)/60)/24)+DATE(1970,1,1)</f>
        <v>42408.25</v>
      </c>
      <c r="O962" s="13">
        <f t="shared" ref="O962:O1001" si="108">(((M962/60)/60)/24)+DATE(1970,1,1)</f>
        <v>42445.208333333328</v>
      </c>
      <c r="P962" s="15" t="str">
        <f t="shared" si="102"/>
        <v>2016</v>
      </c>
      <c r="Q962" t="b">
        <v>0</v>
      </c>
      <c r="R962" t="b">
        <v>0</v>
      </c>
      <c r="S962" t="s">
        <v>28</v>
      </c>
      <c r="T962" t="str">
        <f t="shared" si="103"/>
        <v>technology</v>
      </c>
      <c r="U962" t="str">
        <f t="shared" si="104"/>
        <v>web</v>
      </c>
    </row>
    <row r="963" spans="1:21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si="105"/>
        <v>119.29824561403508</v>
      </c>
      <c r="G963" t="s">
        <v>20</v>
      </c>
      <c r="H963">
        <v>155</v>
      </c>
      <c r="I963" s="10">
        <f t="shared" si="106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3">
        <f t="shared" si="107"/>
        <v>40591.25</v>
      </c>
      <c r="O963" s="13">
        <f t="shared" si="108"/>
        <v>40595.25</v>
      </c>
      <c r="P963" s="15" t="str">
        <f t="shared" ref="P963:P1001" si="109">TEXT(O963,"yyyy")</f>
        <v>2011</v>
      </c>
      <c r="Q963" t="b">
        <v>0</v>
      </c>
      <c r="R963" t="b">
        <v>0</v>
      </c>
      <c r="S963" t="s">
        <v>206</v>
      </c>
      <c r="T963" t="str">
        <f t="shared" ref="T963:T1001" si="110">_xlfn.TEXTBEFORE(S963,"/")</f>
        <v>publishing</v>
      </c>
      <c r="U963" t="str">
        <f t="shared" ref="U963:U1001" si="111">_xlfn.TEXTAFTER(S963,"/")</f>
        <v>translations</v>
      </c>
    </row>
    <row r="964" spans="1:2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105"/>
        <v>296.02777777777777</v>
      </c>
      <c r="G964" t="s">
        <v>20</v>
      </c>
      <c r="H964">
        <v>266</v>
      </c>
      <c r="I964" s="10">
        <f t="shared" si="106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3">
        <f t="shared" si="107"/>
        <v>41592.25</v>
      </c>
      <c r="O964" s="13">
        <f t="shared" si="108"/>
        <v>41613.25</v>
      </c>
      <c r="P964" s="15" t="str">
        <f t="shared" si="109"/>
        <v>2013</v>
      </c>
      <c r="Q964" t="b">
        <v>0</v>
      </c>
      <c r="R964" t="b">
        <v>0</v>
      </c>
      <c r="S964" t="s">
        <v>17</v>
      </c>
      <c r="T964" t="str">
        <f t="shared" si="110"/>
        <v>food</v>
      </c>
      <c r="U964" t="str">
        <f t="shared" si="111"/>
        <v>food trucks</v>
      </c>
    </row>
    <row r="965" spans="1:21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105"/>
        <v>84.694915254237287</v>
      </c>
      <c r="G965" t="s">
        <v>14</v>
      </c>
      <c r="H965">
        <v>114</v>
      </c>
      <c r="I965" s="10">
        <f t="shared" si="106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3">
        <f t="shared" si="107"/>
        <v>40607.25</v>
      </c>
      <c r="O965" s="13">
        <f t="shared" si="108"/>
        <v>40613.25</v>
      </c>
      <c r="P965" s="15" t="str">
        <f t="shared" si="109"/>
        <v>2011</v>
      </c>
      <c r="Q965" t="b">
        <v>0</v>
      </c>
      <c r="R965" t="b">
        <v>1</v>
      </c>
      <c r="S965" t="s">
        <v>122</v>
      </c>
      <c r="T965" t="str">
        <f t="shared" si="110"/>
        <v>photography</v>
      </c>
      <c r="U965" t="str">
        <f t="shared" si="111"/>
        <v>photography books</v>
      </c>
    </row>
    <row r="966" spans="1:2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105"/>
        <v>355.7837837837838</v>
      </c>
      <c r="G966" t="s">
        <v>20</v>
      </c>
      <c r="H966">
        <v>155</v>
      </c>
      <c r="I966" s="10">
        <f t="shared" si="106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3">
        <f t="shared" si="107"/>
        <v>42135.208333333328</v>
      </c>
      <c r="O966" s="13">
        <f t="shared" si="108"/>
        <v>42140.208333333328</v>
      </c>
      <c r="P966" s="15" t="str">
        <f t="shared" si="109"/>
        <v>2015</v>
      </c>
      <c r="Q966" t="b">
        <v>0</v>
      </c>
      <c r="R966" t="b">
        <v>0</v>
      </c>
      <c r="S966" t="s">
        <v>33</v>
      </c>
      <c r="T966" t="str">
        <f t="shared" si="110"/>
        <v>theater</v>
      </c>
      <c r="U966" t="str">
        <f t="shared" si="111"/>
        <v>plays</v>
      </c>
    </row>
    <row r="967" spans="1:2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105"/>
        <v>386.40909090909093</v>
      </c>
      <c r="G967" t="s">
        <v>20</v>
      </c>
      <c r="H967">
        <v>207</v>
      </c>
      <c r="I967" s="10">
        <f t="shared" si="106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3">
        <f t="shared" si="107"/>
        <v>40203.25</v>
      </c>
      <c r="O967" s="13">
        <f t="shared" si="108"/>
        <v>40243.25</v>
      </c>
      <c r="P967" s="15" t="str">
        <f t="shared" si="109"/>
        <v>2010</v>
      </c>
      <c r="Q967" t="b">
        <v>0</v>
      </c>
      <c r="R967" t="b">
        <v>0</v>
      </c>
      <c r="S967" t="s">
        <v>23</v>
      </c>
      <c r="T967" t="str">
        <f t="shared" si="110"/>
        <v>music</v>
      </c>
      <c r="U967" t="str">
        <f t="shared" si="111"/>
        <v>rock</v>
      </c>
    </row>
    <row r="968" spans="1:2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105"/>
        <v>792.23529411764707</v>
      </c>
      <c r="G968" t="s">
        <v>20</v>
      </c>
      <c r="H968">
        <v>245</v>
      </c>
      <c r="I968" s="10">
        <f t="shared" si="106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3">
        <f t="shared" si="107"/>
        <v>42901.208333333328</v>
      </c>
      <c r="O968" s="13">
        <f t="shared" si="108"/>
        <v>42903.208333333328</v>
      </c>
      <c r="P968" s="15" t="str">
        <f t="shared" si="109"/>
        <v>2017</v>
      </c>
      <c r="Q968" t="b">
        <v>0</v>
      </c>
      <c r="R968" t="b">
        <v>0</v>
      </c>
      <c r="S968" t="s">
        <v>33</v>
      </c>
      <c r="T968" t="str">
        <f t="shared" si="110"/>
        <v>theater</v>
      </c>
      <c r="U968" t="str">
        <f t="shared" si="111"/>
        <v>plays</v>
      </c>
    </row>
    <row r="969" spans="1:2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105"/>
        <v>137.03393665158373</v>
      </c>
      <c r="G969" t="s">
        <v>20</v>
      </c>
      <c r="H969">
        <v>1573</v>
      </c>
      <c r="I969" s="10">
        <f t="shared" si="106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3">
        <f t="shared" si="107"/>
        <v>41005.208333333336</v>
      </c>
      <c r="O969" s="13">
        <f t="shared" si="108"/>
        <v>41042.208333333336</v>
      </c>
      <c r="P969" s="15" t="str">
        <f t="shared" si="109"/>
        <v>2012</v>
      </c>
      <c r="Q969" t="b">
        <v>0</v>
      </c>
      <c r="R969" t="b">
        <v>0</v>
      </c>
      <c r="S969" t="s">
        <v>319</v>
      </c>
      <c r="T969" t="str">
        <f t="shared" si="110"/>
        <v>music</v>
      </c>
      <c r="U969" t="str">
        <f t="shared" si="111"/>
        <v>world music</v>
      </c>
    </row>
    <row r="970" spans="1:21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105"/>
        <v>338.20833333333337</v>
      </c>
      <c r="G970" t="s">
        <v>20</v>
      </c>
      <c r="H970">
        <v>114</v>
      </c>
      <c r="I970" s="10">
        <f t="shared" si="106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3">
        <f t="shared" si="107"/>
        <v>40544.25</v>
      </c>
      <c r="O970" s="13">
        <f t="shared" si="108"/>
        <v>40559.25</v>
      </c>
      <c r="P970" s="15" t="str">
        <f t="shared" si="109"/>
        <v>2011</v>
      </c>
      <c r="Q970" t="b">
        <v>0</v>
      </c>
      <c r="R970" t="b">
        <v>0</v>
      </c>
      <c r="S970" t="s">
        <v>17</v>
      </c>
      <c r="T970" t="str">
        <f t="shared" si="110"/>
        <v>food</v>
      </c>
      <c r="U970" t="str">
        <f t="shared" si="111"/>
        <v>food trucks</v>
      </c>
    </row>
    <row r="971" spans="1:2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105"/>
        <v>108.22784810126582</v>
      </c>
      <c r="G971" t="s">
        <v>20</v>
      </c>
      <c r="H971">
        <v>93</v>
      </c>
      <c r="I971" s="10">
        <f t="shared" si="106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3">
        <f t="shared" si="107"/>
        <v>43821.25</v>
      </c>
      <c r="O971" s="13">
        <f t="shared" si="108"/>
        <v>43828.25</v>
      </c>
      <c r="P971" s="15" t="str">
        <f t="shared" si="109"/>
        <v>2019</v>
      </c>
      <c r="Q971" t="b">
        <v>0</v>
      </c>
      <c r="R971" t="b">
        <v>0</v>
      </c>
      <c r="S971" t="s">
        <v>33</v>
      </c>
      <c r="T971" t="str">
        <f t="shared" si="110"/>
        <v>theater</v>
      </c>
      <c r="U971" t="str">
        <f t="shared" si="111"/>
        <v>plays</v>
      </c>
    </row>
    <row r="972" spans="1:21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105"/>
        <v>60.757639620653315</v>
      </c>
      <c r="G972" t="s">
        <v>14</v>
      </c>
      <c r="H972">
        <v>594</v>
      </c>
      <c r="I972" s="10">
        <f t="shared" si="106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3">
        <f t="shared" si="107"/>
        <v>40672.208333333336</v>
      </c>
      <c r="O972" s="13">
        <f t="shared" si="108"/>
        <v>40673.208333333336</v>
      </c>
      <c r="P972" s="15" t="str">
        <f t="shared" si="109"/>
        <v>2011</v>
      </c>
      <c r="Q972" t="b">
        <v>0</v>
      </c>
      <c r="R972" t="b">
        <v>0</v>
      </c>
      <c r="S972" t="s">
        <v>33</v>
      </c>
      <c r="T972" t="str">
        <f t="shared" si="110"/>
        <v>theater</v>
      </c>
      <c r="U972" t="str">
        <f t="shared" si="111"/>
        <v>plays</v>
      </c>
    </row>
    <row r="973" spans="1:21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105"/>
        <v>27.725490196078432</v>
      </c>
      <c r="G973" t="s">
        <v>14</v>
      </c>
      <c r="H973">
        <v>24</v>
      </c>
      <c r="I973" s="10">
        <f t="shared" si="106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3">
        <f t="shared" si="107"/>
        <v>41555.208333333336</v>
      </c>
      <c r="O973" s="13">
        <f t="shared" si="108"/>
        <v>41561.208333333336</v>
      </c>
      <c r="P973" s="15" t="str">
        <f t="shared" si="109"/>
        <v>2013</v>
      </c>
      <c r="Q973" t="b">
        <v>0</v>
      </c>
      <c r="R973" t="b">
        <v>0</v>
      </c>
      <c r="S973" t="s">
        <v>269</v>
      </c>
      <c r="T973" t="str">
        <f t="shared" si="110"/>
        <v>film &amp; video</v>
      </c>
      <c r="U973" t="str">
        <f t="shared" si="111"/>
        <v>television</v>
      </c>
    </row>
    <row r="974" spans="1:21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105"/>
        <v>228.3934426229508</v>
      </c>
      <c r="G974" t="s">
        <v>20</v>
      </c>
      <c r="H974">
        <v>1681</v>
      </c>
      <c r="I974" s="10">
        <f t="shared" si="106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3">
        <f t="shared" si="107"/>
        <v>41792.208333333336</v>
      </c>
      <c r="O974" s="13">
        <f t="shared" si="108"/>
        <v>41801.208333333336</v>
      </c>
      <c r="P974" s="15" t="str">
        <f t="shared" si="109"/>
        <v>2014</v>
      </c>
      <c r="Q974" t="b">
        <v>0</v>
      </c>
      <c r="R974" t="b">
        <v>1</v>
      </c>
      <c r="S974" t="s">
        <v>28</v>
      </c>
      <c r="T974" t="str">
        <f t="shared" si="110"/>
        <v>technology</v>
      </c>
      <c r="U974" t="str">
        <f t="shared" si="111"/>
        <v>web</v>
      </c>
    </row>
    <row r="975" spans="1:21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105"/>
        <v>21.615194054500414</v>
      </c>
      <c r="G975" t="s">
        <v>14</v>
      </c>
      <c r="H975">
        <v>252</v>
      </c>
      <c r="I975" s="10">
        <f t="shared" si="106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3">
        <f t="shared" si="107"/>
        <v>40522.25</v>
      </c>
      <c r="O975" s="13">
        <f t="shared" si="108"/>
        <v>40524.25</v>
      </c>
      <c r="P975" s="15" t="str">
        <f t="shared" si="109"/>
        <v>2010</v>
      </c>
      <c r="Q975" t="b">
        <v>0</v>
      </c>
      <c r="R975" t="b">
        <v>1</v>
      </c>
      <c r="S975" t="s">
        <v>33</v>
      </c>
      <c r="T975" t="str">
        <f t="shared" si="110"/>
        <v>theater</v>
      </c>
      <c r="U975" t="str">
        <f t="shared" si="111"/>
        <v>plays</v>
      </c>
    </row>
    <row r="976" spans="1:2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105"/>
        <v>373.875</v>
      </c>
      <c r="G976" t="s">
        <v>20</v>
      </c>
      <c r="H976">
        <v>32</v>
      </c>
      <c r="I976" s="10">
        <f t="shared" si="106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3">
        <f t="shared" si="107"/>
        <v>41412.208333333336</v>
      </c>
      <c r="O976" s="13">
        <f t="shared" si="108"/>
        <v>41413.208333333336</v>
      </c>
      <c r="P976" s="15" t="str">
        <f t="shared" si="109"/>
        <v>2013</v>
      </c>
      <c r="Q976" t="b">
        <v>0</v>
      </c>
      <c r="R976" t="b">
        <v>0</v>
      </c>
      <c r="S976" t="s">
        <v>60</v>
      </c>
      <c r="T976" t="str">
        <f t="shared" si="110"/>
        <v>music</v>
      </c>
      <c r="U976" t="str">
        <f t="shared" si="111"/>
        <v>indie rock</v>
      </c>
    </row>
    <row r="977" spans="1:2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105"/>
        <v>154.92592592592592</v>
      </c>
      <c r="G977" t="s">
        <v>20</v>
      </c>
      <c r="H977">
        <v>135</v>
      </c>
      <c r="I977" s="10">
        <f t="shared" si="106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3">
        <f t="shared" si="107"/>
        <v>42337.25</v>
      </c>
      <c r="O977" s="13">
        <f t="shared" si="108"/>
        <v>42376.25</v>
      </c>
      <c r="P977" s="15" t="str">
        <f t="shared" si="109"/>
        <v>2016</v>
      </c>
      <c r="Q977" t="b">
        <v>0</v>
      </c>
      <c r="R977" t="b">
        <v>1</v>
      </c>
      <c r="S977" t="s">
        <v>33</v>
      </c>
      <c r="T977" t="str">
        <f t="shared" si="110"/>
        <v>theater</v>
      </c>
      <c r="U977" t="str">
        <f t="shared" si="111"/>
        <v>plays</v>
      </c>
    </row>
    <row r="978" spans="1:21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105"/>
        <v>322.14999999999998</v>
      </c>
      <c r="G978" t="s">
        <v>20</v>
      </c>
      <c r="H978">
        <v>140</v>
      </c>
      <c r="I978" s="10">
        <f t="shared" si="106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3">
        <f t="shared" si="107"/>
        <v>40571.25</v>
      </c>
      <c r="O978" s="13">
        <f t="shared" si="108"/>
        <v>40577.25</v>
      </c>
      <c r="P978" s="15" t="str">
        <f t="shared" si="109"/>
        <v>2011</v>
      </c>
      <c r="Q978" t="b">
        <v>0</v>
      </c>
      <c r="R978" t="b">
        <v>1</v>
      </c>
      <c r="S978" t="s">
        <v>33</v>
      </c>
      <c r="T978" t="str">
        <f t="shared" si="110"/>
        <v>theater</v>
      </c>
      <c r="U978" t="str">
        <f t="shared" si="111"/>
        <v>plays</v>
      </c>
    </row>
    <row r="979" spans="1:21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105"/>
        <v>73.957142857142856</v>
      </c>
      <c r="G979" t="s">
        <v>14</v>
      </c>
      <c r="H979">
        <v>67</v>
      </c>
      <c r="I979" s="10">
        <f t="shared" si="106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3">
        <f t="shared" si="107"/>
        <v>43138.25</v>
      </c>
      <c r="O979" s="13">
        <f t="shared" si="108"/>
        <v>43170.25</v>
      </c>
      <c r="P979" s="15" t="str">
        <f t="shared" si="109"/>
        <v>2018</v>
      </c>
      <c r="Q979" t="b">
        <v>0</v>
      </c>
      <c r="R979" t="b">
        <v>0</v>
      </c>
      <c r="S979" t="s">
        <v>17</v>
      </c>
      <c r="T979" t="str">
        <f t="shared" si="110"/>
        <v>food</v>
      </c>
      <c r="U979" t="str">
        <f t="shared" si="111"/>
        <v>food trucks</v>
      </c>
    </row>
    <row r="980" spans="1:2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105"/>
        <v>864.1</v>
      </c>
      <c r="G980" t="s">
        <v>20</v>
      </c>
      <c r="H980">
        <v>92</v>
      </c>
      <c r="I980" s="10">
        <f t="shared" si="106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3">
        <f t="shared" si="107"/>
        <v>42686.25</v>
      </c>
      <c r="O980" s="13">
        <f t="shared" si="108"/>
        <v>42708.25</v>
      </c>
      <c r="P980" s="15" t="str">
        <f t="shared" si="109"/>
        <v>2016</v>
      </c>
      <c r="Q980" t="b">
        <v>0</v>
      </c>
      <c r="R980" t="b">
        <v>0</v>
      </c>
      <c r="S980" t="s">
        <v>89</v>
      </c>
      <c r="T980" t="str">
        <f t="shared" si="110"/>
        <v>games</v>
      </c>
      <c r="U980" t="str">
        <f t="shared" si="111"/>
        <v>video games</v>
      </c>
    </row>
    <row r="981" spans="1:2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105"/>
        <v>143.26245847176079</v>
      </c>
      <c r="G981" t="s">
        <v>20</v>
      </c>
      <c r="H981">
        <v>1015</v>
      </c>
      <c r="I981" s="10">
        <f t="shared" si="106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3">
        <f t="shared" si="107"/>
        <v>42078.208333333328</v>
      </c>
      <c r="O981" s="13">
        <f t="shared" si="108"/>
        <v>42084.208333333328</v>
      </c>
      <c r="P981" s="15" t="str">
        <f t="shared" si="109"/>
        <v>2015</v>
      </c>
      <c r="Q981" t="b">
        <v>0</v>
      </c>
      <c r="R981" t="b">
        <v>0</v>
      </c>
      <c r="S981" t="s">
        <v>33</v>
      </c>
      <c r="T981" t="str">
        <f t="shared" si="110"/>
        <v>theater</v>
      </c>
      <c r="U981" t="str">
        <f t="shared" si="111"/>
        <v>plays</v>
      </c>
    </row>
    <row r="982" spans="1:21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105"/>
        <v>40.281762295081968</v>
      </c>
      <c r="G982" t="s">
        <v>14</v>
      </c>
      <c r="H982">
        <v>742</v>
      </c>
      <c r="I982" s="10">
        <f t="shared" si="106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3">
        <f t="shared" si="107"/>
        <v>42307.208333333328</v>
      </c>
      <c r="O982" s="13">
        <f t="shared" si="108"/>
        <v>42312.25</v>
      </c>
      <c r="P982" s="15" t="str">
        <f t="shared" si="109"/>
        <v>2015</v>
      </c>
      <c r="Q982" t="b">
        <v>1</v>
      </c>
      <c r="R982" t="b">
        <v>0</v>
      </c>
      <c r="S982" t="s">
        <v>68</v>
      </c>
      <c r="T982" t="str">
        <f t="shared" si="110"/>
        <v>publishing</v>
      </c>
      <c r="U982" t="str">
        <f t="shared" si="111"/>
        <v>nonfiction</v>
      </c>
    </row>
    <row r="983" spans="1:2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105"/>
        <v>178.22388059701493</v>
      </c>
      <c r="G983" t="s">
        <v>20</v>
      </c>
      <c r="H983">
        <v>323</v>
      </c>
      <c r="I983" s="10">
        <f t="shared" si="106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3">
        <f t="shared" si="107"/>
        <v>43094.25</v>
      </c>
      <c r="O983" s="13">
        <f t="shared" si="108"/>
        <v>43127.25</v>
      </c>
      <c r="P983" s="15" t="str">
        <f t="shared" si="109"/>
        <v>2018</v>
      </c>
      <c r="Q983" t="b">
        <v>0</v>
      </c>
      <c r="R983" t="b">
        <v>0</v>
      </c>
      <c r="S983" t="s">
        <v>28</v>
      </c>
      <c r="T983" t="str">
        <f t="shared" si="110"/>
        <v>technology</v>
      </c>
      <c r="U983" t="str">
        <f t="shared" si="111"/>
        <v>web</v>
      </c>
    </row>
    <row r="984" spans="1:21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105"/>
        <v>84.930555555555557</v>
      </c>
      <c r="G984" t="s">
        <v>14</v>
      </c>
      <c r="H984">
        <v>75</v>
      </c>
      <c r="I984" s="10">
        <f t="shared" si="106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3">
        <f t="shared" si="107"/>
        <v>40743.208333333336</v>
      </c>
      <c r="O984" s="13">
        <f t="shared" si="108"/>
        <v>40745.208333333336</v>
      </c>
      <c r="P984" s="15" t="str">
        <f t="shared" si="109"/>
        <v>2011</v>
      </c>
      <c r="Q984" t="b">
        <v>0</v>
      </c>
      <c r="R984" t="b">
        <v>1</v>
      </c>
      <c r="S984" t="s">
        <v>42</v>
      </c>
      <c r="T984" t="str">
        <f t="shared" si="110"/>
        <v>film &amp; video</v>
      </c>
      <c r="U984" t="str">
        <f t="shared" si="111"/>
        <v>documentary</v>
      </c>
    </row>
    <row r="985" spans="1:2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105"/>
        <v>145.93648334624322</v>
      </c>
      <c r="G985" t="s">
        <v>20</v>
      </c>
      <c r="H985">
        <v>2326</v>
      </c>
      <c r="I985" s="10">
        <f t="shared" si="106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3">
        <f t="shared" si="107"/>
        <v>43681.208333333328</v>
      </c>
      <c r="O985" s="13">
        <f t="shared" si="108"/>
        <v>43696.208333333328</v>
      </c>
      <c r="P985" s="15" t="str">
        <f t="shared" si="109"/>
        <v>2019</v>
      </c>
      <c r="Q985" t="b">
        <v>0</v>
      </c>
      <c r="R985" t="b">
        <v>0</v>
      </c>
      <c r="S985" t="s">
        <v>42</v>
      </c>
      <c r="T985" t="str">
        <f t="shared" si="110"/>
        <v>film &amp; video</v>
      </c>
      <c r="U985" t="str">
        <f t="shared" si="111"/>
        <v>documentary</v>
      </c>
    </row>
    <row r="986" spans="1:21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105"/>
        <v>152.46153846153848</v>
      </c>
      <c r="G986" t="s">
        <v>20</v>
      </c>
      <c r="H986">
        <v>381</v>
      </c>
      <c r="I986" s="10">
        <f t="shared" si="106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3">
        <f t="shared" si="107"/>
        <v>43716.208333333328</v>
      </c>
      <c r="O986" s="13">
        <f t="shared" si="108"/>
        <v>43742.208333333328</v>
      </c>
      <c r="P986" s="15" t="str">
        <f t="shared" si="109"/>
        <v>2019</v>
      </c>
      <c r="Q986" t="b">
        <v>0</v>
      </c>
      <c r="R986" t="b">
        <v>0</v>
      </c>
      <c r="S986" t="s">
        <v>33</v>
      </c>
      <c r="T986" t="str">
        <f t="shared" si="110"/>
        <v>theater</v>
      </c>
      <c r="U986" t="str">
        <f t="shared" si="111"/>
        <v>plays</v>
      </c>
    </row>
    <row r="987" spans="1:21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105"/>
        <v>67.129542790152414</v>
      </c>
      <c r="G987" t="s">
        <v>14</v>
      </c>
      <c r="H987">
        <v>4405</v>
      </c>
      <c r="I987" s="10">
        <f t="shared" si="106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3">
        <f t="shared" si="107"/>
        <v>41614.25</v>
      </c>
      <c r="O987" s="13">
        <f t="shared" si="108"/>
        <v>41640.25</v>
      </c>
      <c r="P987" s="15" t="str">
        <f t="shared" si="109"/>
        <v>2014</v>
      </c>
      <c r="Q987" t="b">
        <v>0</v>
      </c>
      <c r="R987" t="b">
        <v>1</v>
      </c>
      <c r="S987" t="s">
        <v>23</v>
      </c>
      <c r="T987" t="str">
        <f t="shared" si="110"/>
        <v>music</v>
      </c>
      <c r="U987" t="str">
        <f t="shared" si="111"/>
        <v>rock</v>
      </c>
    </row>
    <row r="988" spans="1:21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105"/>
        <v>40.307692307692307</v>
      </c>
      <c r="G988" t="s">
        <v>14</v>
      </c>
      <c r="H988">
        <v>92</v>
      </c>
      <c r="I988" s="10">
        <f t="shared" si="106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3">
        <f t="shared" si="107"/>
        <v>40638.208333333336</v>
      </c>
      <c r="O988" s="13">
        <f t="shared" si="108"/>
        <v>40652.208333333336</v>
      </c>
      <c r="P988" s="15" t="str">
        <f t="shared" si="109"/>
        <v>2011</v>
      </c>
      <c r="Q988" t="b">
        <v>0</v>
      </c>
      <c r="R988" t="b">
        <v>0</v>
      </c>
      <c r="S988" t="s">
        <v>23</v>
      </c>
      <c r="T988" t="str">
        <f t="shared" si="110"/>
        <v>music</v>
      </c>
      <c r="U988" t="str">
        <f t="shared" si="111"/>
        <v>rock</v>
      </c>
    </row>
    <row r="989" spans="1:2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105"/>
        <v>216.79032258064518</v>
      </c>
      <c r="G989" t="s">
        <v>20</v>
      </c>
      <c r="H989">
        <v>480</v>
      </c>
      <c r="I989" s="10">
        <f t="shared" si="106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3">
        <f t="shared" si="107"/>
        <v>42852.208333333328</v>
      </c>
      <c r="O989" s="13">
        <f t="shared" si="108"/>
        <v>42866.208333333328</v>
      </c>
      <c r="P989" s="15" t="str">
        <f t="shared" si="109"/>
        <v>2017</v>
      </c>
      <c r="Q989" t="b">
        <v>0</v>
      </c>
      <c r="R989" t="b">
        <v>0</v>
      </c>
      <c r="S989" t="s">
        <v>42</v>
      </c>
      <c r="T989" t="str">
        <f t="shared" si="110"/>
        <v>film &amp; video</v>
      </c>
      <c r="U989" t="str">
        <f t="shared" si="111"/>
        <v>documentary</v>
      </c>
    </row>
    <row r="990" spans="1:21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105"/>
        <v>52.117021276595743</v>
      </c>
      <c r="G990" t="s">
        <v>14</v>
      </c>
      <c r="H990">
        <v>64</v>
      </c>
      <c r="I990" s="10">
        <f t="shared" si="106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3">
        <f t="shared" si="107"/>
        <v>42686.25</v>
      </c>
      <c r="O990" s="13">
        <f t="shared" si="108"/>
        <v>42707.25</v>
      </c>
      <c r="P990" s="15" t="str">
        <f t="shared" si="109"/>
        <v>2016</v>
      </c>
      <c r="Q990" t="b">
        <v>0</v>
      </c>
      <c r="R990" t="b">
        <v>0</v>
      </c>
      <c r="S990" t="s">
        <v>133</v>
      </c>
      <c r="T990" t="str">
        <f t="shared" si="110"/>
        <v>publishing</v>
      </c>
      <c r="U990" t="str">
        <f t="shared" si="111"/>
        <v>radio &amp; podcasts</v>
      </c>
    </row>
    <row r="991" spans="1:2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105"/>
        <v>499.58333333333337</v>
      </c>
      <c r="G991" t="s">
        <v>20</v>
      </c>
      <c r="H991">
        <v>226</v>
      </c>
      <c r="I991" s="10">
        <f t="shared" si="106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3">
        <f t="shared" si="107"/>
        <v>43571.208333333328</v>
      </c>
      <c r="O991" s="13">
        <f t="shared" si="108"/>
        <v>43576.208333333328</v>
      </c>
      <c r="P991" s="15" t="str">
        <f t="shared" si="109"/>
        <v>2019</v>
      </c>
      <c r="Q991" t="b">
        <v>0</v>
      </c>
      <c r="R991" t="b">
        <v>0</v>
      </c>
      <c r="S991" t="s">
        <v>206</v>
      </c>
      <c r="T991" t="str">
        <f t="shared" si="110"/>
        <v>publishing</v>
      </c>
      <c r="U991" t="str">
        <f t="shared" si="111"/>
        <v>translations</v>
      </c>
    </row>
    <row r="992" spans="1:21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105"/>
        <v>87.679487179487182</v>
      </c>
      <c r="G992" t="s">
        <v>14</v>
      </c>
      <c r="H992">
        <v>64</v>
      </c>
      <c r="I992" s="10">
        <f t="shared" si="106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3">
        <f t="shared" si="107"/>
        <v>42432.25</v>
      </c>
      <c r="O992" s="13">
        <f t="shared" si="108"/>
        <v>42454.208333333328</v>
      </c>
      <c r="P992" s="15" t="str">
        <f t="shared" si="109"/>
        <v>2016</v>
      </c>
      <c r="Q992" t="b">
        <v>0</v>
      </c>
      <c r="R992" t="b">
        <v>1</v>
      </c>
      <c r="S992" t="s">
        <v>53</v>
      </c>
      <c r="T992" t="str">
        <f t="shared" si="110"/>
        <v>film &amp; video</v>
      </c>
      <c r="U992" t="str">
        <f t="shared" si="111"/>
        <v>drama</v>
      </c>
    </row>
    <row r="993" spans="1:2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105"/>
        <v>113.17346938775511</v>
      </c>
      <c r="G993" t="s">
        <v>20</v>
      </c>
      <c r="H993">
        <v>241</v>
      </c>
      <c r="I993" s="10">
        <f t="shared" si="106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3">
        <f t="shared" si="107"/>
        <v>41907.208333333336</v>
      </c>
      <c r="O993" s="13">
        <f t="shared" si="108"/>
        <v>41911.208333333336</v>
      </c>
      <c r="P993" s="15" t="str">
        <f t="shared" si="109"/>
        <v>2014</v>
      </c>
      <c r="Q993" t="b">
        <v>0</v>
      </c>
      <c r="R993" t="b">
        <v>1</v>
      </c>
      <c r="S993" t="s">
        <v>23</v>
      </c>
      <c r="T993" t="str">
        <f t="shared" si="110"/>
        <v>music</v>
      </c>
      <c r="U993" t="str">
        <f t="shared" si="111"/>
        <v>rock</v>
      </c>
    </row>
    <row r="994" spans="1:2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105"/>
        <v>426.54838709677421</v>
      </c>
      <c r="G994" t="s">
        <v>20</v>
      </c>
      <c r="H994">
        <v>132</v>
      </c>
      <c r="I994" s="10">
        <f t="shared" si="106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3">
        <f t="shared" si="107"/>
        <v>43227.208333333328</v>
      </c>
      <c r="O994" s="13">
        <f t="shared" si="108"/>
        <v>43241.208333333328</v>
      </c>
      <c r="P994" s="15" t="str">
        <f t="shared" si="109"/>
        <v>2018</v>
      </c>
      <c r="Q994" t="b">
        <v>0</v>
      </c>
      <c r="R994" t="b">
        <v>1</v>
      </c>
      <c r="S994" t="s">
        <v>53</v>
      </c>
      <c r="T994" t="str">
        <f t="shared" si="110"/>
        <v>film &amp; video</v>
      </c>
      <c r="U994" t="str">
        <f t="shared" si="111"/>
        <v>drama</v>
      </c>
    </row>
    <row r="995" spans="1:2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105"/>
        <v>77.632653061224488</v>
      </c>
      <c r="G995" t="s">
        <v>74</v>
      </c>
      <c r="H995">
        <v>75</v>
      </c>
      <c r="I995" s="10">
        <f t="shared" si="10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3">
        <f t="shared" si="107"/>
        <v>42362.25</v>
      </c>
      <c r="O995" s="13">
        <f t="shared" si="108"/>
        <v>42379.25</v>
      </c>
      <c r="P995" s="15" t="str">
        <f t="shared" si="109"/>
        <v>2016</v>
      </c>
      <c r="Q995" t="b">
        <v>0</v>
      </c>
      <c r="R995" t="b">
        <v>1</v>
      </c>
      <c r="S995" t="s">
        <v>122</v>
      </c>
      <c r="T995" t="str">
        <f t="shared" si="110"/>
        <v>photography</v>
      </c>
      <c r="U995" t="str">
        <f t="shared" si="111"/>
        <v>photography books</v>
      </c>
    </row>
    <row r="996" spans="1:21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105"/>
        <v>52.496810772501767</v>
      </c>
      <c r="G996" t="s">
        <v>14</v>
      </c>
      <c r="H996">
        <v>842</v>
      </c>
      <c r="I996" s="10">
        <f t="shared" si="106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3">
        <f t="shared" si="107"/>
        <v>41929.208333333336</v>
      </c>
      <c r="O996" s="13">
        <f t="shared" si="108"/>
        <v>41935.208333333336</v>
      </c>
      <c r="P996" s="15" t="str">
        <f t="shared" si="109"/>
        <v>2014</v>
      </c>
      <c r="Q996" t="b">
        <v>0</v>
      </c>
      <c r="R996" t="b">
        <v>1</v>
      </c>
      <c r="S996" t="s">
        <v>206</v>
      </c>
      <c r="T996" t="str">
        <f t="shared" si="110"/>
        <v>publishing</v>
      </c>
      <c r="U996" t="str">
        <f t="shared" si="111"/>
        <v>translations</v>
      </c>
    </row>
    <row r="997" spans="1:2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105"/>
        <v>157.46762589928059</v>
      </c>
      <c r="G997" t="s">
        <v>20</v>
      </c>
      <c r="H997">
        <v>2043</v>
      </c>
      <c r="I997" s="10">
        <f t="shared" si="106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3">
        <f t="shared" si="107"/>
        <v>43408.208333333328</v>
      </c>
      <c r="O997" s="13">
        <f t="shared" si="108"/>
        <v>43437.25</v>
      </c>
      <c r="P997" s="15" t="str">
        <f t="shared" si="109"/>
        <v>2018</v>
      </c>
      <c r="Q997" t="b">
        <v>0</v>
      </c>
      <c r="R997" t="b">
        <v>1</v>
      </c>
      <c r="S997" t="s">
        <v>17</v>
      </c>
      <c r="T997" t="str">
        <f t="shared" si="110"/>
        <v>food</v>
      </c>
      <c r="U997" t="str">
        <f t="shared" si="111"/>
        <v>food trucks</v>
      </c>
    </row>
    <row r="998" spans="1:21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105"/>
        <v>72.939393939393938</v>
      </c>
      <c r="G998" t="s">
        <v>14</v>
      </c>
      <c r="H998">
        <v>112</v>
      </c>
      <c r="I998" s="10">
        <f t="shared" si="106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3">
        <f t="shared" si="107"/>
        <v>41276.25</v>
      </c>
      <c r="O998" s="13">
        <f t="shared" si="108"/>
        <v>41306.25</v>
      </c>
      <c r="P998" s="15" t="str">
        <f t="shared" si="109"/>
        <v>2013</v>
      </c>
      <c r="Q998" t="b">
        <v>0</v>
      </c>
      <c r="R998" t="b">
        <v>0</v>
      </c>
      <c r="S998" t="s">
        <v>33</v>
      </c>
      <c r="T998" t="str">
        <f t="shared" si="110"/>
        <v>theater</v>
      </c>
      <c r="U998" t="str">
        <f t="shared" si="111"/>
        <v>plays</v>
      </c>
    </row>
    <row r="999" spans="1:2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105"/>
        <v>60.565789473684205</v>
      </c>
      <c r="G999" t="s">
        <v>74</v>
      </c>
      <c r="H999">
        <v>139</v>
      </c>
      <c r="I999" s="10">
        <f t="shared" si="106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3">
        <f t="shared" si="107"/>
        <v>41659.25</v>
      </c>
      <c r="O999" s="13">
        <f t="shared" si="108"/>
        <v>41664.25</v>
      </c>
      <c r="P999" s="15" t="str">
        <f t="shared" si="109"/>
        <v>2014</v>
      </c>
      <c r="Q999" t="b">
        <v>0</v>
      </c>
      <c r="R999" t="b">
        <v>0</v>
      </c>
      <c r="S999" t="s">
        <v>33</v>
      </c>
      <c r="T999" t="str">
        <f t="shared" si="110"/>
        <v>theater</v>
      </c>
      <c r="U999" t="str">
        <f t="shared" si="111"/>
        <v>plays</v>
      </c>
    </row>
    <row r="1000" spans="1:21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105"/>
        <v>56.791291291291287</v>
      </c>
      <c r="G1000" t="s">
        <v>14</v>
      </c>
      <c r="H1000">
        <v>374</v>
      </c>
      <c r="I1000" s="10">
        <f t="shared" si="106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3">
        <f t="shared" si="107"/>
        <v>40220.25</v>
      </c>
      <c r="O1000" s="13">
        <f t="shared" si="108"/>
        <v>40234.25</v>
      </c>
      <c r="P1000" s="15" t="str">
        <f t="shared" si="109"/>
        <v>2010</v>
      </c>
      <c r="Q1000" t="b">
        <v>0</v>
      </c>
      <c r="R1000" t="b">
        <v>1</v>
      </c>
      <c r="S1000" t="s">
        <v>60</v>
      </c>
      <c r="T1000" t="str">
        <f t="shared" si="110"/>
        <v>music</v>
      </c>
      <c r="U1000" t="str">
        <f t="shared" si="111"/>
        <v>indie rock</v>
      </c>
    </row>
    <row r="1001" spans="1:2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105"/>
        <v>56.542754275427541</v>
      </c>
      <c r="G1001" t="s">
        <v>74</v>
      </c>
      <c r="H1001">
        <v>1122</v>
      </c>
      <c r="I1001" s="10">
        <f t="shared" si="106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3">
        <f t="shared" si="107"/>
        <v>42550.208333333328</v>
      </c>
      <c r="O1001" s="13">
        <f t="shared" si="108"/>
        <v>42557.208333333328</v>
      </c>
      <c r="P1001" s="15" t="str">
        <f t="shared" si="109"/>
        <v>2016</v>
      </c>
      <c r="Q1001" t="b">
        <v>0</v>
      </c>
      <c r="R1001" t="b">
        <v>0</v>
      </c>
      <c r="S1001" t="s">
        <v>17</v>
      </c>
      <c r="T1001" t="str">
        <f t="shared" si="110"/>
        <v>food</v>
      </c>
      <c r="U1001" t="str">
        <f t="shared" si="111"/>
        <v>food trucks</v>
      </c>
    </row>
  </sheetData>
  <autoFilter ref="A1:Y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FF5D5D"/>
        <color theme="9" tint="0.39997558519241921"/>
        <color theme="8" tint="0.39997558519241921"/>
      </colorScale>
    </cfRule>
  </conditionalFormatting>
  <conditionalFormatting sqref="G2:G1001">
    <cfRule type="containsText" dxfId="7" priority="5" operator="containsText" text="live">
      <formula>NOT(ISERROR(SEARCH("live",G2)))</formula>
    </cfRule>
    <cfRule type="containsText" dxfId="6" priority="6" operator="containsText" text="canceled">
      <formula>NOT(ISERROR(SEARCH("canceled",G2)))</formula>
    </cfRule>
    <cfRule type="containsText" dxfId="5" priority="7" operator="containsText" text="successful">
      <formula>NOT(ISERROR(SEARCH("successful",G2)))</formula>
    </cfRule>
    <cfRule type="containsText" dxfId="4" priority="8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CAA0-58EF-43B5-B970-873463ABE067}">
  <dimension ref="A1:H13"/>
  <sheetViews>
    <sheetView topLeftCell="A10" zoomScale="60" zoomScaleNormal="60" workbookViewId="0">
      <selection activeCell="A23" sqref="A23"/>
    </sheetView>
  </sheetViews>
  <sheetFormatPr defaultRowHeight="15.5" x14ac:dyDescent="0.35"/>
  <cols>
    <col min="1" max="1" width="29.25" customWidth="1"/>
    <col min="2" max="2" width="17" customWidth="1"/>
    <col min="3" max="3" width="14.58203125" customWidth="1"/>
    <col min="4" max="4" width="17.83203125" customWidth="1"/>
    <col min="5" max="5" width="14.83203125" customWidth="1"/>
    <col min="6" max="6" width="20.6640625" customWidth="1"/>
    <col min="7" max="7" width="15.6640625" customWidth="1"/>
    <col min="8" max="8" width="21" customWidth="1"/>
  </cols>
  <sheetData>
    <row r="1" spans="1:8" x14ac:dyDescent="0.35">
      <c r="A1" t="s">
        <v>2087</v>
      </c>
      <c r="B1" t="s">
        <v>2088</v>
      </c>
      <c r="C1" t="s">
        <v>2089</v>
      </c>
      <c r="D1" t="s">
        <v>2106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35">
      <c r="A2" t="s">
        <v>2094</v>
      </c>
      <c r="B2">
        <f>COUNTIFS(goalamt,"&lt;1000",outcomes, "successful")</f>
        <v>30</v>
      </c>
      <c r="C2">
        <f>COUNTIFS(goalamt,"&lt;1000",outcomes, "failed")</f>
        <v>20</v>
      </c>
      <c r="D2">
        <f>COUNTIFS(goalamt,"&lt;1000",outcomes, "canceled")</f>
        <v>1</v>
      </c>
      <c r="E2">
        <f>SUM(B2:D2)</f>
        <v>51</v>
      </c>
      <c r="F2" s="8">
        <f>(B2/$E2)*100</f>
        <v>58.82352941176471</v>
      </c>
      <c r="G2" s="8">
        <f t="shared" ref="G2:H13" si="0">(C2/$E2)*100</f>
        <v>39.215686274509807</v>
      </c>
      <c r="H2" s="8">
        <f t="shared" si="0"/>
        <v>1.9607843137254901</v>
      </c>
    </row>
    <row r="3" spans="1:8" x14ac:dyDescent="0.35">
      <c r="A3" t="s">
        <v>2095</v>
      </c>
      <c r="B3">
        <f>COUNTIFS(goalamt,"&gt;999",goalamt, "&lt;5000",outcomes, "successful")</f>
        <v>191</v>
      </c>
      <c r="C3">
        <f>COUNTIFS(goalamt,"&gt;999",goalamt, "&lt;5000",outcomes, "failed")</f>
        <v>38</v>
      </c>
      <c r="D3">
        <f>COUNTIFS(goalamt,"&gt;999",goalamt, "&lt;5000",outcomes, "canceled")</f>
        <v>2</v>
      </c>
      <c r="E3">
        <f t="shared" ref="E3:E13" si="1">SUM(B3:D3)</f>
        <v>231</v>
      </c>
      <c r="F3" s="8">
        <f t="shared" ref="F3:F13" si="2">(B3/$E3)*100</f>
        <v>82.683982683982677</v>
      </c>
      <c r="G3" s="8">
        <f t="shared" si="0"/>
        <v>16.450216450216452</v>
      </c>
      <c r="H3" s="8">
        <f t="shared" si="0"/>
        <v>0.86580086580086579</v>
      </c>
    </row>
    <row r="4" spans="1:8" x14ac:dyDescent="0.35">
      <c r="A4" t="s">
        <v>2096</v>
      </c>
      <c r="B4">
        <f>COUNTIFS(goalamt,"&gt;4999",goalamt, "&lt;10000",outcomes, "successful")</f>
        <v>164</v>
      </c>
      <c r="C4">
        <f>COUNTIFS(goalamt,"&gt;4999",goalamt, "&lt;10000",outcomes, "failed")</f>
        <v>126</v>
      </c>
      <c r="D4">
        <f>COUNTIFS(goalamt,"&gt;4999",goalamt, "&lt;10000",outcomes, "canceled")</f>
        <v>25</v>
      </c>
      <c r="E4">
        <f t="shared" si="1"/>
        <v>315</v>
      </c>
      <c r="F4" s="8">
        <f t="shared" si="2"/>
        <v>52.06349206349207</v>
      </c>
      <c r="G4" s="8">
        <f t="shared" si="0"/>
        <v>40</v>
      </c>
      <c r="H4" s="8">
        <f t="shared" si="0"/>
        <v>7.9365079365079358</v>
      </c>
    </row>
    <row r="5" spans="1:8" x14ac:dyDescent="0.35">
      <c r="A5" t="s">
        <v>2097</v>
      </c>
      <c r="B5">
        <f>COUNTIFS(goalamt,"&gt;9999",goalamt, "&lt;15000",outcomes, "successful")</f>
        <v>4</v>
      </c>
      <c r="C5">
        <f>COUNTIFS(goalamt,"&gt;9999",goalamt, "&lt;15000",outcomes, "failed")</f>
        <v>5</v>
      </c>
      <c r="D5">
        <f>COUNTIFS(goalamt,"&gt;9999",goalamt, "&lt;15000",outcomes, "canceled")</f>
        <v>0</v>
      </c>
      <c r="E5">
        <f t="shared" si="1"/>
        <v>9</v>
      </c>
      <c r="F5" s="8">
        <f t="shared" si="2"/>
        <v>44.444444444444443</v>
      </c>
      <c r="G5" s="8">
        <f t="shared" si="0"/>
        <v>55.555555555555557</v>
      </c>
      <c r="H5" s="8">
        <f t="shared" si="0"/>
        <v>0</v>
      </c>
    </row>
    <row r="6" spans="1:8" x14ac:dyDescent="0.35">
      <c r="A6" t="s">
        <v>2098</v>
      </c>
      <c r="B6">
        <f>COUNTIFS(goalamt,"&gt;14999",goalamt, "&lt;20000",outcomes, "successful")</f>
        <v>10</v>
      </c>
      <c r="C6">
        <f>COUNTIFS(goalamt,"&gt;14999",goalamt, "&lt;20000",outcomes, "failed")</f>
        <v>0</v>
      </c>
      <c r="D6">
        <f>COUNTIFS(goalamt,"&gt;14999",goalamt, "&lt;20000",outcomes, "canceled")</f>
        <v>0</v>
      </c>
      <c r="E6">
        <f t="shared" si="1"/>
        <v>10</v>
      </c>
      <c r="F6" s="8">
        <f t="shared" si="2"/>
        <v>100</v>
      </c>
      <c r="G6" s="8">
        <f t="shared" si="0"/>
        <v>0</v>
      </c>
      <c r="H6" s="8">
        <f t="shared" si="0"/>
        <v>0</v>
      </c>
    </row>
    <row r="7" spans="1:8" x14ac:dyDescent="0.35">
      <c r="A7" t="s">
        <v>2099</v>
      </c>
      <c r="B7">
        <f>COUNTIFS(goalamt,"&gt;19999",goalamt, "&lt;25000",outcomes, "successful")</f>
        <v>7</v>
      </c>
      <c r="C7">
        <f>COUNTIFS(goalamt,"&gt;19999",goalamt, "&lt;25000",outcomes, "failed")</f>
        <v>0</v>
      </c>
      <c r="D7">
        <f>COUNTIFS(goalamt,"&gt;19999",goalamt, "&lt;25000",outcomes, "canceled")</f>
        <v>0</v>
      </c>
      <c r="E7">
        <f t="shared" si="1"/>
        <v>7</v>
      </c>
      <c r="F7" s="8">
        <f t="shared" si="2"/>
        <v>100</v>
      </c>
      <c r="G7" s="8">
        <f t="shared" si="0"/>
        <v>0</v>
      </c>
      <c r="H7" s="8">
        <f t="shared" si="0"/>
        <v>0</v>
      </c>
    </row>
    <row r="8" spans="1:8" x14ac:dyDescent="0.35">
      <c r="A8" t="s">
        <v>2100</v>
      </c>
      <c r="B8">
        <f>COUNTIFS(goalamt,"&gt;24999",goalamt, "&lt;30000",outcomes, "successful")</f>
        <v>11</v>
      </c>
      <c r="C8">
        <f>COUNTIFS(goalamt,"&gt;24999",goalamt, "&lt;30000",outcomes, "failed")</f>
        <v>3</v>
      </c>
      <c r="D8">
        <f>COUNTIFS(goalamt,"&gt;24999",goalamt, "&lt;30000",outcomes, "canceled")</f>
        <v>0</v>
      </c>
      <c r="E8">
        <f t="shared" si="1"/>
        <v>14</v>
      </c>
      <c r="F8" s="8">
        <f t="shared" si="2"/>
        <v>78.571428571428569</v>
      </c>
      <c r="G8" s="8">
        <f t="shared" si="0"/>
        <v>21.428571428571427</v>
      </c>
      <c r="H8" s="8">
        <f t="shared" si="0"/>
        <v>0</v>
      </c>
    </row>
    <row r="9" spans="1:8" x14ac:dyDescent="0.35">
      <c r="A9" t="s">
        <v>2101</v>
      </c>
      <c r="B9">
        <f>COUNTIFS(goalamt,"&gt;29999",goalamt, "&lt;35000",outcomes, "successful")</f>
        <v>7</v>
      </c>
      <c r="C9">
        <f>COUNTIFS(goalamt,"&gt;29999",goalamt, "&lt;35000",outcomes, "failed")</f>
        <v>0</v>
      </c>
      <c r="D9">
        <f>COUNTIFS(goalamt,"&gt;29999",goalamt, "&lt;35000",outcomes, "canceled")</f>
        <v>0</v>
      </c>
      <c r="E9">
        <f t="shared" si="1"/>
        <v>7</v>
      </c>
      <c r="F9" s="8">
        <f t="shared" si="2"/>
        <v>100</v>
      </c>
      <c r="G9" s="8">
        <f t="shared" si="0"/>
        <v>0</v>
      </c>
      <c r="H9" s="8">
        <f t="shared" si="0"/>
        <v>0</v>
      </c>
    </row>
    <row r="10" spans="1:8" x14ac:dyDescent="0.35">
      <c r="A10" t="s">
        <v>2102</v>
      </c>
      <c r="B10">
        <f>COUNTIFS(goalamt,"&gt;34999",goalamt, "&lt;40000",outcomes, "successful")</f>
        <v>8</v>
      </c>
      <c r="C10">
        <f>COUNTIFS(goalamt,"&gt;34999",goalamt, "&lt;40000",outcomes, "failed")</f>
        <v>3</v>
      </c>
      <c r="D10">
        <f>COUNTIFS(goalamt,"&gt;34999",goalamt, "&lt;40000",outcomes, "canceled")</f>
        <v>1</v>
      </c>
      <c r="E10">
        <f t="shared" si="1"/>
        <v>12</v>
      </c>
      <c r="F10" s="8">
        <f t="shared" si="2"/>
        <v>66.666666666666657</v>
      </c>
      <c r="G10" s="8">
        <f t="shared" si="0"/>
        <v>25</v>
      </c>
      <c r="H10" s="8">
        <f t="shared" si="0"/>
        <v>8.3333333333333321</v>
      </c>
    </row>
    <row r="11" spans="1:8" x14ac:dyDescent="0.35">
      <c r="A11" t="s">
        <v>2103</v>
      </c>
      <c r="B11">
        <f>COUNTIFS(goalamt,"&gt;39999",goalamt, "&lt;45000",outcomes, "successful")</f>
        <v>11</v>
      </c>
      <c r="C11">
        <f>COUNTIFS(goalamt,"&gt;39999",goalamt, "&lt;45000",outcomes, "failed")</f>
        <v>3</v>
      </c>
      <c r="D11">
        <f>COUNTIFS(goalamt,"&gt;39999",goalamt, "&lt;45000",outcomes, "canceled")</f>
        <v>0</v>
      </c>
      <c r="E11">
        <f t="shared" si="1"/>
        <v>14</v>
      </c>
      <c r="F11" s="8">
        <f t="shared" si="2"/>
        <v>78.571428571428569</v>
      </c>
      <c r="G11" s="8">
        <f t="shared" si="0"/>
        <v>21.428571428571427</v>
      </c>
      <c r="H11" s="8">
        <f t="shared" si="0"/>
        <v>0</v>
      </c>
    </row>
    <row r="12" spans="1:8" x14ac:dyDescent="0.35">
      <c r="A12" t="s">
        <v>2104</v>
      </c>
      <c r="B12">
        <f>COUNTIFS(goalamt,"&gt;44999",goalamt, "&lt;50000",outcomes, "successful")</f>
        <v>8</v>
      </c>
      <c r="C12">
        <f>COUNTIFS(goalamt,"&gt;44999",goalamt, "&lt;50000",outcomes, "failed")</f>
        <v>3</v>
      </c>
      <c r="D12">
        <f>COUNTIFS(goalamt,"&gt;44999",goalamt, "&lt;50000",outcomes, "canceled")</f>
        <v>0</v>
      </c>
      <c r="E12">
        <f t="shared" si="1"/>
        <v>11</v>
      </c>
      <c r="F12" s="8">
        <f t="shared" si="2"/>
        <v>72.727272727272734</v>
      </c>
      <c r="G12" s="8">
        <f t="shared" si="0"/>
        <v>27.27272727272727</v>
      </c>
      <c r="H12" s="8">
        <f t="shared" si="0"/>
        <v>0</v>
      </c>
    </row>
    <row r="13" spans="1:8" x14ac:dyDescent="0.35">
      <c r="A13" t="s">
        <v>2105</v>
      </c>
      <c r="B13">
        <f>COUNTIFS(goalamt,"&gt;=50000",outcomes, "successful")</f>
        <v>114</v>
      </c>
      <c r="C13">
        <f>COUNTIFS(goalamt,"&gt;=50000",outcomes, "failed")</f>
        <v>163</v>
      </c>
      <c r="D13">
        <f>COUNTIFS(goalamt,"&gt;=50000",outcomes, "canceled")</f>
        <v>28</v>
      </c>
      <c r="E13">
        <f t="shared" si="1"/>
        <v>305</v>
      </c>
      <c r="F13" s="8">
        <f t="shared" si="2"/>
        <v>37.377049180327873</v>
      </c>
      <c r="G13" s="8">
        <f t="shared" si="0"/>
        <v>53.442622950819676</v>
      </c>
      <c r="H13" s="8">
        <f t="shared" si="0"/>
        <v>9.1803278688524586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6547-BF66-412F-B522-35ACB5AA16FC}">
  <dimension ref="A1:F566"/>
  <sheetViews>
    <sheetView tabSelected="1" workbookViewId="0">
      <selection activeCell="F11" sqref="F11"/>
    </sheetView>
  </sheetViews>
  <sheetFormatPr defaultRowHeight="15.5" x14ac:dyDescent="0.35"/>
  <cols>
    <col min="1" max="1" width="8.6640625" customWidth="1"/>
    <col min="2" max="2" width="15" customWidth="1"/>
    <col min="3" max="3" width="33.08203125" customWidth="1"/>
    <col min="5" max="5" width="14.5" customWidth="1"/>
    <col min="6" max="6" width="25.58203125" customWidth="1"/>
  </cols>
  <sheetData>
    <row r="1" spans="1:6" x14ac:dyDescent="0.35">
      <c r="A1" t="s">
        <v>2107</v>
      </c>
      <c r="B1" t="s">
        <v>2108</v>
      </c>
      <c r="D1" t="s">
        <v>2107</v>
      </c>
      <c r="E1" t="s">
        <v>2108</v>
      </c>
    </row>
    <row r="2" spans="1:6" x14ac:dyDescent="0.35">
      <c r="A2" t="str" cm="1">
        <f t="array" ref="A2:A566">_xlfn._xlws.FILTER(outcomes,outcomes="successful","")</f>
        <v>successful</v>
      </c>
      <c r="B2" cm="1">
        <f t="array" ref="B2:B566">_xlfn._xlws.FILTER(backers_count,outcomes="successful","")</f>
        <v>158</v>
      </c>
      <c r="C2" t="s">
        <v>2109</v>
      </c>
      <c r="D2" s="4" t="str" cm="1">
        <f t="array" ref="D2:D365">_xlfn._xlws.FILTER(outcomes,outcomes="failed","")</f>
        <v>failed</v>
      </c>
      <c r="E2" cm="1">
        <f t="array" ref="E2:E365">_xlfn._xlws.FILTER(backers_count,outcomes="failed","")</f>
        <v>0</v>
      </c>
      <c r="F2" t="s">
        <v>2114</v>
      </c>
    </row>
    <row r="3" spans="1:6" x14ac:dyDescent="0.35">
      <c r="A3" t="str">
        <v>successful</v>
      </c>
      <c r="B3">
        <v>1425</v>
      </c>
      <c r="C3">
        <f>AVERAGE(B2:B566)</f>
        <v>851.14690265486729</v>
      </c>
      <c r="D3" s="4" t="str">
        <v>failed</v>
      </c>
      <c r="E3">
        <v>24</v>
      </c>
      <c r="F3">
        <f>AVERAGE(_xlfn.ANCHORARRAY(E2))</f>
        <v>585.61538461538464</v>
      </c>
    </row>
    <row r="4" spans="1:6" x14ac:dyDescent="0.35">
      <c r="A4" t="str">
        <v>successful</v>
      </c>
      <c r="B4">
        <v>174</v>
      </c>
      <c r="C4" t="s">
        <v>2110</v>
      </c>
      <c r="D4" s="4" t="str">
        <v>failed</v>
      </c>
      <c r="E4">
        <v>53</v>
      </c>
      <c r="F4" t="s">
        <v>2115</v>
      </c>
    </row>
    <row r="5" spans="1:6" x14ac:dyDescent="0.35">
      <c r="A5" t="str">
        <v>successful</v>
      </c>
      <c r="B5">
        <v>227</v>
      </c>
      <c r="C5">
        <f>MEDIAN(_xlfn.ANCHORARRAY(B2))</f>
        <v>201</v>
      </c>
      <c r="D5" s="4" t="str">
        <v>failed</v>
      </c>
      <c r="E5">
        <v>18</v>
      </c>
      <c r="F5">
        <f>MEDIAN(_xlfn.ANCHORARRAY(E2))</f>
        <v>114.5</v>
      </c>
    </row>
    <row r="6" spans="1:6" x14ac:dyDescent="0.35">
      <c r="A6" t="str">
        <v>successful</v>
      </c>
      <c r="B6">
        <v>220</v>
      </c>
      <c r="C6" t="s">
        <v>2111</v>
      </c>
      <c r="D6" s="4" t="str">
        <v>failed</v>
      </c>
      <c r="E6">
        <v>44</v>
      </c>
      <c r="F6" t="s">
        <v>2116</v>
      </c>
    </row>
    <row r="7" spans="1:6" x14ac:dyDescent="0.35">
      <c r="A7" t="str">
        <v>successful</v>
      </c>
      <c r="B7">
        <v>98</v>
      </c>
      <c r="C7">
        <f>MIN(_xlfn.ANCHORARRAY(B2))</f>
        <v>16</v>
      </c>
      <c r="D7" s="4" t="str">
        <v>failed</v>
      </c>
      <c r="E7">
        <v>27</v>
      </c>
      <c r="F7">
        <f>MIN(_xlfn.ANCHORARRAY(E2))</f>
        <v>0</v>
      </c>
    </row>
    <row r="8" spans="1:6" x14ac:dyDescent="0.35">
      <c r="A8" t="str">
        <v>successful</v>
      </c>
      <c r="B8">
        <v>100</v>
      </c>
      <c r="C8" t="s">
        <v>2112</v>
      </c>
      <c r="D8" s="4" t="str">
        <v>failed</v>
      </c>
      <c r="E8">
        <v>55</v>
      </c>
      <c r="F8" t="s">
        <v>2117</v>
      </c>
    </row>
    <row r="9" spans="1:6" x14ac:dyDescent="0.35">
      <c r="A9" t="str">
        <v>successful</v>
      </c>
      <c r="B9">
        <v>1249</v>
      </c>
      <c r="C9">
        <f>MAX(_xlfn.ANCHORARRAY(B2))</f>
        <v>7295</v>
      </c>
      <c r="D9" s="4" t="str">
        <v>failed</v>
      </c>
      <c r="E9">
        <v>200</v>
      </c>
      <c r="F9">
        <f>MAX(_xlfn.ANCHORARRAY(E2))</f>
        <v>6080</v>
      </c>
    </row>
    <row r="10" spans="1:6" x14ac:dyDescent="0.35">
      <c r="A10" t="str">
        <v>successful</v>
      </c>
      <c r="B10">
        <v>1396</v>
      </c>
      <c r="C10" t="s">
        <v>2113</v>
      </c>
      <c r="D10" s="4" t="str">
        <v>failed</v>
      </c>
      <c r="E10">
        <v>452</v>
      </c>
      <c r="F10" t="s">
        <v>2118</v>
      </c>
    </row>
    <row r="11" spans="1:6" x14ac:dyDescent="0.35">
      <c r="A11" t="str">
        <v>successful</v>
      </c>
      <c r="B11">
        <v>890</v>
      </c>
      <c r="C11">
        <f>_xlfn.VAR.P(_xlfn.ANCHORARRAY(B2))</f>
        <v>1603373.7324019109</v>
      </c>
      <c r="D11" s="4" t="str">
        <v>failed</v>
      </c>
      <c r="E11">
        <v>674</v>
      </c>
      <c r="F11">
        <f>_xlfn.VAR.P(_xlfn.ANCHORARRAY(E2))</f>
        <v>921574.68174133555</v>
      </c>
    </row>
    <row r="12" spans="1:6" x14ac:dyDescent="0.35">
      <c r="A12" t="str">
        <v>successful</v>
      </c>
      <c r="B12">
        <v>142</v>
      </c>
      <c r="C12" t="s">
        <v>2120</v>
      </c>
      <c r="D12" s="4" t="str">
        <v>failed</v>
      </c>
      <c r="E12">
        <v>558</v>
      </c>
      <c r="F12" t="s">
        <v>2119</v>
      </c>
    </row>
    <row r="13" spans="1:6" x14ac:dyDescent="0.35">
      <c r="A13" t="str">
        <v>successful</v>
      </c>
      <c r="B13">
        <v>2673</v>
      </c>
      <c r="C13">
        <f>_xlfn.STDEV.P(_xlfn.ANCHORARRAY(B2))</f>
        <v>1266.2439466397898</v>
      </c>
      <c r="D13" s="4" t="str">
        <v>failed</v>
      </c>
      <c r="E13">
        <v>15</v>
      </c>
      <c r="F13">
        <f>_xlfn.STDEV.P(_xlfn.ANCHORARRAY(E2))</f>
        <v>959.98681331637863</v>
      </c>
    </row>
    <row r="14" spans="1:6" x14ac:dyDescent="0.35">
      <c r="A14" t="str">
        <v>successful</v>
      </c>
      <c r="B14">
        <v>163</v>
      </c>
      <c r="D14" s="4" t="str">
        <v>failed</v>
      </c>
      <c r="E14">
        <v>2307</v>
      </c>
    </row>
    <row r="15" spans="1:6" x14ac:dyDescent="0.35">
      <c r="A15" t="str">
        <v>successful</v>
      </c>
      <c r="B15">
        <v>2220</v>
      </c>
      <c r="D15" s="4" t="str">
        <v>failed</v>
      </c>
      <c r="E15">
        <v>88</v>
      </c>
    </row>
    <row r="16" spans="1:6" x14ac:dyDescent="0.35">
      <c r="A16" t="str">
        <v>successful</v>
      </c>
      <c r="B16">
        <v>1606</v>
      </c>
      <c r="D16" s="4" t="str">
        <v>failed</v>
      </c>
      <c r="E16">
        <v>48</v>
      </c>
    </row>
    <row r="17" spans="1:5" x14ac:dyDescent="0.35">
      <c r="A17" t="str">
        <v>successful</v>
      </c>
      <c r="B17">
        <v>129</v>
      </c>
      <c r="D17" s="4" t="str">
        <v>failed</v>
      </c>
      <c r="E17">
        <v>1</v>
      </c>
    </row>
    <row r="18" spans="1:5" x14ac:dyDescent="0.35">
      <c r="A18" t="str">
        <v>successful</v>
      </c>
      <c r="B18">
        <v>226</v>
      </c>
      <c r="D18" s="4" t="str">
        <v>failed</v>
      </c>
      <c r="E18">
        <v>1467</v>
      </c>
    </row>
    <row r="19" spans="1:5" x14ac:dyDescent="0.35">
      <c r="A19" t="str">
        <v>successful</v>
      </c>
      <c r="B19">
        <v>5419</v>
      </c>
      <c r="D19" s="4" t="str">
        <v>failed</v>
      </c>
      <c r="E19">
        <v>75</v>
      </c>
    </row>
    <row r="20" spans="1:5" x14ac:dyDescent="0.35">
      <c r="A20" t="str">
        <v>successful</v>
      </c>
      <c r="B20">
        <v>165</v>
      </c>
      <c r="D20" s="4" t="str">
        <v>failed</v>
      </c>
      <c r="E20">
        <v>120</v>
      </c>
    </row>
    <row r="21" spans="1:5" x14ac:dyDescent="0.35">
      <c r="A21" t="str">
        <v>successful</v>
      </c>
      <c r="B21">
        <v>1965</v>
      </c>
      <c r="D21" s="4" t="str">
        <v>failed</v>
      </c>
      <c r="E21">
        <v>2253</v>
      </c>
    </row>
    <row r="22" spans="1:5" x14ac:dyDescent="0.35">
      <c r="A22" t="str">
        <v>successful</v>
      </c>
      <c r="B22">
        <v>16</v>
      </c>
      <c r="D22" s="4" t="str">
        <v>failed</v>
      </c>
      <c r="E22">
        <v>5</v>
      </c>
    </row>
    <row r="23" spans="1:5" x14ac:dyDescent="0.35">
      <c r="A23" t="str">
        <v>successful</v>
      </c>
      <c r="B23">
        <v>107</v>
      </c>
      <c r="D23" s="4" t="str">
        <v>failed</v>
      </c>
      <c r="E23">
        <v>38</v>
      </c>
    </row>
    <row r="24" spans="1:5" x14ac:dyDescent="0.35">
      <c r="A24" t="str">
        <v>successful</v>
      </c>
      <c r="B24">
        <v>134</v>
      </c>
      <c r="D24" s="4" t="str">
        <v>failed</v>
      </c>
      <c r="E24">
        <v>12</v>
      </c>
    </row>
    <row r="25" spans="1:5" x14ac:dyDescent="0.35">
      <c r="A25" t="str">
        <v>successful</v>
      </c>
      <c r="B25">
        <v>198</v>
      </c>
      <c r="D25" s="4" t="str">
        <v>failed</v>
      </c>
      <c r="E25">
        <v>1684</v>
      </c>
    </row>
    <row r="26" spans="1:5" x14ac:dyDescent="0.35">
      <c r="A26" t="str">
        <v>successful</v>
      </c>
      <c r="B26">
        <v>111</v>
      </c>
      <c r="D26" s="4" t="str">
        <v>failed</v>
      </c>
      <c r="E26">
        <v>56</v>
      </c>
    </row>
    <row r="27" spans="1:5" x14ac:dyDescent="0.35">
      <c r="A27" t="str">
        <v>successful</v>
      </c>
      <c r="B27">
        <v>222</v>
      </c>
      <c r="D27" s="4" t="str">
        <v>failed</v>
      </c>
      <c r="E27">
        <v>838</v>
      </c>
    </row>
    <row r="28" spans="1:5" x14ac:dyDescent="0.35">
      <c r="A28" t="str">
        <v>successful</v>
      </c>
      <c r="B28">
        <v>6212</v>
      </c>
      <c r="D28" s="4" t="str">
        <v>failed</v>
      </c>
      <c r="E28">
        <v>1000</v>
      </c>
    </row>
    <row r="29" spans="1:5" x14ac:dyDescent="0.35">
      <c r="A29" t="str">
        <v>successful</v>
      </c>
      <c r="B29">
        <v>98</v>
      </c>
      <c r="D29" s="4" t="str">
        <v>failed</v>
      </c>
      <c r="E29">
        <v>1482</v>
      </c>
    </row>
    <row r="30" spans="1:5" x14ac:dyDescent="0.35">
      <c r="A30" t="str">
        <v>successful</v>
      </c>
      <c r="B30">
        <v>92</v>
      </c>
      <c r="D30" s="4" t="str">
        <v>failed</v>
      </c>
      <c r="E30">
        <v>106</v>
      </c>
    </row>
    <row r="31" spans="1:5" x14ac:dyDescent="0.35">
      <c r="A31" t="str">
        <v>successful</v>
      </c>
      <c r="B31">
        <v>149</v>
      </c>
      <c r="D31" s="4" t="str">
        <v>failed</v>
      </c>
      <c r="E31">
        <v>679</v>
      </c>
    </row>
    <row r="32" spans="1:5" x14ac:dyDescent="0.35">
      <c r="A32" t="str">
        <v>successful</v>
      </c>
      <c r="B32">
        <v>2431</v>
      </c>
      <c r="D32" s="4" t="str">
        <v>failed</v>
      </c>
      <c r="E32">
        <v>1220</v>
      </c>
    </row>
    <row r="33" spans="1:5" x14ac:dyDescent="0.35">
      <c r="A33" t="str">
        <v>successful</v>
      </c>
      <c r="B33">
        <v>303</v>
      </c>
      <c r="D33" s="4" t="str">
        <v>failed</v>
      </c>
      <c r="E33">
        <v>1</v>
      </c>
    </row>
    <row r="34" spans="1:5" x14ac:dyDescent="0.35">
      <c r="A34" t="str">
        <v>successful</v>
      </c>
      <c r="B34">
        <v>209</v>
      </c>
      <c r="D34" s="4" t="str">
        <v>failed</v>
      </c>
      <c r="E34">
        <v>37</v>
      </c>
    </row>
    <row r="35" spans="1:5" x14ac:dyDescent="0.35">
      <c r="A35" t="str">
        <v>successful</v>
      </c>
      <c r="B35">
        <v>131</v>
      </c>
      <c r="D35" s="4" t="str">
        <v>failed</v>
      </c>
      <c r="E35">
        <v>60</v>
      </c>
    </row>
    <row r="36" spans="1:5" x14ac:dyDescent="0.35">
      <c r="A36" t="str">
        <v>successful</v>
      </c>
      <c r="B36">
        <v>164</v>
      </c>
      <c r="D36" s="4" t="str">
        <v>failed</v>
      </c>
      <c r="E36">
        <v>296</v>
      </c>
    </row>
    <row r="37" spans="1:5" x14ac:dyDescent="0.35">
      <c r="A37" t="str">
        <v>successful</v>
      </c>
      <c r="B37">
        <v>201</v>
      </c>
      <c r="D37" s="4" t="str">
        <v>failed</v>
      </c>
      <c r="E37">
        <v>3304</v>
      </c>
    </row>
    <row r="38" spans="1:5" x14ac:dyDescent="0.35">
      <c r="A38" t="str">
        <v>successful</v>
      </c>
      <c r="B38">
        <v>211</v>
      </c>
      <c r="D38" s="4" t="str">
        <v>failed</v>
      </c>
      <c r="E38">
        <v>73</v>
      </c>
    </row>
    <row r="39" spans="1:5" x14ac:dyDescent="0.35">
      <c r="A39" t="str">
        <v>successful</v>
      </c>
      <c r="B39">
        <v>128</v>
      </c>
      <c r="D39" s="4" t="str">
        <v>failed</v>
      </c>
      <c r="E39">
        <v>3387</v>
      </c>
    </row>
    <row r="40" spans="1:5" x14ac:dyDescent="0.35">
      <c r="A40" t="str">
        <v>successful</v>
      </c>
      <c r="B40">
        <v>1600</v>
      </c>
      <c r="D40" s="4" t="str">
        <v>failed</v>
      </c>
      <c r="E40">
        <v>662</v>
      </c>
    </row>
    <row r="41" spans="1:5" x14ac:dyDescent="0.35">
      <c r="A41" t="str">
        <v>successful</v>
      </c>
      <c r="B41">
        <v>249</v>
      </c>
      <c r="D41" s="4" t="str">
        <v>failed</v>
      </c>
      <c r="E41">
        <v>774</v>
      </c>
    </row>
    <row r="42" spans="1:5" x14ac:dyDescent="0.35">
      <c r="A42" t="str">
        <v>successful</v>
      </c>
      <c r="B42">
        <v>236</v>
      </c>
      <c r="D42" s="4" t="str">
        <v>failed</v>
      </c>
      <c r="E42">
        <v>672</v>
      </c>
    </row>
    <row r="43" spans="1:5" x14ac:dyDescent="0.35">
      <c r="A43" t="str">
        <v>successful</v>
      </c>
      <c r="B43">
        <v>4065</v>
      </c>
      <c r="D43" s="4" t="str">
        <v>failed</v>
      </c>
      <c r="E43">
        <v>940</v>
      </c>
    </row>
    <row r="44" spans="1:5" x14ac:dyDescent="0.35">
      <c r="A44" t="str">
        <v>successful</v>
      </c>
      <c r="B44">
        <v>246</v>
      </c>
      <c r="D44" s="4" t="str">
        <v>failed</v>
      </c>
      <c r="E44">
        <v>117</v>
      </c>
    </row>
    <row r="45" spans="1:5" x14ac:dyDescent="0.35">
      <c r="A45" t="str">
        <v>successful</v>
      </c>
      <c r="B45">
        <v>2475</v>
      </c>
      <c r="D45" s="4" t="str">
        <v>failed</v>
      </c>
      <c r="E45">
        <v>115</v>
      </c>
    </row>
    <row r="46" spans="1:5" x14ac:dyDescent="0.35">
      <c r="A46" t="str">
        <v>successful</v>
      </c>
      <c r="B46">
        <v>76</v>
      </c>
      <c r="D46" s="4" t="str">
        <v>failed</v>
      </c>
      <c r="E46">
        <v>326</v>
      </c>
    </row>
    <row r="47" spans="1:5" x14ac:dyDescent="0.35">
      <c r="A47" t="str">
        <v>successful</v>
      </c>
      <c r="B47">
        <v>54</v>
      </c>
      <c r="D47" s="4" t="str">
        <v>failed</v>
      </c>
      <c r="E47">
        <v>1</v>
      </c>
    </row>
    <row r="48" spans="1:5" x14ac:dyDescent="0.35">
      <c r="A48" t="str">
        <v>successful</v>
      </c>
      <c r="B48">
        <v>88</v>
      </c>
      <c r="D48" s="4" t="str">
        <v>failed</v>
      </c>
      <c r="E48">
        <v>1467</v>
      </c>
    </row>
    <row r="49" spans="1:5" x14ac:dyDescent="0.35">
      <c r="A49" t="str">
        <v>successful</v>
      </c>
      <c r="B49">
        <v>85</v>
      </c>
      <c r="D49" s="4" t="str">
        <v>failed</v>
      </c>
      <c r="E49">
        <v>5681</v>
      </c>
    </row>
    <row r="50" spans="1:5" x14ac:dyDescent="0.35">
      <c r="A50" t="str">
        <v>successful</v>
      </c>
      <c r="B50">
        <v>170</v>
      </c>
      <c r="D50" s="4" t="str">
        <v>failed</v>
      </c>
      <c r="E50">
        <v>1059</v>
      </c>
    </row>
    <row r="51" spans="1:5" x14ac:dyDescent="0.35">
      <c r="A51" t="str">
        <v>successful</v>
      </c>
      <c r="B51">
        <v>330</v>
      </c>
      <c r="D51" s="4" t="str">
        <v>failed</v>
      </c>
      <c r="E51">
        <v>1194</v>
      </c>
    </row>
    <row r="52" spans="1:5" x14ac:dyDescent="0.35">
      <c r="A52" t="str">
        <v>successful</v>
      </c>
      <c r="B52">
        <v>127</v>
      </c>
      <c r="D52" s="4" t="str">
        <v>failed</v>
      </c>
      <c r="E52">
        <v>30</v>
      </c>
    </row>
    <row r="53" spans="1:5" x14ac:dyDescent="0.35">
      <c r="A53" t="str">
        <v>successful</v>
      </c>
      <c r="B53">
        <v>411</v>
      </c>
      <c r="D53" s="4" t="str">
        <v>failed</v>
      </c>
      <c r="E53">
        <v>75</v>
      </c>
    </row>
    <row r="54" spans="1:5" x14ac:dyDescent="0.35">
      <c r="A54" t="str">
        <v>successful</v>
      </c>
      <c r="B54">
        <v>180</v>
      </c>
      <c r="D54" s="4" t="str">
        <v>failed</v>
      </c>
      <c r="E54">
        <v>955</v>
      </c>
    </row>
    <row r="55" spans="1:5" x14ac:dyDescent="0.35">
      <c r="A55" t="str">
        <v>successful</v>
      </c>
      <c r="B55">
        <v>374</v>
      </c>
      <c r="D55" s="4" t="str">
        <v>failed</v>
      </c>
      <c r="E55">
        <v>67</v>
      </c>
    </row>
    <row r="56" spans="1:5" x14ac:dyDescent="0.35">
      <c r="A56" t="str">
        <v>successful</v>
      </c>
      <c r="B56">
        <v>71</v>
      </c>
      <c r="D56" s="4" t="str">
        <v>failed</v>
      </c>
      <c r="E56">
        <v>5</v>
      </c>
    </row>
    <row r="57" spans="1:5" x14ac:dyDescent="0.35">
      <c r="A57" t="str">
        <v>successful</v>
      </c>
      <c r="B57">
        <v>203</v>
      </c>
      <c r="D57" s="4" t="str">
        <v>failed</v>
      </c>
      <c r="E57">
        <v>26</v>
      </c>
    </row>
    <row r="58" spans="1:5" x14ac:dyDescent="0.35">
      <c r="A58" t="str">
        <v>successful</v>
      </c>
      <c r="B58">
        <v>113</v>
      </c>
      <c r="D58" s="4" t="str">
        <v>failed</v>
      </c>
      <c r="E58">
        <v>1130</v>
      </c>
    </row>
    <row r="59" spans="1:5" x14ac:dyDescent="0.35">
      <c r="A59" t="str">
        <v>successful</v>
      </c>
      <c r="B59">
        <v>96</v>
      </c>
      <c r="D59" s="4" t="str">
        <v>failed</v>
      </c>
      <c r="E59">
        <v>782</v>
      </c>
    </row>
    <row r="60" spans="1:5" x14ac:dyDescent="0.35">
      <c r="A60" t="str">
        <v>successful</v>
      </c>
      <c r="B60">
        <v>498</v>
      </c>
      <c r="D60" s="4" t="str">
        <v>failed</v>
      </c>
      <c r="E60">
        <v>210</v>
      </c>
    </row>
    <row r="61" spans="1:5" x14ac:dyDescent="0.35">
      <c r="A61" t="str">
        <v>successful</v>
      </c>
      <c r="B61">
        <v>180</v>
      </c>
      <c r="D61" s="4" t="str">
        <v>failed</v>
      </c>
      <c r="E61">
        <v>136</v>
      </c>
    </row>
    <row r="62" spans="1:5" x14ac:dyDescent="0.35">
      <c r="A62" t="str">
        <v>successful</v>
      </c>
      <c r="B62">
        <v>27</v>
      </c>
      <c r="D62" s="4" t="str">
        <v>failed</v>
      </c>
      <c r="E62">
        <v>86</v>
      </c>
    </row>
    <row r="63" spans="1:5" x14ac:dyDescent="0.35">
      <c r="A63" t="str">
        <v>successful</v>
      </c>
      <c r="B63">
        <v>2331</v>
      </c>
      <c r="D63" s="4" t="str">
        <v>failed</v>
      </c>
      <c r="E63">
        <v>19</v>
      </c>
    </row>
    <row r="64" spans="1:5" x14ac:dyDescent="0.35">
      <c r="A64" t="str">
        <v>successful</v>
      </c>
      <c r="B64">
        <v>113</v>
      </c>
      <c r="D64" s="4" t="str">
        <v>failed</v>
      </c>
      <c r="E64">
        <v>886</v>
      </c>
    </row>
    <row r="65" spans="1:5" x14ac:dyDescent="0.35">
      <c r="A65" t="str">
        <v>successful</v>
      </c>
      <c r="B65">
        <v>164</v>
      </c>
      <c r="D65" s="4" t="str">
        <v>failed</v>
      </c>
      <c r="E65">
        <v>35</v>
      </c>
    </row>
    <row r="66" spans="1:5" x14ac:dyDescent="0.35">
      <c r="A66" t="str">
        <v>successful</v>
      </c>
      <c r="B66">
        <v>164</v>
      </c>
      <c r="D66" s="4" t="str">
        <v>failed</v>
      </c>
      <c r="E66">
        <v>24</v>
      </c>
    </row>
    <row r="67" spans="1:5" x14ac:dyDescent="0.35">
      <c r="A67" t="str">
        <v>successful</v>
      </c>
      <c r="B67">
        <v>336</v>
      </c>
      <c r="D67" s="4" t="str">
        <v>failed</v>
      </c>
      <c r="E67">
        <v>86</v>
      </c>
    </row>
    <row r="68" spans="1:5" x14ac:dyDescent="0.35">
      <c r="A68" t="str">
        <v>successful</v>
      </c>
      <c r="B68">
        <v>1917</v>
      </c>
      <c r="D68" s="4" t="str">
        <v>failed</v>
      </c>
      <c r="E68">
        <v>243</v>
      </c>
    </row>
    <row r="69" spans="1:5" x14ac:dyDescent="0.35">
      <c r="A69" t="str">
        <v>successful</v>
      </c>
      <c r="B69">
        <v>95</v>
      </c>
      <c r="D69" s="4" t="str">
        <v>failed</v>
      </c>
      <c r="E69">
        <v>65</v>
      </c>
    </row>
    <row r="70" spans="1:5" x14ac:dyDescent="0.35">
      <c r="A70" t="str">
        <v>successful</v>
      </c>
      <c r="B70">
        <v>147</v>
      </c>
      <c r="D70" s="4" t="str">
        <v>failed</v>
      </c>
      <c r="E70">
        <v>100</v>
      </c>
    </row>
    <row r="71" spans="1:5" x14ac:dyDescent="0.35">
      <c r="A71" t="str">
        <v>successful</v>
      </c>
      <c r="B71">
        <v>86</v>
      </c>
      <c r="D71" s="4" t="str">
        <v>failed</v>
      </c>
      <c r="E71">
        <v>168</v>
      </c>
    </row>
    <row r="72" spans="1:5" x14ac:dyDescent="0.35">
      <c r="A72" t="str">
        <v>successful</v>
      </c>
      <c r="B72">
        <v>83</v>
      </c>
      <c r="D72" s="4" t="str">
        <v>failed</v>
      </c>
      <c r="E72">
        <v>13</v>
      </c>
    </row>
    <row r="73" spans="1:5" x14ac:dyDescent="0.35">
      <c r="A73" t="str">
        <v>successful</v>
      </c>
      <c r="B73">
        <v>676</v>
      </c>
      <c r="D73" s="4" t="str">
        <v>failed</v>
      </c>
      <c r="E73">
        <v>1</v>
      </c>
    </row>
    <row r="74" spans="1:5" x14ac:dyDescent="0.35">
      <c r="A74" t="str">
        <v>successful</v>
      </c>
      <c r="B74">
        <v>361</v>
      </c>
      <c r="D74" s="4" t="str">
        <v>failed</v>
      </c>
      <c r="E74">
        <v>40</v>
      </c>
    </row>
    <row r="75" spans="1:5" x14ac:dyDescent="0.35">
      <c r="A75" t="str">
        <v>successful</v>
      </c>
      <c r="B75">
        <v>131</v>
      </c>
      <c r="D75" s="4" t="str">
        <v>failed</v>
      </c>
      <c r="E75">
        <v>226</v>
      </c>
    </row>
    <row r="76" spans="1:5" x14ac:dyDescent="0.35">
      <c r="A76" t="str">
        <v>successful</v>
      </c>
      <c r="B76">
        <v>126</v>
      </c>
      <c r="D76" s="4" t="str">
        <v>failed</v>
      </c>
      <c r="E76">
        <v>1625</v>
      </c>
    </row>
    <row r="77" spans="1:5" x14ac:dyDescent="0.35">
      <c r="A77" t="str">
        <v>successful</v>
      </c>
      <c r="B77">
        <v>275</v>
      </c>
      <c r="D77" s="4" t="str">
        <v>failed</v>
      </c>
      <c r="E77">
        <v>143</v>
      </c>
    </row>
    <row r="78" spans="1:5" x14ac:dyDescent="0.35">
      <c r="A78" t="str">
        <v>successful</v>
      </c>
      <c r="B78">
        <v>67</v>
      </c>
      <c r="D78" s="4" t="str">
        <v>failed</v>
      </c>
      <c r="E78">
        <v>934</v>
      </c>
    </row>
    <row r="79" spans="1:5" x14ac:dyDescent="0.35">
      <c r="A79" t="str">
        <v>successful</v>
      </c>
      <c r="B79">
        <v>154</v>
      </c>
      <c r="D79" s="4" t="str">
        <v>failed</v>
      </c>
      <c r="E79">
        <v>17</v>
      </c>
    </row>
    <row r="80" spans="1:5" x14ac:dyDescent="0.35">
      <c r="A80" t="str">
        <v>successful</v>
      </c>
      <c r="B80">
        <v>1782</v>
      </c>
      <c r="D80" s="4" t="str">
        <v>failed</v>
      </c>
      <c r="E80">
        <v>2179</v>
      </c>
    </row>
    <row r="81" spans="1:5" x14ac:dyDescent="0.35">
      <c r="A81" t="str">
        <v>successful</v>
      </c>
      <c r="B81">
        <v>903</v>
      </c>
      <c r="D81" s="4" t="str">
        <v>failed</v>
      </c>
      <c r="E81">
        <v>931</v>
      </c>
    </row>
    <row r="82" spans="1:5" x14ac:dyDescent="0.35">
      <c r="A82" t="str">
        <v>successful</v>
      </c>
      <c r="B82">
        <v>94</v>
      </c>
      <c r="D82" s="4" t="str">
        <v>failed</v>
      </c>
      <c r="E82">
        <v>92</v>
      </c>
    </row>
    <row r="83" spans="1:5" x14ac:dyDescent="0.35">
      <c r="A83" t="str">
        <v>successful</v>
      </c>
      <c r="B83">
        <v>180</v>
      </c>
      <c r="D83" s="4" t="str">
        <v>failed</v>
      </c>
      <c r="E83">
        <v>57</v>
      </c>
    </row>
    <row r="84" spans="1:5" x14ac:dyDescent="0.35">
      <c r="A84" t="str">
        <v>successful</v>
      </c>
      <c r="B84">
        <v>533</v>
      </c>
      <c r="D84" s="4" t="str">
        <v>failed</v>
      </c>
      <c r="E84">
        <v>41</v>
      </c>
    </row>
    <row r="85" spans="1:5" x14ac:dyDescent="0.35">
      <c r="A85" t="str">
        <v>successful</v>
      </c>
      <c r="B85">
        <v>2443</v>
      </c>
      <c r="D85" s="4" t="str">
        <v>failed</v>
      </c>
      <c r="E85">
        <v>1</v>
      </c>
    </row>
    <row r="86" spans="1:5" x14ac:dyDescent="0.35">
      <c r="A86" t="str">
        <v>successful</v>
      </c>
      <c r="B86">
        <v>89</v>
      </c>
      <c r="D86" s="4" t="str">
        <v>failed</v>
      </c>
      <c r="E86">
        <v>101</v>
      </c>
    </row>
    <row r="87" spans="1:5" x14ac:dyDescent="0.35">
      <c r="A87" t="str">
        <v>successful</v>
      </c>
      <c r="B87">
        <v>159</v>
      </c>
      <c r="D87" s="4" t="str">
        <v>failed</v>
      </c>
      <c r="E87">
        <v>1335</v>
      </c>
    </row>
    <row r="88" spans="1:5" x14ac:dyDescent="0.35">
      <c r="A88" t="str">
        <v>successful</v>
      </c>
      <c r="B88">
        <v>50</v>
      </c>
      <c r="D88" s="4" t="str">
        <v>failed</v>
      </c>
      <c r="E88">
        <v>15</v>
      </c>
    </row>
    <row r="89" spans="1:5" x14ac:dyDescent="0.35">
      <c r="A89" t="str">
        <v>successful</v>
      </c>
      <c r="B89">
        <v>186</v>
      </c>
      <c r="D89" s="4" t="str">
        <v>failed</v>
      </c>
      <c r="E89">
        <v>454</v>
      </c>
    </row>
    <row r="90" spans="1:5" x14ac:dyDescent="0.35">
      <c r="A90" t="str">
        <v>successful</v>
      </c>
      <c r="B90">
        <v>1071</v>
      </c>
      <c r="D90" s="4" t="str">
        <v>failed</v>
      </c>
      <c r="E90">
        <v>3182</v>
      </c>
    </row>
    <row r="91" spans="1:5" x14ac:dyDescent="0.35">
      <c r="A91" t="str">
        <v>successful</v>
      </c>
      <c r="B91">
        <v>117</v>
      </c>
      <c r="D91" s="4" t="str">
        <v>failed</v>
      </c>
      <c r="E91">
        <v>15</v>
      </c>
    </row>
    <row r="92" spans="1:5" x14ac:dyDescent="0.35">
      <c r="A92" t="str">
        <v>successful</v>
      </c>
      <c r="B92">
        <v>70</v>
      </c>
      <c r="D92" s="4" t="str">
        <v>failed</v>
      </c>
      <c r="E92">
        <v>133</v>
      </c>
    </row>
    <row r="93" spans="1:5" x14ac:dyDescent="0.35">
      <c r="A93" t="str">
        <v>successful</v>
      </c>
      <c r="B93">
        <v>135</v>
      </c>
      <c r="D93" s="4" t="str">
        <v>failed</v>
      </c>
      <c r="E93">
        <v>2062</v>
      </c>
    </row>
    <row r="94" spans="1:5" x14ac:dyDescent="0.35">
      <c r="A94" t="str">
        <v>successful</v>
      </c>
      <c r="B94">
        <v>768</v>
      </c>
      <c r="D94" s="4" t="str">
        <v>failed</v>
      </c>
      <c r="E94">
        <v>29</v>
      </c>
    </row>
    <row r="95" spans="1:5" x14ac:dyDescent="0.35">
      <c r="A95" t="str">
        <v>successful</v>
      </c>
      <c r="B95">
        <v>199</v>
      </c>
      <c r="D95" s="4" t="str">
        <v>failed</v>
      </c>
      <c r="E95">
        <v>132</v>
      </c>
    </row>
    <row r="96" spans="1:5" x14ac:dyDescent="0.35">
      <c r="A96" t="str">
        <v>successful</v>
      </c>
      <c r="B96">
        <v>107</v>
      </c>
      <c r="D96" s="4" t="str">
        <v>failed</v>
      </c>
      <c r="E96">
        <v>137</v>
      </c>
    </row>
    <row r="97" spans="1:5" x14ac:dyDescent="0.35">
      <c r="A97" t="str">
        <v>successful</v>
      </c>
      <c r="B97">
        <v>195</v>
      </c>
      <c r="D97" s="4" t="str">
        <v>failed</v>
      </c>
      <c r="E97">
        <v>908</v>
      </c>
    </row>
    <row r="98" spans="1:5" x14ac:dyDescent="0.35">
      <c r="A98" t="str">
        <v>successful</v>
      </c>
      <c r="B98">
        <v>3376</v>
      </c>
      <c r="D98" s="4" t="str">
        <v>failed</v>
      </c>
      <c r="E98">
        <v>10</v>
      </c>
    </row>
    <row r="99" spans="1:5" x14ac:dyDescent="0.35">
      <c r="A99" t="str">
        <v>successful</v>
      </c>
      <c r="B99">
        <v>41</v>
      </c>
      <c r="D99" s="4" t="str">
        <v>failed</v>
      </c>
      <c r="E99">
        <v>1910</v>
      </c>
    </row>
    <row r="100" spans="1:5" x14ac:dyDescent="0.35">
      <c r="A100" t="str">
        <v>successful</v>
      </c>
      <c r="B100">
        <v>1821</v>
      </c>
      <c r="D100" s="4" t="str">
        <v>failed</v>
      </c>
      <c r="E100">
        <v>38</v>
      </c>
    </row>
    <row r="101" spans="1:5" x14ac:dyDescent="0.35">
      <c r="A101" t="str">
        <v>successful</v>
      </c>
      <c r="B101">
        <v>164</v>
      </c>
      <c r="D101" s="4" t="str">
        <v>failed</v>
      </c>
      <c r="E101">
        <v>104</v>
      </c>
    </row>
    <row r="102" spans="1:5" x14ac:dyDescent="0.35">
      <c r="A102" t="str">
        <v>successful</v>
      </c>
      <c r="B102">
        <v>157</v>
      </c>
      <c r="D102" s="4" t="str">
        <v>failed</v>
      </c>
      <c r="E102">
        <v>49</v>
      </c>
    </row>
    <row r="103" spans="1:5" x14ac:dyDescent="0.35">
      <c r="A103" t="str">
        <v>successful</v>
      </c>
      <c r="B103">
        <v>246</v>
      </c>
      <c r="D103" s="4" t="str">
        <v>failed</v>
      </c>
      <c r="E103">
        <v>1</v>
      </c>
    </row>
    <row r="104" spans="1:5" x14ac:dyDescent="0.35">
      <c r="A104" t="str">
        <v>successful</v>
      </c>
      <c r="B104">
        <v>1396</v>
      </c>
      <c r="D104" s="4" t="str">
        <v>failed</v>
      </c>
      <c r="E104">
        <v>245</v>
      </c>
    </row>
    <row r="105" spans="1:5" x14ac:dyDescent="0.35">
      <c r="A105" t="str">
        <v>successful</v>
      </c>
      <c r="B105">
        <v>2506</v>
      </c>
      <c r="D105" s="4" t="str">
        <v>failed</v>
      </c>
      <c r="E105">
        <v>32</v>
      </c>
    </row>
    <row r="106" spans="1:5" x14ac:dyDescent="0.35">
      <c r="A106" t="str">
        <v>successful</v>
      </c>
      <c r="B106">
        <v>244</v>
      </c>
      <c r="D106" s="4" t="str">
        <v>failed</v>
      </c>
      <c r="E106">
        <v>7</v>
      </c>
    </row>
    <row r="107" spans="1:5" x14ac:dyDescent="0.35">
      <c r="A107" t="str">
        <v>successful</v>
      </c>
      <c r="B107">
        <v>146</v>
      </c>
      <c r="D107" s="4" t="str">
        <v>failed</v>
      </c>
      <c r="E107">
        <v>803</v>
      </c>
    </row>
    <row r="108" spans="1:5" x14ac:dyDescent="0.35">
      <c r="A108" t="str">
        <v>successful</v>
      </c>
      <c r="B108">
        <v>1267</v>
      </c>
      <c r="D108" s="4" t="str">
        <v>failed</v>
      </c>
      <c r="E108">
        <v>16</v>
      </c>
    </row>
    <row r="109" spans="1:5" x14ac:dyDescent="0.35">
      <c r="A109" t="str">
        <v>successful</v>
      </c>
      <c r="B109">
        <v>1561</v>
      </c>
      <c r="D109" s="4" t="str">
        <v>failed</v>
      </c>
      <c r="E109">
        <v>31</v>
      </c>
    </row>
    <row r="110" spans="1:5" x14ac:dyDescent="0.35">
      <c r="A110" t="str">
        <v>successful</v>
      </c>
      <c r="B110">
        <v>48</v>
      </c>
      <c r="D110" s="4" t="str">
        <v>failed</v>
      </c>
      <c r="E110">
        <v>108</v>
      </c>
    </row>
    <row r="111" spans="1:5" x14ac:dyDescent="0.35">
      <c r="A111" t="str">
        <v>successful</v>
      </c>
      <c r="B111">
        <v>2739</v>
      </c>
      <c r="D111" s="4" t="str">
        <v>failed</v>
      </c>
      <c r="E111">
        <v>30</v>
      </c>
    </row>
    <row r="112" spans="1:5" x14ac:dyDescent="0.35">
      <c r="A112" t="str">
        <v>successful</v>
      </c>
      <c r="B112">
        <v>3537</v>
      </c>
      <c r="D112" s="4" t="str">
        <v>failed</v>
      </c>
      <c r="E112">
        <v>17</v>
      </c>
    </row>
    <row r="113" spans="1:5" x14ac:dyDescent="0.35">
      <c r="A113" t="str">
        <v>successful</v>
      </c>
      <c r="B113">
        <v>2107</v>
      </c>
      <c r="D113" s="4" t="str">
        <v>failed</v>
      </c>
      <c r="E113">
        <v>80</v>
      </c>
    </row>
    <row r="114" spans="1:5" x14ac:dyDescent="0.35">
      <c r="A114" t="str">
        <v>successful</v>
      </c>
      <c r="B114">
        <v>3318</v>
      </c>
      <c r="D114" s="4" t="str">
        <v>failed</v>
      </c>
      <c r="E114">
        <v>2468</v>
      </c>
    </row>
    <row r="115" spans="1:5" x14ac:dyDescent="0.35">
      <c r="A115" t="str">
        <v>successful</v>
      </c>
      <c r="B115">
        <v>340</v>
      </c>
      <c r="D115" s="4" t="str">
        <v>failed</v>
      </c>
      <c r="E115">
        <v>26</v>
      </c>
    </row>
    <row r="116" spans="1:5" x14ac:dyDescent="0.35">
      <c r="A116" t="str">
        <v>successful</v>
      </c>
      <c r="B116">
        <v>1442</v>
      </c>
      <c r="D116" s="4" t="str">
        <v>failed</v>
      </c>
      <c r="E116">
        <v>73</v>
      </c>
    </row>
    <row r="117" spans="1:5" x14ac:dyDescent="0.35">
      <c r="A117" t="str">
        <v>successful</v>
      </c>
      <c r="B117">
        <v>126</v>
      </c>
      <c r="D117" s="4" t="str">
        <v>failed</v>
      </c>
      <c r="E117">
        <v>128</v>
      </c>
    </row>
    <row r="118" spans="1:5" x14ac:dyDescent="0.35">
      <c r="A118" t="str">
        <v>successful</v>
      </c>
      <c r="B118">
        <v>524</v>
      </c>
      <c r="D118" s="4" t="str">
        <v>failed</v>
      </c>
      <c r="E118">
        <v>33</v>
      </c>
    </row>
    <row r="119" spans="1:5" x14ac:dyDescent="0.35">
      <c r="A119" t="str">
        <v>successful</v>
      </c>
      <c r="B119">
        <v>1989</v>
      </c>
      <c r="D119" s="4" t="str">
        <v>failed</v>
      </c>
      <c r="E119">
        <v>1072</v>
      </c>
    </row>
    <row r="120" spans="1:5" x14ac:dyDescent="0.35">
      <c r="A120" t="str">
        <v>successful</v>
      </c>
      <c r="B120">
        <v>157</v>
      </c>
      <c r="D120" s="4" t="str">
        <v>failed</v>
      </c>
      <c r="E120">
        <v>393</v>
      </c>
    </row>
    <row r="121" spans="1:5" x14ac:dyDescent="0.35">
      <c r="A121" t="str">
        <v>successful</v>
      </c>
      <c r="B121">
        <v>4498</v>
      </c>
      <c r="D121" s="4" t="str">
        <v>failed</v>
      </c>
      <c r="E121">
        <v>1257</v>
      </c>
    </row>
    <row r="122" spans="1:5" x14ac:dyDescent="0.35">
      <c r="A122" t="str">
        <v>successful</v>
      </c>
      <c r="B122">
        <v>80</v>
      </c>
      <c r="D122" s="4" t="str">
        <v>failed</v>
      </c>
      <c r="E122">
        <v>328</v>
      </c>
    </row>
    <row r="123" spans="1:5" x14ac:dyDescent="0.35">
      <c r="A123" t="str">
        <v>successful</v>
      </c>
      <c r="B123">
        <v>43</v>
      </c>
      <c r="D123" s="4" t="str">
        <v>failed</v>
      </c>
      <c r="E123">
        <v>147</v>
      </c>
    </row>
    <row r="124" spans="1:5" x14ac:dyDescent="0.35">
      <c r="A124" t="str">
        <v>successful</v>
      </c>
      <c r="B124">
        <v>2053</v>
      </c>
      <c r="D124" s="4" t="str">
        <v>failed</v>
      </c>
      <c r="E124">
        <v>830</v>
      </c>
    </row>
    <row r="125" spans="1:5" x14ac:dyDescent="0.35">
      <c r="A125" t="str">
        <v>successful</v>
      </c>
      <c r="B125">
        <v>168</v>
      </c>
      <c r="D125" s="4" t="str">
        <v>failed</v>
      </c>
      <c r="E125">
        <v>331</v>
      </c>
    </row>
    <row r="126" spans="1:5" x14ac:dyDescent="0.35">
      <c r="A126" t="str">
        <v>successful</v>
      </c>
      <c r="B126">
        <v>4289</v>
      </c>
      <c r="D126" s="4" t="str">
        <v>failed</v>
      </c>
      <c r="E126">
        <v>25</v>
      </c>
    </row>
    <row r="127" spans="1:5" x14ac:dyDescent="0.35">
      <c r="A127" t="str">
        <v>successful</v>
      </c>
      <c r="B127">
        <v>165</v>
      </c>
      <c r="D127" s="4" t="str">
        <v>failed</v>
      </c>
      <c r="E127">
        <v>3483</v>
      </c>
    </row>
    <row r="128" spans="1:5" x14ac:dyDescent="0.35">
      <c r="A128" t="str">
        <v>successful</v>
      </c>
      <c r="B128">
        <v>1815</v>
      </c>
      <c r="D128" s="4" t="str">
        <v>failed</v>
      </c>
      <c r="E128">
        <v>923</v>
      </c>
    </row>
    <row r="129" spans="1:5" x14ac:dyDescent="0.35">
      <c r="A129" t="str">
        <v>successful</v>
      </c>
      <c r="B129">
        <v>397</v>
      </c>
      <c r="D129" s="4" t="str">
        <v>failed</v>
      </c>
      <c r="E129">
        <v>1</v>
      </c>
    </row>
    <row r="130" spans="1:5" x14ac:dyDescent="0.35">
      <c r="A130" t="str">
        <v>successful</v>
      </c>
      <c r="B130">
        <v>1539</v>
      </c>
      <c r="D130" s="4" t="str">
        <v>failed</v>
      </c>
      <c r="E130">
        <v>33</v>
      </c>
    </row>
    <row r="131" spans="1:5" x14ac:dyDescent="0.35">
      <c r="A131" t="str">
        <v>successful</v>
      </c>
      <c r="B131">
        <v>138</v>
      </c>
      <c r="D131" s="4" t="str">
        <v>failed</v>
      </c>
      <c r="E131">
        <v>40</v>
      </c>
    </row>
    <row r="132" spans="1:5" x14ac:dyDescent="0.35">
      <c r="A132" t="str">
        <v>successful</v>
      </c>
      <c r="B132">
        <v>3594</v>
      </c>
      <c r="D132" s="4" t="str">
        <v>failed</v>
      </c>
      <c r="E132">
        <v>23</v>
      </c>
    </row>
    <row r="133" spans="1:5" x14ac:dyDescent="0.35">
      <c r="A133" t="str">
        <v>successful</v>
      </c>
      <c r="B133">
        <v>5880</v>
      </c>
      <c r="D133" s="4" t="str">
        <v>failed</v>
      </c>
      <c r="E133">
        <v>75</v>
      </c>
    </row>
    <row r="134" spans="1:5" x14ac:dyDescent="0.35">
      <c r="A134" t="str">
        <v>successful</v>
      </c>
      <c r="B134">
        <v>112</v>
      </c>
      <c r="D134" s="4" t="str">
        <v>failed</v>
      </c>
      <c r="E134">
        <v>2176</v>
      </c>
    </row>
    <row r="135" spans="1:5" x14ac:dyDescent="0.35">
      <c r="A135" t="str">
        <v>successful</v>
      </c>
      <c r="B135">
        <v>943</v>
      </c>
      <c r="D135" s="4" t="str">
        <v>failed</v>
      </c>
      <c r="E135">
        <v>441</v>
      </c>
    </row>
    <row r="136" spans="1:5" x14ac:dyDescent="0.35">
      <c r="A136" t="str">
        <v>successful</v>
      </c>
      <c r="B136">
        <v>2468</v>
      </c>
      <c r="D136" s="4" t="str">
        <v>failed</v>
      </c>
      <c r="E136">
        <v>25</v>
      </c>
    </row>
    <row r="137" spans="1:5" x14ac:dyDescent="0.35">
      <c r="A137" t="str">
        <v>successful</v>
      </c>
      <c r="B137">
        <v>2551</v>
      </c>
      <c r="D137" s="4" t="str">
        <v>failed</v>
      </c>
      <c r="E137">
        <v>127</v>
      </c>
    </row>
    <row r="138" spans="1:5" x14ac:dyDescent="0.35">
      <c r="A138" t="str">
        <v>successful</v>
      </c>
      <c r="B138">
        <v>101</v>
      </c>
      <c r="D138" s="4" t="str">
        <v>failed</v>
      </c>
      <c r="E138">
        <v>355</v>
      </c>
    </row>
    <row r="139" spans="1:5" x14ac:dyDescent="0.35">
      <c r="A139" t="str">
        <v>successful</v>
      </c>
      <c r="B139">
        <v>92</v>
      </c>
      <c r="D139" s="4" t="str">
        <v>failed</v>
      </c>
      <c r="E139">
        <v>44</v>
      </c>
    </row>
    <row r="140" spans="1:5" x14ac:dyDescent="0.35">
      <c r="A140" t="str">
        <v>successful</v>
      </c>
      <c r="B140">
        <v>62</v>
      </c>
      <c r="D140" s="4" t="str">
        <v>failed</v>
      </c>
      <c r="E140">
        <v>67</v>
      </c>
    </row>
    <row r="141" spans="1:5" x14ac:dyDescent="0.35">
      <c r="A141" t="str">
        <v>successful</v>
      </c>
      <c r="B141">
        <v>149</v>
      </c>
      <c r="D141" s="4" t="str">
        <v>failed</v>
      </c>
      <c r="E141">
        <v>1068</v>
      </c>
    </row>
    <row r="142" spans="1:5" x14ac:dyDescent="0.35">
      <c r="A142" t="str">
        <v>successful</v>
      </c>
      <c r="B142">
        <v>329</v>
      </c>
      <c r="D142" s="4" t="str">
        <v>failed</v>
      </c>
      <c r="E142">
        <v>424</v>
      </c>
    </row>
    <row r="143" spans="1:5" x14ac:dyDescent="0.35">
      <c r="A143" t="str">
        <v>successful</v>
      </c>
      <c r="B143">
        <v>97</v>
      </c>
      <c r="D143" s="4" t="str">
        <v>failed</v>
      </c>
      <c r="E143">
        <v>151</v>
      </c>
    </row>
    <row r="144" spans="1:5" x14ac:dyDescent="0.35">
      <c r="A144" t="str">
        <v>successful</v>
      </c>
      <c r="B144">
        <v>1784</v>
      </c>
      <c r="D144" s="4" t="str">
        <v>failed</v>
      </c>
      <c r="E144">
        <v>1608</v>
      </c>
    </row>
    <row r="145" spans="1:5" x14ac:dyDescent="0.35">
      <c r="A145" t="str">
        <v>successful</v>
      </c>
      <c r="B145">
        <v>1684</v>
      </c>
      <c r="D145" s="4" t="str">
        <v>failed</v>
      </c>
      <c r="E145">
        <v>941</v>
      </c>
    </row>
    <row r="146" spans="1:5" x14ac:dyDescent="0.35">
      <c r="A146" t="str">
        <v>successful</v>
      </c>
      <c r="B146">
        <v>250</v>
      </c>
      <c r="D146" s="4" t="str">
        <v>failed</v>
      </c>
      <c r="E146">
        <v>1</v>
      </c>
    </row>
    <row r="147" spans="1:5" x14ac:dyDescent="0.35">
      <c r="A147" t="str">
        <v>successful</v>
      </c>
      <c r="B147">
        <v>238</v>
      </c>
      <c r="D147" s="4" t="str">
        <v>failed</v>
      </c>
      <c r="E147">
        <v>40</v>
      </c>
    </row>
    <row r="148" spans="1:5" x14ac:dyDescent="0.35">
      <c r="A148" t="str">
        <v>successful</v>
      </c>
      <c r="B148">
        <v>53</v>
      </c>
      <c r="D148" s="4" t="str">
        <v>failed</v>
      </c>
      <c r="E148">
        <v>3015</v>
      </c>
    </row>
    <row r="149" spans="1:5" x14ac:dyDescent="0.35">
      <c r="A149" t="str">
        <v>successful</v>
      </c>
      <c r="B149">
        <v>214</v>
      </c>
      <c r="D149" s="4" t="str">
        <v>failed</v>
      </c>
      <c r="E149">
        <v>435</v>
      </c>
    </row>
    <row r="150" spans="1:5" x14ac:dyDescent="0.35">
      <c r="A150" t="str">
        <v>successful</v>
      </c>
      <c r="B150">
        <v>222</v>
      </c>
      <c r="D150" s="4" t="str">
        <v>failed</v>
      </c>
      <c r="E150">
        <v>714</v>
      </c>
    </row>
    <row r="151" spans="1:5" x14ac:dyDescent="0.35">
      <c r="A151" t="str">
        <v>successful</v>
      </c>
      <c r="B151">
        <v>1884</v>
      </c>
      <c r="D151" s="4" t="str">
        <v>failed</v>
      </c>
      <c r="E151">
        <v>5497</v>
      </c>
    </row>
    <row r="152" spans="1:5" x14ac:dyDescent="0.35">
      <c r="A152" t="str">
        <v>successful</v>
      </c>
      <c r="B152">
        <v>218</v>
      </c>
      <c r="D152" s="4" t="str">
        <v>failed</v>
      </c>
      <c r="E152">
        <v>418</v>
      </c>
    </row>
    <row r="153" spans="1:5" x14ac:dyDescent="0.35">
      <c r="A153" t="str">
        <v>successful</v>
      </c>
      <c r="B153">
        <v>6465</v>
      </c>
      <c r="D153" s="4" t="str">
        <v>failed</v>
      </c>
      <c r="E153">
        <v>1439</v>
      </c>
    </row>
    <row r="154" spans="1:5" x14ac:dyDescent="0.35">
      <c r="A154" t="str">
        <v>successful</v>
      </c>
      <c r="B154">
        <v>59</v>
      </c>
      <c r="D154" s="4" t="str">
        <v>failed</v>
      </c>
      <c r="E154">
        <v>15</v>
      </c>
    </row>
    <row r="155" spans="1:5" x14ac:dyDescent="0.35">
      <c r="A155" t="str">
        <v>successful</v>
      </c>
      <c r="B155">
        <v>88</v>
      </c>
      <c r="D155" s="4" t="str">
        <v>failed</v>
      </c>
      <c r="E155">
        <v>1999</v>
      </c>
    </row>
    <row r="156" spans="1:5" x14ac:dyDescent="0.35">
      <c r="A156" t="str">
        <v>successful</v>
      </c>
      <c r="B156">
        <v>1697</v>
      </c>
      <c r="D156" s="4" t="str">
        <v>failed</v>
      </c>
      <c r="E156">
        <v>118</v>
      </c>
    </row>
    <row r="157" spans="1:5" x14ac:dyDescent="0.35">
      <c r="A157" t="str">
        <v>successful</v>
      </c>
      <c r="B157">
        <v>92</v>
      </c>
      <c r="D157" s="4" t="str">
        <v>failed</v>
      </c>
      <c r="E157">
        <v>162</v>
      </c>
    </row>
    <row r="158" spans="1:5" x14ac:dyDescent="0.35">
      <c r="A158" t="str">
        <v>successful</v>
      </c>
      <c r="B158">
        <v>186</v>
      </c>
      <c r="D158" s="4" t="str">
        <v>failed</v>
      </c>
      <c r="E158">
        <v>83</v>
      </c>
    </row>
    <row r="159" spans="1:5" x14ac:dyDescent="0.35">
      <c r="A159" t="str">
        <v>successful</v>
      </c>
      <c r="B159">
        <v>138</v>
      </c>
      <c r="D159" s="4" t="str">
        <v>failed</v>
      </c>
      <c r="E159">
        <v>747</v>
      </c>
    </row>
    <row r="160" spans="1:5" x14ac:dyDescent="0.35">
      <c r="A160" t="str">
        <v>successful</v>
      </c>
      <c r="B160">
        <v>261</v>
      </c>
      <c r="D160" s="4" t="str">
        <v>failed</v>
      </c>
      <c r="E160">
        <v>84</v>
      </c>
    </row>
    <row r="161" spans="1:5" x14ac:dyDescent="0.35">
      <c r="A161" t="str">
        <v>successful</v>
      </c>
      <c r="B161">
        <v>107</v>
      </c>
      <c r="D161" s="4" t="str">
        <v>failed</v>
      </c>
      <c r="E161">
        <v>91</v>
      </c>
    </row>
    <row r="162" spans="1:5" x14ac:dyDescent="0.35">
      <c r="A162" t="str">
        <v>successful</v>
      </c>
      <c r="B162">
        <v>199</v>
      </c>
      <c r="D162" s="4" t="str">
        <v>failed</v>
      </c>
      <c r="E162">
        <v>792</v>
      </c>
    </row>
    <row r="163" spans="1:5" x14ac:dyDescent="0.35">
      <c r="A163" t="str">
        <v>successful</v>
      </c>
      <c r="B163">
        <v>5512</v>
      </c>
      <c r="D163" s="4" t="str">
        <v>failed</v>
      </c>
      <c r="E163">
        <v>32</v>
      </c>
    </row>
    <row r="164" spans="1:5" x14ac:dyDescent="0.35">
      <c r="A164" t="str">
        <v>successful</v>
      </c>
      <c r="B164">
        <v>86</v>
      </c>
      <c r="D164" s="4" t="str">
        <v>failed</v>
      </c>
      <c r="E164">
        <v>186</v>
      </c>
    </row>
    <row r="165" spans="1:5" x14ac:dyDescent="0.35">
      <c r="A165" t="str">
        <v>successful</v>
      </c>
      <c r="B165">
        <v>2768</v>
      </c>
      <c r="D165" s="4" t="str">
        <v>failed</v>
      </c>
      <c r="E165">
        <v>605</v>
      </c>
    </row>
    <row r="166" spans="1:5" x14ac:dyDescent="0.35">
      <c r="A166" t="str">
        <v>successful</v>
      </c>
      <c r="B166">
        <v>48</v>
      </c>
      <c r="D166" s="4" t="str">
        <v>failed</v>
      </c>
      <c r="E166">
        <v>1</v>
      </c>
    </row>
    <row r="167" spans="1:5" x14ac:dyDescent="0.35">
      <c r="A167" t="str">
        <v>successful</v>
      </c>
      <c r="B167">
        <v>87</v>
      </c>
      <c r="D167" s="4" t="str">
        <v>failed</v>
      </c>
      <c r="E167">
        <v>31</v>
      </c>
    </row>
    <row r="168" spans="1:5" x14ac:dyDescent="0.35">
      <c r="A168" t="str">
        <v>successful</v>
      </c>
      <c r="B168">
        <v>1894</v>
      </c>
      <c r="D168" s="4" t="str">
        <v>failed</v>
      </c>
      <c r="E168">
        <v>1181</v>
      </c>
    </row>
    <row r="169" spans="1:5" x14ac:dyDescent="0.35">
      <c r="A169" t="str">
        <v>successful</v>
      </c>
      <c r="B169">
        <v>282</v>
      </c>
      <c r="D169" s="4" t="str">
        <v>failed</v>
      </c>
      <c r="E169">
        <v>39</v>
      </c>
    </row>
    <row r="170" spans="1:5" x14ac:dyDescent="0.35">
      <c r="A170" t="str">
        <v>successful</v>
      </c>
      <c r="B170">
        <v>116</v>
      </c>
      <c r="D170" s="4" t="str">
        <v>failed</v>
      </c>
      <c r="E170">
        <v>46</v>
      </c>
    </row>
    <row r="171" spans="1:5" x14ac:dyDescent="0.35">
      <c r="A171" t="str">
        <v>successful</v>
      </c>
      <c r="B171">
        <v>83</v>
      </c>
      <c r="D171" s="4" t="str">
        <v>failed</v>
      </c>
      <c r="E171">
        <v>105</v>
      </c>
    </row>
    <row r="172" spans="1:5" x14ac:dyDescent="0.35">
      <c r="A172" t="str">
        <v>successful</v>
      </c>
      <c r="B172">
        <v>91</v>
      </c>
      <c r="D172" s="4" t="str">
        <v>failed</v>
      </c>
      <c r="E172">
        <v>535</v>
      </c>
    </row>
    <row r="173" spans="1:5" x14ac:dyDescent="0.35">
      <c r="A173" t="str">
        <v>successful</v>
      </c>
      <c r="B173">
        <v>546</v>
      </c>
      <c r="D173" s="4" t="str">
        <v>failed</v>
      </c>
      <c r="E173">
        <v>16</v>
      </c>
    </row>
    <row r="174" spans="1:5" x14ac:dyDescent="0.35">
      <c r="A174" t="str">
        <v>successful</v>
      </c>
      <c r="B174">
        <v>393</v>
      </c>
      <c r="D174" s="4" t="str">
        <v>failed</v>
      </c>
      <c r="E174">
        <v>575</v>
      </c>
    </row>
    <row r="175" spans="1:5" x14ac:dyDescent="0.35">
      <c r="A175" t="str">
        <v>successful</v>
      </c>
      <c r="B175">
        <v>133</v>
      </c>
      <c r="D175" s="4" t="str">
        <v>failed</v>
      </c>
      <c r="E175">
        <v>1120</v>
      </c>
    </row>
    <row r="176" spans="1:5" x14ac:dyDescent="0.35">
      <c r="A176" t="str">
        <v>successful</v>
      </c>
      <c r="B176">
        <v>254</v>
      </c>
      <c r="D176" s="4" t="str">
        <v>failed</v>
      </c>
      <c r="E176">
        <v>113</v>
      </c>
    </row>
    <row r="177" spans="1:5" x14ac:dyDescent="0.35">
      <c r="A177" t="str">
        <v>successful</v>
      </c>
      <c r="B177">
        <v>176</v>
      </c>
      <c r="D177" s="4" t="str">
        <v>failed</v>
      </c>
      <c r="E177">
        <v>1538</v>
      </c>
    </row>
    <row r="178" spans="1:5" x14ac:dyDescent="0.35">
      <c r="A178" t="str">
        <v>successful</v>
      </c>
      <c r="B178">
        <v>337</v>
      </c>
      <c r="D178" s="4" t="str">
        <v>failed</v>
      </c>
      <c r="E178">
        <v>9</v>
      </c>
    </row>
    <row r="179" spans="1:5" x14ac:dyDescent="0.35">
      <c r="A179" t="str">
        <v>successful</v>
      </c>
      <c r="B179">
        <v>107</v>
      </c>
      <c r="D179" s="4" t="str">
        <v>failed</v>
      </c>
      <c r="E179">
        <v>554</v>
      </c>
    </row>
    <row r="180" spans="1:5" x14ac:dyDescent="0.35">
      <c r="A180" t="str">
        <v>successful</v>
      </c>
      <c r="B180">
        <v>183</v>
      </c>
      <c r="D180" s="4" t="str">
        <v>failed</v>
      </c>
      <c r="E180">
        <v>648</v>
      </c>
    </row>
    <row r="181" spans="1:5" x14ac:dyDescent="0.35">
      <c r="A181" t="str">
        <v>successful</v>
      </c>
      <c r="B181">
        <v>72</v>
      </c>
      <c r="D181" s="4" t="str">
        <v>failed</v>
      </c>
      <c r="E181">
        <v>21</v>
      </c>
    </row>
    <row r="182" spans="1:5" x14ac:dyDescent="0.35">
      <c r="A182" t="str">
        <v>successful</v>
      </c>
      <c r="B182">
        <v>295</v>
      </c>
      <c r="D182" s="4" t="str">
        <v>failed</v>
      </c>
      <c r="E182">
        <v>54</v>
      </c>
    </row>
    <row r="183" spans="1:5" x14ac:dyDescent="0.35">
      <c r="A183" t="str">
        <v>successful</v>
      </c>
      <c r="B183">
        <v>142</v>
      </c>
      <c r="D183" s="4" t="str">
        <v>failed</v>
      </c>
      <c r="E183">
        <v>120</v>
      </c>
    </row>
    <row r="184" spans="1:5" x14ac:dyDescent="0.35">
      <c r="A184" t="str">
        <v>successful</v>
      </c>
      <c r="B184">
        <v>85</v>
      </c>
      <c r="D184" s="4" t="str">
        <v>failed</v>
      </c>
      <c r="E184">
        <v>579</v>
      </c>
    </row>
    <row r="185" spans="1:5" x14ac:dyDescent="0.35">
      <c r="A185" t="str">
        <v>successful</v>
      </c>
      <c r="B185">
        <v>659</v>
      </c>
      <c r="D185" s="4" t="str">
        <v>failed</v>
      </c>
      <c r="E185">
        <v>2072</v>
      </c>
    </row>
    <row r="186" spans="1:5" x14ac:dyDescent="0.35">
      <c r="A186" t="str">
        <v>successful</v>
      </c>
      <c r="B186">
        <v>121</v>
      </c>
      <c r="D186" s="4" t="str">
        <v>failed</v>
      </c>
      <c r="E186">
        <v>0</v>
      </c>
    </row>
    <row r="187" spans="1:5" x14ac:dyDescent="0.35">
      <c r="A187" t="str">
        <v>successful</v>
      </c>
      <c r="B187">
        <v>3742</v>
      </c>
      <c r="D187" s="4" t="str">
        <v>failed</v>
      </c>
      <c r="E187">
        <v>1796</v>
      </c>
    </row>
    <row r="188" spans="1:5" x14ac:dyDescent="0.35">
      <c r="A188" t="str">
        <v>successful</v>
      </c>
      <c r="B188">
        <v>223</v>
      </c>
      <c r="D188" s="4" t="str">
        <v>failed</v>
      </c>
      <c r="E188">
        <v>62</v>
      </c>
    </row>
    <row r="189" spans="1:5" x14ac:dyDescent="0.35">
      <c r="A189" t="str">
        <v>successful</v>
      </c>
      <c r="B189">
        <v>133</v>
      </c>
      <c r="D189" s="4" t="str">
        <v>failed</v>
      </c>
      <c r="E189">
        <v>347</v>
      </c>
    </row>
    <row r="190" spans="1:5" x14ac:dyDescent="0.35">
      <c r="A190" t="str">
        <v>successful</v>
      </c>
      <c r="B190">
        <v>5168</v>
      </c>
      <c r="D190" s="4" t="str">
        <v>failed</v>
      </c>
      <c r="E190">
        <v>19</v>
      </c>
    </row>
    <row r="191" spans="1:5" x14ac:dyDescent="0.35">
      <c r="A191" t="str">
        <v>successful</v>
      </c>
      <c r="B191">
        <v>307</v>
      </c>
      <c r="D191" s="4" t="str">
        <v>failed</v>
      </c>
      <c r="E191">
        <v>1258</v>
      </c>
    </row>
    <row r="192" spans="1:5" x14ac:dyDescent="0.35">
      <c r="A192" t="str">
        <v>successful</v>
      </c>
      <c r="B192">
        <v>2441</v>
      </c>
      <c r="D192" s="4" t="str">
        <v>failed</v>
      </c>
      <c r="E192">
        <v>362</v>
      </c>
    </row>
    <row r="193" spans="1:5" x14ac:dyDescent="0.35">
      <c r="A193" t="str">
        <v>successful</v>
      </c>
      <c r="B193">
        <v>1385</v>
      </c>
      <c r="D193" s="4" t="str">
        <v>failed</v>
      </c>
      <c r="E193">
        <v>133</v>
      </c>
    </row>
    <row r="194" spans="1:5" x14ac:dyDescent="0.35">
      <c r="A194" t="str">
        <v>successful</v>
      </c>
      <c r="B194">
        <v>190</v>
      </c>
      <c r="D194" s="4" t="str">
        <v>failed</v>
      </c>
      <c r="E194">
        <v>846</v>
      </c>
    </row>
    <row r="195" spans="1:5" x14ac:dyDescent="0.35">
      <c r="A195" t="str">
        <v>successful</v>
      </c>
      <c r="B195">
        <v>470</v>
      </c>
      <c r="D195" s="4" t="str">
        <v>failed</v>
      </c>
      <c r="E195">
        <v>10</v>
      </c>
    </row>
    <row r="196" spans="1:5" x14ac:dyDescent="0.35">
      <c r="A196" t="str">
        <v>successful</v>
      </c>
      <c r="B196">
        <v>253</v>
      </c>
      <c r="D196" s="4" t="str">
        <v>failed</v>
      </c>
      <c r="E196">
        <v>191</v>
      </c>
    </row>
    <row r="197" spans="1:5" x14ac:dyDescent="0.35">
      <c r="A197" t="str">
        <v>successful</v>
      </c>
      <c r="B197">
        <v>1113</v>
      </c>
      <c r="D197" s="4" t="str">
        <v>failed</v>
      </c>
      <c r="E197">
        <v>1979</v>
      </c>
    </row>
    <row r="198" spans="1:5" x14ac:dyDescent="0.35">
      <c r="A198" t="str">
        <v>successful</v>
      </c>
      <c r="B198">
        <v>2283</v>
      </c>
      <c r="D198" s="4" t="str">
        <v>failed</v>
      </c>
      <c r="E198">
        <v>63</v>
      </c>
    </row>
    <row r="199" spans="1:5" x14ac:dyDescent="0.35">
      <c r="A199" t="str">
        <v>successful</v>
      </c>
      <c r="B199">
        <v>1095</v>
      </c>
      <c r="D199" s="4" t="str">
        <v>failed</v>
      </c>
      <c r="E199">
        <v>6080</v>
      </c>
    </row>
    <row r="200" spans="1:5" x14ac:dyDescent="0.35">
      <c r="A200" t="str">
        <v>successful</v>
      </c>
      <c r="B200">
        <v>1690</v>
      </c>
      <c r="D200" s="4" t="str">
        <v>failed</v>
      </c>
      <c r="E200">
        <v>80</v>
      </c>
    </row>
    <row r="201" spans="1:5" x14ac:dyDescent="0.35">
      <c r="A201" t="str">
        <v>successful</v>
      </c>
      <c r="B201">
        <v>191</v>
      </c>
      <c r="D201" s="4" t="str">
        <v>failed</v>
      </c>
      <c r="E201">
        <v>9</v>
      </c>
    </row>
    <row r="202" spans="1:5" x14ac:dyDescent="0.35">
      <c r="A202" t="str">
        <v>successful</v>
      </c>
      <c r="B202">
        <v>2013</v>
      </c>
      <c r="D202" s="4" t="str">
        <v>failed</v>
      </c>
      <c r="E202">
        <v>1784</v>
      </c>
    </row>
    <row r="203" spans="1:5" x14ac:dyDescent="0.35">
      <c r="A203" t="str">
        <v>successful</v>
      </c>
      <c r="B203">
        <v>1703</v>
      </c>
      <c r="D203" s="4" t="str">
        <v>failed</v>
      </c>
      <c r="E203">
        <v>243</v>
      </c>
    </row>
    <row r="204" spans="1:5" x14ac:dyDescent="0.35">
      <c r="A204" t="str">
        <v>successful</v>
      </c>
      <c r="B204">
        <v>80</v>
      </c>
      <c r="D204" s="4" t="str">
        <v>failed</v>
      </c>
      <c r="E204">
        <v>1296</v>
      </c>
    </row>
    <row r="205" spans="1:5" x14ac:dyDescent="0.35">
      <c r="A205" t="str">
        <v>successful</v>
      </c>
      <c r="B205">
        <v>41</v>
      </c>
      <c r="D205" s="4" t="str">
        <v>failed</v>
      </c>
      <c r="E205">
        <v>77</v>
      </c>
    </row>
    <row r="206" spans="1:5" x14ac:dyDescent="0.35">
      <c r="A206" t="str">
        <v>successful</v>
      </c>
      <c r="B206">
        <v>187</v>
      </c>
      <c r="D206" s="4" t="str">
        <v>failed</v>
      </c>
      <c r="E206">
        <v>395</v>
      </c>
    </row>
    <row r="207" spans="1:5" x14ac:dyDescent="0.35">
      <c r="A207" t="str">
        <v>successful</v>
      </c>
      <c r="B207">
        <v>2875</v>
      </c>
      <c r="D207" s="4" t="str">
        <v>failed</v>
      </c>
      <c r="E207">
        <v>49</v>
      </c>
    </row>
    <row r="208" spans="1:5" x14ac:dyDescent="0.35">
      <c r="A208" t="str">
        <v>successful</v>
      </c>
      <c r="B208">
        <v>88</v>
      </c>
      <c r="D208" s="4" t="str">
        <v>failed</v>
      </c>
      <c r="E208">
        <v>180</v>
      </c>
    </row>
    <row r="209" spans="1:5" x14ac:dyDescent="0.35">
      <c r="A209" t="str">
        <v>successful</v>
      </c>
      <c r="B209">
        <v>191</v>
      </c>
      <c r="D209" s="4" t="str">
        <v>failed</v>
      </c>
      <c r="E209">
        <v>2690</v>
      </c>
    </row>
    <row r="210" spans="1:5" x14ac:dyDescent="0.35">
      <c r="A210" t="str">
        <v>successful</v>
      </c>
      <c r="B210">
        <v>139</v>
      </c>
      <c r="D210" s="4" t="str">
        <v>failed</v>
      </c>
      <c r="E210">
        <v>2779</v>
      </c>
    </row>
    <row r="211" spans="1:5" x14ac:dyDescent="0.35">
      <c r="A211" t="str">
        <v>successful</v>
      </c>
      <c r="B211">
        <v>186</v>
      </c>
      <c r="D211" s="4" t="str">
        <v>failed</v>
      </c>
      <c r="E211">
        <v>92</v>
      </c>
    </row>
    <row r="212" spans="1:5" x14ac:dyDescent="0.35">
      <c r="A212" t="str">
        <v>successful</v>
      </c>
      <c r="B212">
        <v>112</v>
      </c>
      <c r="D212" s="4" t="str">
        <v>failed</v>
      </c>
      <c r="E212">
        <v>1028</v>
      </c>
    </row>
    <row r="213" spans="1:5" x14ac:dyDescent="0.35">
      <c r="A213" t="str">
        <v>successful</v>
      </c>
      <c r="B213">
        <v>101</v>
      </c>
      <c r="D213" s="4" t="str">
        <v>failed</v>
      </c>
      <c r="E213">
        <v>26</v>
      </c>
    </row>
    <row r="214" spans="1:5" x14ac:dyDescent="0.35">
      <c r="A214" t="str">
        <v>successful</v>
      </c>
      <c r="B214">
        <v>206</v>
      </c>
      <c r="D214" s="4" t="str">
        <v>failed</v>
      </c>
      <c r="E214">
        <v>1790</v>
      </c>
    </row>
    <row r="215" spans="1:5" x14ac:dyDescent="0.35">
      <c r="A215" t="str">
        <v>successful</v>
      </c>
      <c r="B215">
        <v>154</v>
      </c>
      <c r="D215" s="4" t="str">
        <v>failed</v>
      </c>
      <c r="E215">
        <v>37</v>
      </c>
    </row>
    <row r="216" spans="1:5" x14ac:dyDescent="0.35">
      <c r="A216" t="str">
        <v>successful</v>
      </c>
      <c r="B216">
        <v>5966</v>
      </c>
      <c r="D216" s="4" t="str">
        <v>failed</v>
      </c>
      <c r="E216">
        <v>35</v>
      </c>
    </row>
    <row r="217" spans="1:5" x14ac:dyDescent="0.35">
      <c r="A217" t="str">
        <v>successful</v>
      </c>
      <c r="B217">
        <v>169</v>
      </c>
      <c r="D217" s="4" t="str">
        <v>failed</v>
      </c>
      <c r="E217">
        <v>558</v>
      </c>
    </row>
    <row r="218" spans="1:5" x14ac:dyDescent="0.35">
      <c r="A218" t="str">
        <v>successful</v>
      </c>
      <c r="B218">
        <v>2106</v>
      </c>
      <c r="D218" s="4" t="str">
        <v>failed</v>
      </c>
      <c r="E218">
        <v>64</v>
      </c>
    </row>
    <row r="219" spans="1:5" x14ac:dyDescent="0.35">
      <c r="A219" t="str">
        <v>successful</v>
      </c>
      <c r="B219">
        <v>131</v>
      </c>
      <c r="D219" s="4" t="str">
        <v>failed</v>
      </c>
      <c r="E219">
        <v>245</v>
      </c>
    </row>
    <row r="220" spans="1:5" x14ac:dyDescent="0.35">
      <c r="A220" t="str">
        <v>successful</v>
      </c>
      <c r="B220">
        <v>84</v>
      </c>
      <c r="D220" s="4" t="str">
        <v>failed</v>
      </c>
      <c r="E220">
        <v>71</v>
      </c>
    </row>
    <row r="221" spans="1:5" x14ac:dyDescent="0.35">
      <c r="A221" t="str">
        <v>successful</v>
      </c>
      <c r="B221">
        <v>155</v>
      </c>
      <c r="D221" s="4" t="str">
        <v>failed</v>
      </c>
      <c r="E221">
        <v>42</v>
      </c>
    </row>
    <row r="222" spans="1:5" x14ac:dyDescent="0.35">
      <c r="A222" t="str">
        <v>successful</v>
      </c>
      <c r="B222">
        <v>189</v>
      </c>
      <c r="D222" s="4" t="str">
        <v>failed</v>
      </c>
      <c r="E222">
        <v>156</v>
      </c>
    </row>
    <row r="223" spans="1:5" x14ac:dyDescent="0.35">
      <c r="A223" t="str">
        <v>successful</v>
      </c>
      <c r="B223">
        <v>4799</v>
      </c>
      <c r="D223" s="4" t="str">
        <v>failed</v>
      </c>
      <c r="E223">
        <v>1368</v>
      </c>
    </row>
    <row r="224" spans="1:5" x14ac:dyDescent="0.35">
      <c r="A224" t="str">
        <v>successful</v>
      </c>
      <c r="B224">
        <v>1137</v>
      </c>
      <c r="D224" s="4" t="str">
        <v>failed</v>
      </c>
      <c r="E224">
        <v>102</v>
      </c>
    </row>
    <row r="225" spans="1:5" x14ac:dyDescent="0.35">
      <c r="A225" t="str">
        <v>successful</v>
      </c>
      <c r="B225">
        <v>1152</v>
      </c>
      <c r="D225" s="4" t="str">
        <v>failed</v>
      </c>
      <c r="E225">
        <v>86</v>
      </c>
    </row>
    <row r="226" spans="1:5" x14ac:dyDescent="0.35">
      <c r="A226" t="str">
        <v>successful</v>
      </c>
      <c r="B226">
        <v>50</v>
      </c>
      <c r="D226" s="4" t="str">
        <v>failed</v>
      </c>
      <c r="E226">
        <v>253</v>
      </c>
    </row>
    <row r="227" spans="1:5" x14ac:dyDescent="0.35">
      <c r="A227" t="str">
        <v>successful</v>
      </c>
      <c r="B227">
        <v>3059</v>
      </c>
      <c r="D227" s="4" t="str">
        <v>failed</v>
      </c>
      <c r="E227">
        <v>157</v>
      </c>
    </row>
    <row r="228" spans="1:5" x14ac:dyDescent="0.35">
      <c r="A228" t="str">
        <v>successful</v>
      </c>
      <c r="B228">
        <v>34</v>
      </c>
      <c r="D228" s="4" t="str">
        <v>failed</v>
      </c>
      <c r="E228">
        <v>183</v>
      </c>
    </row>
    <row r="229" spans="1:5" x14ac:dyDescent="0.35">
      <c r="A229" t="str">
        <v>successful</v>
      </c>
      <c r="B229">
        <v>220</v>
      </c>
      <c r="D229" s="4" t="str">
        <v>failed</v>
      </c>
      <c r="E229">
        <v>82</v>
      </c>
    </row>
    <row r="230" spans="1:5" x14ac:dyDescent="0.35">
      <c r="A230" t="str">
        <v>successful</v>
      </c>
      <c r="B230">
        <v>1604</v>
      </c>
      <c r="D230" s="4" t="str">
        <v>failed</v>
      </c>
      <c r="E230">
        <v>1</v>
      </c>
    </row>
    <row r="231" spans="1:5" x14ac:dyDescent="0.35">
      <c r="A231" t="str">
        <v>successful</v>
      </c>
      <c r="B231">
        <v>454</v>
      </c>
      <c r="D231" s="4" t="str">
        <v>failed</v>
      </c>
      <c r="E231">
        <v>1198</v>
      </c>
    </row>
    <row r="232" spans="1:5" x14ac:dyDescent="0.35">
      <c r="A232" t="str">
        <v>successful</v>
      </c>
      <c r="B232">
        <v>123</v>
      </c>
      <c r="D232" s="4" t="str">
        <v>failed</v>
      </c>
      <c r="E232">
        <v>648</v>
      </c>
    </row>
    <row r="233" spans="1:5" x14ac:dyDescent="0.35">
      <c r="A233" t="str">
        <v>successful</v>
      </c>
      <c r="B233">
        <v>299</v>
      </c>
      <c r="D233" s="4" t="str">
        <v>failed</v>
      </c>
      <c r="E233">
        <v>64</v>
      </c>
    </row>
    <row r="234" spans="1:5" x14ac:dyDescent="0.35">
      <c r="A234" t="str">
        <v>successful</v>
      </c>
      <c r="B234">
        <v>2237</v>
      </c>
      <c r="D234" s="4" t="str">
        <v>failed</v>
      </c>
      <c r="E234">
        <v>62</v>
      </c>
    </row>
    <row r="235" spans="1:5" x14ac:dyDescent="0.35">
      <c r="A235" t="str">
        <v>successful</v>
      </c>
      <c r="B235">
        <v>645</v>
      </c>
      <c r="D235" s="4" t="str">
        <v>failed</v>
      </c>
      <c r="E235">
        <v>750</v>
      </c>
    </row>
    <row r="236" spans="1:5" x14ac:dyDescent="0.35">
      <c r="A236" t="str">
        <v>successful</v>
      </c>
      <c r="B236">
        <v>484</v>
      </c>
      <c r="D236" s="4" t="str">
        <v>failed</v>
      </c>
      <c r="E236">
        <v>105</v>
      </c>
    </row>
    <row r="237" spans="1:5" x14ac:dyDescent="0.35">
      <c r="A237" t="str">
        <v>successful</v>
      </c>
      <c r="B237">
        <v>154</v>
      </c>
      <c r="D237" s="4" t="str">
        <v>failed</v>
      </c>
      <c r="E237">
        <v>2604</v>
      </c>
    </row>
    <row r="238" spans="1:5" x14ac:dyDescent="0.35">
      <c r="A238" t="str">
        <v>successful</v>
      </c>
      <c r="B238">
        <v>82</v>
      </c>
      <c r="D238" s="4" t="str">
        <v>failed</v>
      </c>
      <c r="E238">
        <v>65</v>
      </c>
    </row>
    <row r="239" spans="1:5" x14ac:dyDescent="0.35">
      <c r="A239" t="str">
        <v>successful</v>
      </c>
      <c r="B239">
        <v>134</v>
      </c>
      <c r="D239" s="4" t="str">
        <v>failed</v>
      </c>
      <c r="E239">
        <v>94</v>
      </c>
    </row>
    <row r="240" spans="1:5" x14ac:dyDescent="0.35">
      <c r="A240" t="str">
        <v>successful</v>
      </c>
      <c r="B240">
        <v>5203</v>
      </c>
      <c r="D240" s="4" t="str">
        <v>failed</v>
      </c>
      <c r="E240">
        <v>257</v>
      </c>
    </row>
    <row r="241" spans="1:5" x14ac:dyDescent="0.35">
      <c r="A241" t="str">
        <v>successful</v>
      </c>
      <c r="B241">
        <v>94</v>
      </c>
      <c r="D241" s="4" t="str">
        <v>failed</v>
      </c>
      <c r="E241">
        <v>2928</v>
      </c>
    </row>
    <row r="242" spans="1:5" x14ac:dyDescent="0.35">
      <c r="A242" t="str">
        <v>successful</v>
      </c>
      <c r="B242">
        <v>205</v>
      </c>
      <c r="D242" s="4" t="str">
        <v>failed</v>
      </c>
      <c r="E242">
        <v>4697</v>
      </c>
    </row>
    <row r="243" spans="1:5" x14ac:dyDescent="0.35">
      <c r="A243" t="str">
        <v>successful</v>
      </c>
      <c r="B243">
        <v>92</v>
      </c>
      <c r="D243" s="4" t="str">
        <v>failed</v>
      </c>
      <c r="E243">
        <v>2915</v>
      </c>
    </row>
    <row r="244" spans="1:5" x14ac:dyDescent="0.35">
      <c r="A244" t="str">
        <v>successful</v>
      </c>
      <c r="B244">
        <v>219</v>
      </c>
      <c r="D244" s="4" t="str">
        <v>failed</v>
      </c>
      <c r="E244">
        <v>18</v>
      </c>
    </row>
    <row r="245" spans="1:5" x14ac:dyDescent="0.35">
      <c r="A245" t="str">
        <v>successful</v>
      </c>
      <c r="B245">
        <v>2526</v>
      </c>
      <c r="D245" s="4" t="str">
        <v>failed</v>
      </c>
      <c r="E245">
        <v>602</v>
      </c>
    </row>
    <row r="246" spans="1:5" x14ac:dyDescent="0.35">
      <c r="A246" t="str">
        <v>successful</v>
      </c>
      <c r="B246">
        <v>94</v>
      </c>
      <c r="D246" s="4" t="str">
        <v>failed</v>
      </c>
      <c r="E246">
        <v>1</v>
      </c>
    </row>
    <row r="247" spans="1:5" x14ac:dyDescent="0.35">
      <c r="A247" t="str">
        <v>successful</v>
      </c>
      <c r="B247">
        <v>1713</v>
      </c>
      <c r="D247" s="4" t="str">
        <v>failed</v>
      </c>
      <c r="E247">
        <v>3868</v>
      </c>
    </row>
    <row r="248" spans="1:5" x14ac:dyDescent="0.35">
      <c r="A248" t="str">
        <v>successful</v>
      </c>
      <c r="B248">
        <v>249</v>
      </c>
      <c r="D248" s="4" t="str">
        <v>failed</v>
      </c>
      <c r="E248">
        <v>504</v>
      </c>
    </row>
    <row r="249" spans="1:5" x14ac:dyDescent="0.35">
      <c r="A249" t="str">
        <v>successful</v>
      </c>
      <c r="B249">
        <v>192</v>
      </c>
      <c r="D249" s="4" t="str">
        <v>failed</v>
      </c>
      <c r="E249">
        <v>14</v>
      </c>
    </row>
    <row r="250" spans="1:5" x14ac:dyDescent="0.35">
      <c r="A250" t="str">
        <v>successful</v>
      </c>
      <c r="B250">
        <v>247</v>
      </c>
      <c r="D250" s="4" t="str">
        <v>failed</v>
      </c>
      <c r="E250">
        <v>750</v>
      </c>
    </row>
    <row r="251" spans="1:5" x14ac:dyDescent="0.35">
      <c r="A251" t="str">
        <v>successful</v>
      </c>
      <c r="B251">
        <v>2293</v>
      </c>
      <c r="D251" s="4" t="str">
        <v>failed</v>
      </c>
      <c r="E251">
        <v>77</v>
      </c>
    </row>
    <row r="252" spans="1:5" x14ac:dyDescent="0.35">
      <c r="A252" t="str">
        <v>successful</v>
      </c>
      <c r="B252">
        <v>3131</v>
      </c>
      <c r="D252" s="4" t="str">
        <v>failed</v>
      </c>
      <c r="E252">
        <v>752</v>
      </c>
    </row>
    <row r="253" spans="1:5" x14ac:dyDescent="0.35">
      <c r="A253" t="str">
        <v>successful</v>
      </c>
      <c r="B253">
        <v>143</v>
      </c>
      <c r="D253" s="4" t="str">
        <v>failed</v>
      </c>
      <c r="E253">
        <v>131</v>
      </c>
    </row>
    <row r="254" spans="1:5" x14ac:dyDescent="0.35">
      <c r="A254" t="str">
        <v>successful</v>
      </c>
      <c r="B254">
        <v>296</v>
      </c>
      <c r="D254" s="4" t="str">
        <v>failed</v>
      </c>
      <c r="E254">
        <v>87</v>
      </c>
    </row>
    <row r="255" spans="1:5" x14ac:dyDescent="0.35">
      <c r="A255" t="str">
        <v>successful</v>
      </c>
      <c r="B255">
        <v>170</v>
      </c>
      <c r="D255" s="4" t="str">
        <v>failed</v>
      </c>
      <c r="E255">
        <v>1063</v>
      </c>
    </row>
    <row r="256" spans="1:5" x14ac:dyDescent="0.35">
      <c r="A256" t="str">
        <v>successful</v>
      </c>
      <c r="B256">
        <v>86</v>
      </c>
      <c r="D256" s="4" t="str">
        <v>failed</v>
      </c>
      <c r="E256">
        <v>76</v>
      </c>
    </row>
    <row r="257" spans="1:5" x14ac:dyDescent="0.35">
      <c r="A257" t="str">
        <v>successful</v>
      </c>
      <c r="B257">
        <v>6286</v>
      </c>
      <c r="D257" s="4" t="str">
        <v>failed</v>
      </c>
      <c r="E257">
        <v>4428</v>
      </c>
    </row>
    <row r="258" spans="1:5" x14ac:dyDescent="0.35">
      <c r="A258" t="str">
        <v>successful</v>
      </c>
      <c r="B258">
        <v>3727</v>
      </c>
      <c r="D258" s="4" t="str">
        <v>failed</v>
      </c>
      <c r="E258">
        <v>58</v>
      </c>
    </row>
    <row r="259" spans="1:5" x14ac:dyDescent="0.35">
      <c r="A259" t="str">
        <v>successful</v>
      </c>
      <c r="B259">
        <v>1605</v>
      </c>
      <c r="D259" s="4" t="str">
        <v>failed</v>
      </c>
      <c r="E259">
        <v>111</v>
      </c>
    </row>
    <row r="260" spans="1:5" x14ac:dyDescent="0.35">
      <c r="A260" t="str">
        <v>successful</v>
      </c>
      <c r="B260">
        <v>2120</v>
      </c>
      <c r="D260" s="4" t="str">
        <v>failed</v>
      </c>
      <c r="E260">
        <v>2955</v>
      </c>
    </row>
    <row r="261" spans="1:5" x14ac:dyDescent="0.35">
      <c r="A261" t="str">
        <v>successful</v>
      </c>
      <c r="B261">
        <v>50</v>
      </c>
      <c r="D261" s="4" t="str">
        <v>failed</v>
      </c>
      <c r="E261">
        <v>1657</v>
      </c>
    </row>
    <row r="262" spans="1:5" x14ac:dyDescent="0.35">
      <c r="A262" t="str">
        <v>successful</v>
      </c>
      <c r="B262">
        <v>2080</v>
      </c>
      <c r="D262" s="4" t="str">
        <v>failed</v>
      </c>
      <c r="E262">
        <v>926</v>
      </c>
    </row>
    <row r="263" spans="1:5" x14ac:dyDescent="0.35">
      <c r="A263" t="str">
        <v>successful</v>
      </c>
      <c r="B263">
        <v>2105</v>
      </c>
      <c r="D263" s="4" t="str">
        <v>failed</v>
      </c>
      <c r="E263">
        <v>77</v>
      </c>
    </row>
    <row r="264" spans="1:5" x14ac:dyDescent="0.35">
      <c r="A264" t="str">
        <v>successful</v>
      </c>
      <c r="B264">
        <v>2436</v>
      </c>
      <c r="D264" s="4" t="str">
        <v>failed</v>
      </c>
      <c r="E264">
        <v>1748</v>
      </c>
    </row>
    <row r="265" spans="1:5" x14ac:dyDescent="0.35">
      <c r="A265" t="str">
        <v>successful</v>
      </c>
      <c r="B265">
        <v>80</v>
      </c>
      <c r="D265" s="4" t="str">
        <v>failed</v>
      </c>
      <c r="E265">
        <v>79</v>
      </c>
    </row>
    <row r="266" spans="1:5" x14ac:dyDescent="0.35">
      <c r="A266" t="str">
        <v>successful</v>
      </c>
      <c r="B266">
        <v>42</v>
      </c>
      <c r="D266" s="4" t="str">
        <v>failed</v>
      </c>
      <c r="E266">
        <v>889</v>
      </c>
    </row>
    <row r="267" spans="1:5" x14ac:dyDescent="0.35">
      <c r="A267" t="str">
        <v>successful</v>
      </c>
      <c r="B267">
        <v>139</v>
      </c>
      <c r="D267" s="4" t="str">
        <v>failed</v>
      </c>
      <c r="E267">
        <v>56</v>
      </c>
    </row>
    <row r="268" spans="1:5" x14ac:dyDescent="0.35">
      <c r="A268" t="str">
        <v>successful</v>
      </c>
      <c r="B268">
        <v>159</v>
      </c>
      <c r="D268" s="4" t="str">
        <v>failed</v>
      </c>
      <c r="E268">
        <v>1</v>
      </c>
    </row>
    <row r="269" spans="1:5" x14ac:dyDescent="0.35">
      <c r="A269" t="str">
        <v>successful</v>
      </c>
      <c r="B269">
        <v>381</v>
      </c>
      <c r="D269" s="4" t="str">
        <v>failed</v>
      </c>
      <c r="E269">
        <v>83</v>
      </c>
    </row>
    <row r="270" spans="1:5" x14ac:dyDescent="0.35">
      <c r="A270" t="str">
        <v>successful</v>
      </c>
      <c r="B270">
        <v>194</v>
      </c>
      <c r="D270" s="4" t="str">
        <v>failed</v>
      </c>
      <c r="E270">
        <v>2025</v>
      </c>
    </row>
    <row r="271" spans="1:5" x14ac:dyDescent="0.35">
      <c r="A271" t="str">
        <v>successful</v>
      </c>
      <c r="B271">
        <v>106</v>
      </c>
      <c r="D271" s="4" t="str">
        <v>failed</v>
      </c>
      <c r="E271">
        <v>14</v>
      </c>
    </row>
    <row r="272" spans="1:5" x14ac:dyDescent="0.35">
      <c r="A272" t="str">
        <v>successful</v>
      </c>
      <c r="B272">
        <v>142</v>
      </c>
      <c r="D272" s="4" t="str">
        <v>failed</v>
      </c>
      <c r="E272">
        <v>656</v>
      </c>
    </row>
    <row r="273" spans="1:5" x14ac:dyDescent="0.35">
      <c r="A273" t="str">
        <v>successful</v>
      </c>
      <c r="B273">
        <v>211</v>
      </c>
      <c r="D273" s="4" t="str">
        <v>failed</v>
      </c>
      <c r="E273">
        <v>1596</v>
      </c>
    </row>
    <row r="274" spans="1:5" x14ac:dyDescent="0.35">
      <c r="A274" t="str">
        <v>successful</v>
      </c>
      <c r="B274">
        <v>2756</v>
      </c>
      <c r="D274" s="4" t="str">
        <v>failed</v>
      </c>
      <c r="E274">
        <v>10</v>
      </c>
    </row>
    <row r="275" spans="1:5" x14ac:dyDescent="0.35">
      <c r="A275" t="str">
        <v>successful</v>
      </c>
      <c r="B275">
        <v>173</v>
      </c>
      <c r="D275" s="4" t="str">
        <v>failed</v>
      </c>
      <c r="E275">
        <v>1121</v>
      </c>
    </row>
    <row r="276" spans="1:5" x14ac:dyDescent="0.35">
      <c r="A276" t="str">
        <v>successful</v>
      </c>
      <c r="B276">
        <v>87</v>
      </c>
      <c r="D276" s="4" t="str">
        <v>failed</v>
      </c>
      <c r="E276">
        <v>15</v>
      </c>
    </row>
    <row r="277" spans="1:5" x14ac:dyDescent="0.35">
      <c r="A277" t="str">
        <v>successful</v>
      </c>
      <c r="B277">
        <v>1572</v>
      </c>
      <c r="D277" s="4" t="str">
        <v>failed</v>
      </c>
      <c r="E277">
        <v>191</v>
      </c>
    </row>
    <row r="278" spans="1:5" x14ac:dyDescent="0.35">
      <c r="A278" t="str">
        <v>successful</v>
      </c>
      <c r="B278">
        <v>2346</v>
      </c>
      <c r="D278" s="4" t="str">
        <v>failed</v>
      </c>
      <c r="E278">
        <v>16</v>
      </c>
    </row>
    <row r="279" spans="1:5" x14ac:dyDescent="0.35">
      <c r="A279" t="str">
        <v>successful</v>
      </c>
      <c r="B279">
        <v>115</v>
      </c>
      <c r="D279" s="4" t="str">
        <v>failed</v>
      </c>
      <c r="E279">
        <v>17</v>
      </c>
    </row>
    <row r="280" spans="1:5" x14ac:dyDescent="0.35">
      <c r="A280" t="str">
        <v>successful</v>
      </c>
      <c r="B280">
        <v>85</v>
      </c>
      <c r="D280" s="4" t="str">
        <v>failed</v>
      </c>
      <c r="E280">
        <v>34</v>
      </c>
    </row>
    <row r="281" spans="1:5" x14ac:dyDescent="0.35">
      <c r="A281" t="str">
        <v>successful</v>
      </c>
      <c r="B281">
        <v>144</v>
      </c>
      <c r="D281" s="4" t="str">
        <v>failed</v>
      </c>
      <c r="E281">
        <v>1</v>
      </c>
    </row>
    <row r="282" spans="1:5" x14ac:dyDescent="0.35">
      <c r="A282" t="str">
        <v>successful</v>
      </c>
      <c r="B282">
        <v>2443</v>
      </c>
      <c r="D282" s="4" t="str">
        <v>failed</v>
      </c>
      <c r="E282">
        <v>1274</v>
      </c>
    </row>
    <row r="283" spans="1:5" x14ac:dyDescent="0.35">
      <c r="A283" t="str">
        <v>successful</v>
      </c>
      <c r="B283">
        <v>64</v>
      </c>
      <c r="D283" s="4" t="str">
        <v>failed</v>
      </c>
      <c r="E283">
        <v>210</v>
      </c>
    </row>
    <row r="284" spans="1:5" x14ac:dyDescent="0.35">
      <c r="A284" t="str">
        <v>successful</v>
      </c>
      <c r="B284">
        <v>268</v>
      </c>
      <c r="D284" s="4" t="str">
        <v>failed</v>
      </c>
      <c r="E284">
        <v>248</v>
      </c>
    </row>
    <row r="285" spans="1:5" x14ac:dyDescent="0.35">
      <c r="A285" t="str">
        <v>successful</v>
      </c>
      <c r="B285">
        <v>195</v>
      </c>
      <c r="D285" s="4" t="str">
        <v>failed</v>
      </c>
      <c r="E285">
        <v>513</v>
      </c>
    </row>
    <row r="286" spans="1:5" x14ac:dyDescent="0.35">
      <c r="A286" t="str">
        <v>successful</v>
      </c>
      <c r="B286">
        <v>186</v>
      </c>
      <c r="D286" s="4" t="str">
        <v>failed</v>
      </c>
      <c r="E286">
        <v>3410</v>
      </c>
    </row>
    <row r="287" spans="1:5" x14ac:dyDescent="0.35">
      <c r="A287" t="str">
        <v>successful</v>
      </c>
      <c r="B287">
        <v>460</v>
      </c>
      <c r="D287" s="4" t="str">
        <v>failed</v>
      </c>
      <c r="E287">
        <v>10</v>
      </c>
    </row>
    <row r="288" spans="1:5" x14ac:dyDescent="0.35">
      <c r="A288" t="str">
        <v>successful</v>
      </c>
      <c r="B288">
        <v>2528</v>
      </c>
      <c r="D288" s="4" t="str">
        <v>failed</v>
      </c>
      <c r="E288">
        <v>2201</v>
      </c>
    </row>
    <row r="289" spans="1:5" x14ac:dyDescent="0.35">
      <c r="A289" t="str">
        <v>successful</v>
      </c>
      <c r="B289">
        <v>3657</v>
      </c>
      <c r="D289" s="4" t="str">
        <v>failed</v>
      </c>
      <c r="E289">
        <v>676</v>
      </c>
    </row>
    <row r="290" spans="1:5" x14ac:dyDescent="0.35">
      <c r="A290" t="str">
        <v>successful</v>
      </c>
      <c r="B290">
        <v>131</v>
      </c>
      <c r="D290" s="4" t="str">
        <v>failed</v>
      </c>
      <c r="E290">
        <v>831</v>
      </c>
    </row>
    <row r="291" spans="1:5" x14ac:dyDescent="0.35">
      <c r="A291" t="str">
        <v>successful</v>
      </c>
      <c r="B291">
        <v>239</v>
      </c>
      <c r="D291" s="4" t="str">
        <v>failed</v>
      </c>
      <c r="E291">
        <v>859</v>
      </c>
    </row>
    <row r="292" spans="1:5" x14ac:dyDescent="0.35">
      <c r="A292" t="str">
        <v>successful</v>
      </c>
      <c r="B292">
        <v>78</v>
      </c>
      <c r="D292" s="4" t="str">
        <v>failed</v>
      </c>
      <c r="E292">
        <v>45</v>
      </c>
    </row>
    <row r="293" spans="1:5" x14ac:dyDescent="0.35">
      <c r="A293" t="str">
        <v>successful</v>
      </c>
      <c r="B293">
        <v>1773</v>
      </c>
      <c r="D293" s="4" t="str">
        <v>failed</v>
      </c>
      <c r="E293">
        <v>6</v>
      </c>
    </row>
    <row r="294" spans="1:5" x14ac:dyDescent="0.35">
      <c r="A294" t="str">
        <v>successful</v>
      </c>
      <c r="B294">
        <v>32</v>
      </c>
      <c r="D294" s="4" t="str">
        <v>failed</v>
      </c>
      <c r="E294">
        <v>7</v>
      </c>
    </row>
    <row r="295" spans="1:5" x14ac:dyDescent="0.35">
      <c r="A295" t="str">
        <v>successful</v>
      </c>
      <c r="B295">
        <v>369</v>
      </c>
      <c r="D295" s="4" t="str">
        <v>failed</v>
      </c>
      <c r="E295">
        <v>31</v>
      </c>
    </row>
    <row r="296" spans="1:5" x14ac:dyDescent="0.35">
      <c r="A296" t="str">
        <v>successful</v>
      </c>
      <c r="B296">
        <v>89</v>
      </c>
      <c r="D296" s="4" t="str">
        <v>failed</v>
      </c>
      <c r="E296">
        <v>78</v>
      </c>
    </row>
    <row r="297" spans="1:5" x14ac:dyDescent="0.35">
      <c r="A297" t="str">
        <v>successful</v>
      </c>
      <c r="B297">
        <v>147</v>
      </c>
      <c r="D297" s="4" t="str">
        <v>failed</v>
      </c>
      <c r="E297">
        <v>1225</v>
      </c>
    </row>
    <row r="298" spans="1:5" x14ac:dyDescent="0.35">
      <c r="A298" t="str">
        <v>successful</v>
      </c>
      <c r="B298">
        <v>126</v>
      </c>
      <c r="D298" s="4" t="str">
        <v>failed</v>
      </c>
      <c r="E298">
        <v>1</v>
      </c>
    </row>
    <row r="299" spans="1:5" x14ac:dyDescent="0.35">
      <c r="A299" t="str">
        <v>successful</v>
      </c>
      <c r="B299">
        <v>2218</v>
      </c>
      <c r="D299" s="4" t="str">
        <v>failed</v>
      </c>
      <c r="E299">
        <v>67</v>
      </c>
    </row>
    <row r="300" spans="1:5" x14ac:dyDescent="0.35">
      <c r="A300" t="str">
        <v>successful</v>
      </c>
      <c r="B300">
        <v>202</v>
      </c>
      <c r="D300" s="4" t="str">
        <v>failed</v>
      </c>
      <c r="E300">
        <v>19</v>
      </c>
    </row>
    <row r="301" spans="1:5" x14ac:dyDescent="0.35">
      <c r="A301" t="str">
        <v>successful</v>
      </c>
      <c r="B301">
        <v>140</v>
      </c>
      <c r="D301" s="4" t="str">
        <v>failed</v>
      </c>
      <c r="E301">
        <v>2108</v>
      </c>
    </row>
    <row r="302" spans="1:5" x14ac:dyDescent="0.35">
      <c r="A302" t="str">
        <v>successful</v>
      </c>
      <c r="B302">
        <v>1052</v>
      </c>
      <c r="D302" s="4" t="str">
        <v>failed</v>
      </c>
      <c r="E302">
        <v>679</v>
      </c>
    </row>
    <row r="303" spans="1:5" x14ac:dyDescent="0.35">
      <c r="A303" t="str">
        <v>successful</v>
      </c>
      <c r="B303">
        <v>247</v>
      </c>
      <c r="D303" s="4" t="str">
        <v>failed</v>
      </c>
      <c r="E303">
        <v>36</v>
      </c>
    </row>
    <row r="304" spans="1:5" x14ac:dyDescent="0.35">
      <c r="A304" t="str">
        <v>successful</v>
      </c>
      <c r="B304">
        <v>84</v>
      </c>
      <c r="D304" s="4" t="str">
        <v>failed</v>
      </c>
      <c r="E304">
        <v>47</v>
      </c>
    </row>
    <row r="305" spans="1:5" x14ac:dyDescent="0.35">
      <c r="A305" t="str">
        <v>successful</v>
      </c>
      <c r="B305">
        <v>88</v>
      </c>
      <c r="D305" s="4" t="str">
        <v>failed</v>
      </c>
      <c r="E305">
        <v>70</v>
      </c>
    </row>
    <row r="306" spans="1:5" x14ac:dyDescent="0.35">
      <c r="A306" t="str">
        <v>successful</v>
      </c>
      <c r="B306">
        <v>156</v>
      </c>
      <c r="D306" s="4" t="str">
        <v>failed</v>
      </c>
      <c r="E306">
        <v>154</v>
      </c>
    </row>
    <row r="307" spans="1:5" x14ac:dyDescent="0.35">
      <c r="A307" t="str">
        <v>successful</v>
      </c>
      <c r="B307">
        <v>2985</v>
      </c>
      <c r="D307" s="4" t="str">
        <v>failed</v>
      </c>
      <c r="E307">
        <v>22</v>
      </c>
    </row>
    <row r="308" spans="1:5" x14ac:dyDescent="0.35">
      <c r="A308" t="str">
        <v>successful</v>
      </c>
      <c r="B308">
        <v>762</v>
      </c>
      <c r="D308" s="4" t="str">
        <v>failed</v>
      </c>
      <c r="E308">
        <v>1758</v>
      </c>
    </row>
    <row r="309" spans="1:5" x14ac:dyDescent="0.35">
      <c r="A309" t="str">
        <v>successful</v>
      </c>
      <c r="B309">
        <v>554</v>
      </c>
      <c r="D309" s="4" t="str">
        <v>failed</v>
      </c>
      <c r="E309">
        <v>94</v>
      </c>
    </row>
    <row r="310" spans="1:5" x14ac:dyDescent="0.35">
      <c r="A310" t="str">
        <v>successful</v>
      </c>
      <c r="B310">
        <v>135</v>
      </c>
      <c r="D310" s="4" t="str">
        <v>failed</v>
      </c>
      <c r="E310">
        <v>33</v>
      </c>
    </row>
    <row r="311" spans="1:5" x14ac:dyDescent="0.35">
      <c r="A311" t="str">
        <v>successful</v>
      </c>
      <c r="B311">
        <v>122</v>
      </c>
      <c r="D311" s="4" t="str">
        <v>failed</v>
      </c>
      <c r="E311">
        <v>1</v>
      </c>
    </row>
    <row r="312" spans="1:5" x14ac:dyDescent="0.35">
      <c r="A312" t="str">
        <v>successful</v>
      </c>
      <c r="B312">
        <v>221</v>
      </c>
      <c r="D312" s="4" t="str">
        <v>failed</v>
      </c>
      <c r="E312">
        <v>31</v>
      </c>
    </row>
    <row r="313" spans="1:5" x14ac:dyDescent="0.35">
      <c r="A313" t="str">
        <v>successful</v>
      </c>
      <c r="B313">
        <v>126</v>
      </c>
      <c r="D313" s="4" t="str">
        <v>failed</v>
      </c>
      <c r="E313">
        <v>35</v>
      </c>
    </row>
    <row r="314" spans="1:5" x14ac:dyDescent="0.35">
      <c r="A314" t="str">
        <v>successful</v>
      </c>
      <c r="B314">
        <v>1022</v>
      </c>
      <c r="D314" s="4" t="str">
        <v>failed</v>
      </c>
      <c r="E314">
        <v>63</v>
      </c>
    </row>
    <row r="315" spans="1:5" x14ac:dyDescent="0.35">
      <c r="A315" t="str">
        <v>successful</v>
      </c>
      <c r="B315">
        <v>3177</v>
      </c>
      <c r="D315" s="4" t="str">
        <v>failed</v>
      </c>
      <c r="E315">
        <v>526</v>
      </c>
    </row>
    <row r="316" spans="1:5" x14ac:dyDescent="0.35">
      <c r="A316" t="str">
        <v>successful</v>
      </c>
      <c r="B316">
        <v>198</v>
      </c>
      <c r="D316" s="4" t="str">
        <v>failed</v>
      </c>
      <c r="E316">
        <v>121</v>
      </c>
    </row>
    <row r="317" spans="1:5" x14ac:dyDescent="0.35">
      <c r="A317" t="str">
        <v>successful</v>
      </c>
      <c r="B317">
        <v>85</v>
      </c>
      <c r="D317" s="4" t="str">
        <v>failed</v>
      </c>
      <c r="E317">
        <v>67</v>
      </c>
    </row>
    <row r="318" spans="1:5" x14ac:dyDescent="0.35">
      <c r="A318" t="str">
        <v>successful</v>
      </c>
      <c r="B318">
        <v>3596</v>
      </c>
      <c r="D318" s="4" t="str">
        <v>failed</v>
      </c>
      <c r="E318">
        <v>57</v>
      </c>
    </row>
    <row r="319" spans="1:5" x14ac:dyDescent="0.35">
      <c r="A319" t="str">
        <v>successful</v>
      </c>
      <c r="B319">
        <v>244</v>
      </c>
      <c r="D319" s="4" t="str">
        <v>failed</v>
      </c>
      <c r="E319">
        <v>1229</v>
      </c>
    </row>
    <row r="320" spans="1:5" x14ac:dyDescent="0.35">
      <c r="A320" t="str">
        <v>successful</v>
      </c>
      <c r="B320">
        <v>5180</v>
      </c>
      <c r="D320" s="4" t="str">
        <v>failed</v>
      </c>
      <c r="E320">
        <v>12</v>
      </c>
    </row>
    <row r="321" spans="1:5" x14ac:dyDescent="0.35">
      <c r="A321" t="str">
        <v>successful</v>
      </c>
      <c r="B321">
        <v>589</v>
      </c>
      <c r="D321" s="4" t="str">
        <v>failed</v>
      </c>
      <c r="E321">
        <v>452</v>
      </c>
    </row>
    <row r="322" spans="1:5" x14ac:dyDescent="0.35">
      <c r="A322" t="str">
        <v>successful</v>
      </c>
      <c r="B322">
        <v>2725</v>
      </c>
      <c r="D322" s="4" t="str">
        <v>failed</v>
      </c>
      <c r="E322">
        <v>1886</v>
      </c>
    </row>
    <row r="323" spans="1:5" x14ac:dyDescent="0.35">
      <c r="A323" t="str">
        <v>successful</v>
      </c>
      <c r="B323">
        <v>300</v>
      </c>
      <c r="D323" s="4" t="str">
        <v>failed</v>
      </c>
      <c r="E323">
        <v>1825</v>
      </c>
    </row>
    <row r="324" spans="1:5" x14ac:dyDescent="0.35">
      <c r="A324" t="str">
        <v>successful</v>
      </c>
      <c r="B324">
        <v>144</v>
      </c>
      <c r="D324" s="4" t="str">
        <v>failed</v>
      </c>
      <c r="E324">
        <v>31</v>
      </c>
    </row>
    <row r="325" spans="1:5" x14ac:dyDescent="0.35">
      <c r="A325" t="str">
        <v>successful</v>
      </c>
      <c r="B325">
        <v>87</v>
      </c>
      <c r="D325" s="4" t="str">
        <v>failed</v>
      </c>
      <c r="E325">
        <v>107</v>
      </c>
    </row>
    <row r="326" spans="1:5" x14ac:dyDescent="0.35">
      <c r="A326" t="str">
        <v>successful</v>
      </c>
      <c r="B326">
        <v>3116</v>
      </c>
      <c r="D326" s="4" t="str">
        <v>failed</v>
      </c>
      <c r="E326">
        <v>27</v>
      </c>
    </row>
    <row r="327" spans="1:5" x14ac:dyDescent="0.35">
      <c r="A327" t="str">
        <v>successful</v>
      </c>
      <c r="B327">
        <v>909</v>
      </c>
      <c r="D327" s="4" t="str">
        <v>failed</v>
      </c>
      <c r="E327">
        <v>1221</v>
      </c>
    </row>
    <row r="328" spans="1:5" x14ac:dyDescent="0.35">
      <c r="A328" t="str">
        <v>successful</v>
      </c>
      <c r="B328">
        <v>1613</v>
      </c>
      <c r="D328" s="4" t="str">
        <v>failed</v>
      </c>
      <c r="E328">
        <v>1</v>
      </c>
    </row>
    <row r="329" spans="1:5" x14ac:dyDescent="0.35">
      <c r="A329" t="str">
        <v>successful</v>
      </c>
      <c r="B329">
        <v>136</v>
      </c>
      <c r="D329" s="4" t="str">
        <v>failed</v>
      </c>
      <c r="E329">
        <v>16</v>
      </c>
    </row>
    <row r="330" spans="1:5" x14ac:dyDescent="0.35">
      <c r="A330" t="str">
        <v>successful</v>
      </c>
      <c r="B330">
        <v>130</v>
      </c>
      <c r="D330" s="4" t="str">
        <v>failed</v>
      </c>
      <c r="E330">
        <v>41</v>
      </c>
    </row>
    <row r="331" spans="1:5" x14ac:dyDescent="0.35">
      <c r="A331" t="str">
        <v>successful</v>
      </c>
      <c r="B331">
        <v>102</v>
      </c>
      <c r="D331" s="4" t="str">
        <v>failed</v>
      </c>
      <c r="E331">
        <v>523</v>
      </c>
    </row>
    <row r="332" spans="1:5" x14ac:dyDescent="0.35">
      <c r="A332" t="str">
        <v>successful</v>
      </c>
      <c r="B332">
        <v>4006</v>
      </c>
      <c r="D332" s="4" t="str">
        <v>failed</v>
      </c>
      <c r="E332">
        <v>141</v>
      </c>
    </row>
    <row r="333" spans="1:5" x14ac:dyDescent="0.35">
      <c r="A333" t="str">
        <v>successful</v>
      </c>
      <c r="B333">
        <v>1629</v>
      </c>
      <c r="D333" s="4" t="str">
        <v>failed</v>
      </c>
      <c r="E333">
        <v>52</v>
      </c>
    </row>
    <row r="334" spans="1:5" x14ac:dyDescent="0.35">
      <c r="A334" t="str">
        <v>successful</v>
      </c>
      <c r="B334">
        <v>2188</v>
      </c>
      <c r="D334" s="4" t="str">
        <v>failed</v>
      </c>
      <c r="E334">
        <v>225</v>
      </c>
    </row>
    <row r="335" spans="1:5" x14ac:dyDescent="0.35">
      <c r="A335" t="str">
        <v>successful</v>
      </c>
      <c r="B335">
        <v>2409</v>
      </c>
      <c r="D335" s="4" t="str">
        <v>failed</v>
      </c>
      <c r="E335">
        <v>38</v>
      </c>
    </row>
    <row r="336" spans="1:5" x14ac:dyDescent="0.35">
      <c r="A336" t="str">
        <v>successful</v>
      </c>
      <c r="B336">
        <v>194</v>
      </c>
      <c r="D336" s="4" t="str">
        <v>failed</v>
      </c>
      <c r="E336">
        <v>15</v>
      </c>
    </row>
    <row r="337" spans="1:5" x14ac:dyDescent="0.35">
      <c r="A337" t="str">
        <v>successful</v>
      </c>
      <c r="B337">
        <v>1140</v>
      </c>
      <c r="D337" s="4" t="str">
        <v>failed</v>
      </c>
      <c r="E337">
        <v>37</v>
      </c>
    </row>
    <row r="338" spans="1:5" x14ac:dyDescent="0.35">
      <c r="A338" t="str">
        <v>successful</v>
      </c>
      <c r="B338">
        <v>102</v>
      </c>
      <c r="D338" s="4" t="str">
        <v>failed</v>
      </c>
      <c r="E338">
        <v>112</v>
      </c>
    </row>
    <row r="339" spans="1:5" x14ac:dyDescent="0.35">
      <c r="A339" t="str">
        <v>successful</v>
      </c>
      <c r="B339">
        <v>2857</v>
      </c>
      <c r="D339" s="4" t="str">
        <v>failed</v>
      </c>
      <c r="E339">
        <v>21</v>
      </c>
    </row>
    <row r="340" spans="1:5" x14ac:dyDescent="0.35">
      <c r="A340" t="str">
        <v>successful</v>
      </c>
      <c r="B340">
        <v>107</v>
      </c>
      <c r="D340" s="4" t="str">
        <v>failed</v>
      </c>
      <c r="E340">
        <v>67</v>
      </c>
    </row>
    <row r="341" spans="1:5" x14ac:dyDescent="0.35">
      <c r="A341" t="str">
        <v>successful</v>
      </c>
      <c r="B341">
        <v>160</v>
      </c>
      <c r="D341" s="4" t="str">
        <v>failed</v>
      </c>
      <c r="E341">
        <v>78</v>
      </c>
    </row>
    <row r="342" spans="1:5" x14ac:dyDescent="0.35">
      <c r="A342" t="str">
        <v>successful</v>
      </c>
      <c r="B342">
        <v>2230</v>
      </c>
      <c r="D342" s="4" t="str">
        <v>failed</v>
      </c>
      <c r="E342">
        <v>67</v>
      </c>
    </row>
    <row r="343" spans="1:5" x14ac:dyDescent="0.35">
      <c r="A343" t="str">
        <v>successful</v>
      </c>
      <c r="B343">
        <v>316</v>
      </c>
      <c r="D343" s="4" t="str">
        <v>failed</v>
      </c>
      <c r="E343">
        <v>263</v>
      </c>
    </row>
    <row r="344" spans="1:5" x14ac:dyDescent="0.35">
      <c r="A344" t="str">
        <v>successful</v>
      </c>
      <c r="B344">
        <v>117</v>
      </c>
      <c r="D344" s="4" t="str">
        <v>failed</v>
      </c>
      <c r="E344">
        <v>1691</v>
      </c>
    </row>
    <row r="345" spans="1:5" x14ac:dyDescent="0.35">
      <c r="A345" t="str">
        <v>successful</v>
      </c>
      <c r="B345">
        <v>6406</v>
      </c>
      <c r="D345" s="4" t="str">
        <v>failed</v>
      </c>
      <c r="E345">
        <v>181</v>
      </c>
    </row>
    <row r="346" spans="1:5" x14ac:dyDescent="0.35">
      <c r="A346" t="str">
        <v>successful</v>
      </c>
      <c r="B346">
        <v>192</v>
      </c>
      <c r="D346" s="4" t="str">
        <v>failed</v>
      </c>
      <c r="E346">
        <v>13</v>
      </c>
    </row>
    <row r="347" spans="1:5" x14ac:dyDescent="0.35">
      <c r="A347" t="str">
        <v>successful</v>
      </c>
      <c r="B347">
        <v>26</v>
      </c>
      <c r="D347" s="4" t="str">
        <v>failed</v>
      </c>
      <c r="E347">
        <v>1</v>
      </c>
    </row>
    <row r="348" spans="1:5" x14ac:dyDescent="0.35">
      <c r="A348" t="str">
        <v>successful</v>
      </c>
      <c r="B348">
        <v>723</v>
      </c>
      <c r="D348" s="4" t="str">
        <v>failed</v>
      </c>
      <c r="E348">
        <v>21</v>
      </c>
    </row>
    <row r="349" spans="1:5" x14ac:dyDescent="0.35">
      <c r="A349" t="str">
        <v>successful</v>
      </c>
      <c r="B349">
        <v>170</v>
      </c>
      <c r="D349" s="4" t="str">
        <v>failed</v>
      </c>
      <c r="E349">
        <v>830</v>
      </c>
    </row>
    <row r="350" spans="1:5" x14ac:dyDescent="0.35">
      <c r="A350" t="str">
        <v>successful</v>
      </c>
      <c r="B350">
        <v>238</v>
      </c>
      <c r="D350" s="4" t="str">
        <v>failed</v>
      </c>
      <c r="E350">
        <v>130</v>
      </c>
    </row>
    <row r="351" spans="1:5" x14ac:dyDescent="0.35">
      <c r="A351" t="str">
        <v>successful</v>
      </c>
      <c r="B351">
        <v>55</v>
      </c>
      <c r="D351" s="4" t="str">
        <v>failed</v>
      </c>
      <c r="E351">
        <v>55</v>
      </c>
    </row>
    <row r="352" spans="1:5" x14ac:dyDescent="0.35">
      <c r="A352" t="str">
        <v>successful</v>
      </c>
      <c r="B352">
        <v>128</v>
      </c>
      <c r="D352" s="4" t="str">
        <v>failed</v>
      </c>
      <c r="E352">
        <v>114</v>
      </c>
    </row>
    <row r="353" spans="1:5" x14ac:dyDescent="0.35">
      <c r="A353" t="str">
        <v>successful</v>
      </c>
      <c r="B353">
        <v>2144</v>
      </c>
      <c r="D353" s="4" t="str">
        <v>failed</v>
      </c>
      <c r="E353">
        <v>594</v>
      </c>
    </row>
    <row r="354" spans="1:5" x14ac:dyDescent="0.35">
      <c r="A354" t="str">
        <v>successful</v>
      </c>
      <c r="B354">
        <v>2693</v>
      </c>
      <c r="D354" s="4" t="str">
        <v>failed</v>
      </c>
      <c r="E354">
        <v>24</v>
      </c>
    </row>
    <row r="355" spans="1:5" x14ac:dyDescent="0.35">
      <c r="A355" t="str">
        <v>successful</v>
      </c>
      <c r="B355">
        <v>432</v>
      </c>
      <c r="D355" s="4" t="str">
        <v>failed</v>
      </c>
      <c r="E355">
        <v>252</v>
      </c>
    </row>
    <row r="356" spans="1:5" x14ac:dyDescent="0.35">
      <c r="A356" t="str">
        <v>successful</v>
      </c>
      <c r="B356">
        <v>189</v>
      </c>
      <c r="D356" s="4" t="str">
        <v>failed</v>
      </c>
      <c r="E356">
        <v>67</v>
      </c>
    </row>
    <row r="357" spans="1:5" x14ac:dyDescent="0.35">
      <c r="A357" t="str">
        <v>successful</v>
      </c>
      <c r="B357">
        <v>154</v>
      </c>
      <c r="D357" s="4" t="str">
        <v>failed</v>
      </c>
      <c r="E357">
        <v>742</v>
      </c>
    </row>
    <row r="358" spans="1:5" x14ac:dyDescent="0.35">
      <c r="A358" t="str">
        <v>successful</v>
      </c>
      <c r="B358">
        <v>96</v>
      </c>
      <c r="D358" s="4" t="str">
        <v>failed</v>
      </c>
      <c r="E358">
        <v>75</v>
      </c>
    </row>
    <row r="359" spans="1:5" x14ac:dyDescent="0.35">
      <c r="A359" t="str">
        <v>successful</v>
      </c>
      <c r="B359">
        <v>3063</v>
      </c>
      <c r="D359" s="4" t="str">
        <v>failed</v>
      </c>
      <c r="E359">
        <v>4405</v>
      </c>
    </row>
    <row r="360" spans="1:5" x14ac:dyDescent="0.35">
      <c r="A360" t="str">
        <v>successful</v>
      </c>
      <c r="B360">
        <v>2266</v>
      </c>
      <c r="D360" s="4" t="str">
        <v>failed</v>
      </c>
      <c r="E360">
        <v>92</v>
      </c>
    </row>
    <row r="361" spans="1:5" x14ac:dyDescent="0.35">
      <c r="A361" t="str">
        <v>successful</v>
      </c>
      <c r="B361">
        <v>194</v>
      </c>
      <c r="D361" s="4" t="str">
        <v>failed</v>
      </c>
      <c r="E361">
        <v>64</v>
      </c>
    </row>
    <row r="362" spans="1:5" x14ac:dyDescent="0.35">
      <c r="A362" t="str">
        <v>successful</v>
      </c>
      <c r="B362">
        <v>129</v>
      </c>
      <c r="D362" s="4" t="str">
        <v>failed</v>
      </c>
      <c r="E362">
        <v>64</v>
      </c>
    </row>
    <row r="363" spans="1:5" x14ac:dyDescent="0.35">
      <c r="A363" t="str">
        <v>successful</v>
      </c>
      <c r="B363">
        <v>375</v>
      </c>
      <c r="D363" s="4" t="str">
        <v>failed</v>
      </c>
      <c r="E363">
        <v>842</v>
      </c>
    </row>
    <row r="364" spans="1:5" x14ac:dyDescent="0.35">
      <c r="A364" t="str">
        <v>successful</v>
      </c>
      <c r="B364">
        <v>409</v>
      </c>
      <c r="D364" s="4" t="str">
        <v>failed</v>
      </c>
      <c r="E364">
        <v>112</v>
      </c>
    </row>
    <row r="365" spans="1:5" x14ac:dyDescent="0.35">
      <c r="A365" t="str">
        <v>successful</v>
      </c>
      <c r="B365">
        <v>234</v>
      </c>
      <c r="D365" s="4" t="str">
        <v>failed</v>
      </c>
      <c r="E365">
        <v>374</v>
      </c>
    </row>
    <row r="366" spans="1:5" x14ac:dyDescent="0.35">
      <c r="A366" t="str">
        <v>successful</v>
      </c>
      <c r="B366">
        <v>3016</v>
      </c>
    </row>
    <row r="367" spans="1:5" x14ac:dyDescent="0.35">
      <c r="A367" t="str">
        <v>successful</v>
      </c>
      <c r="B367">
        <v>264</v>
      </c>
    </row>
    <row r="368" spans="1:5" x14ac:dyDescent="0.35">
      <c r="A368" t="str">
        <v>successful</v>
      </c>
      <c r="B368">
        <v>272</v>
      </c>
    </row>
    <row r="369" spans="1:2" x14ac:dyDescent="0.35">
      <c r="A369" t="str">
        <v>successful</v>
      </c>
      <c r="B369">
        <v>419</v>
      </c>
    </row>
    <row r="370" spans="1:2" x14ac:dyDescent="0.35">
      <c r="A370" t="str">
        <v>successful</v>
      </c>
      <c r="B370">
        <v>1621</v>
      </c>
    </row>
    <row r="371" spans="1:2" x14ac:dyDescent="0.35">
      <c r="A371" t="str">
        <v>successful</v>
      </c>
      <c r="B371">
        <v>1101</v>
      </c>
    </row>
    <row r="372" spans="1:2" x14ac:dyDescent="0.35">
      <c r="A372" t="str">
        <v>successful</v>
      </c>
      <c r="B372">
        <v>1073</v>
      </c>
    </row>
    <row r="373" spans="1:2" x14ac:dyDescent="0.35">
      <c r="A373" t="str">
        <v>successful</v>
      </c>
      <c r="B373">
        <v>331</v>
      </c>
    </row>
    <row r="374" spans="1:2" x14ac:dyDescent="0.35">
      <c r="A374" t="str">
        <v>successful</v>
      </c>
      <c r="B374">
        <v>1170</v>
      </c>
    </row>
    <row r="375" spans="1:2" x14ac:dyDescent="0.35">
      <c r="A375" t="str">
        <v>successful</v>
      </c>
      <c r="B375">
        <v>363</v>
      </c>
    </row>
    <row r="376" spans="1:2" x14ac:dyDescent="0.35">
      <c r="A376" t="str">
        <v>successful</v>
      </c>
      <c r="B376">
        <v>103</v>
      </c>
    </row>
    <row r="377" spans="1:2" x14ac:dyDescent="0.35">
      <c r="A377" t="str">
        <v>successful</v>
      </c>
      <c r="B377">
        <v>147</v>
      </c>
    </row>
    <row r="378" spans="1:2" x14ac:dyDescent="0.35">
      <c r="A378" t="str">
        <v>successful</v>
      </c>
      <c r="B378">
        <v>110</v>
      </c>
    </row>
    <row r="379" spans="1:2" x14ac:dyDescent="0.35">
      <c r="A379" t="str">
        <v>successful</v>
      </c>
      <c r="B379">
        <v>134</v>
      </c>
    </row>
    <row r="380" spans="1:2" x14ac:dyDescent="0.35">
      <c r="A380" t="str">
        <v>successful</v>
      </c>
      <c r="B380">
        <v>269</v>
      </c>
    </row>
    <row r="381" spans="1:2" x14ac:dyDescent="0.35">
      <c r="A381" t="str">
        <v>successful</v>
      </c>
      <c r="B381">
        <v>175</v>
      </c>
    </row>
    <row r="382" spans="1:2" x14ac:dyDescent="0.35">
      <c r="A382" t="str">
        <v>successful</v>
      </c>
      <c r="B382">
        <v>69</v>
      </c>
    </row>
    <row r="383" spans="1:2" x14ac:dyDescent="0.35">
      <c r="A383" t="str">
        <v>successful</v>
      </c>
      <c r="B383">
        <v>190</v>
      </c>
    </row>
    <row r="384" spans="1:2" x14ac:dyDescent="0.35">
      <c r="A384" t="str">
        <v>successful</v>
      </c>
      <c r="B384">
        <v>237</v>
      </c>
    </row>
    <row r="385" spans="1:2" x14ac:dyDescent="0.35">
      <c r="A385" t="str">
        <v>successful</v>
      </c>
      <c r="B385">
        <v>196</v>
      </c>
    </row>
    <row r="386" spans="1:2" x14ac:dyDescent="0.35">
      <c r="A386" t="str">
        <v>successful</v>
      </c>
      <c r="B386">
        <v>7295</v>
      </c>
    </row>
    <row r="387" spans="1:2" x14ac:dyDescent="0.35">
      <c r="A387" t="str">
        <v>successful</v>
      </c>
      <c r="B387">
        <v>2893</v>
      </c>
    </row>
    <row r="388" spans="1:2" x14ac:dyDescent="0.35">
      <c r="A388" t="str">
        <v>successful</v>
      </c>
      <c r="B388">
        <v>820</v>
      </c>
    </row>
    <row r="389" spans="1:2" x14ac:dyDescent="0.35">
      <c r="A389" t="str">
        <v>successful</v>
      </c>
      <c r="B389">
        <v>2038</v>
      </c>
    </row>
    <row r="390" spans="1:2" x14ac:dyDescent="0.35">
      <c r="A390" t="str">
        <v>successful</v>
      </c>
      <c r="B390">
        <v>116</v>
      </c>
    </row>
    <row r="391" spans="1:2" x14ac:dyDescent="0.35">
      <c r="A391" t="str">
        <v>successful</v>
      </c>
      <c r="B391">
        <v>1345</v>
      </c>
    </row>
    <row r="392" spans="1:2" x14ac:dyDescent="0.35">
      <c r="A392" t="str">
        <v>successful</v>
      </c>
      <c r="B392">
        <v>168</v>
      </c>
    </row>
    <row r="393" spans="1:2" x14ac:dyDescent="0.35">
      <c r="A393" t="str">
        <v>successful</v>
      </c>
      <c r="B393">
        <v>137</v>
      </c>
    </row>
    <row r="394" spans="1:2" x14ac:dyDescent="0.35">
      <c r="A394" t="str">
        <v>successful</v>
      </c>
      <c r="B394">
        <v>186</v>
      </c>
    </row>
    <row r="395" spans="1:2" x14ac:dyDescent="0.35">
      <c r="A395" t="str">
        <v>successful</v>
      </c>
      <c r="B395">
        <v>125</v>
      </c>
    </row>
    <row r="396" spans="1:2" x14ac:dyDescent="0.35">
      <c r="A396" t="str">
        <v>successful</v>
      </c>
      <c r="B396">
        <v>202</v>
      </c>
    </row>
    <row r="397" spans="1:2" x14ac:dyDescent="0.35">
      <c r="A397" t="str">
        <v>successful</v>
      </c>
      <c r="B397">
        <v>103</v>
      </c>
    </row>
    <row r="398" spans="1:2" x14ac:dyDescent="0.35">
      <c r="A398" t="str">
        <v>successful</v>
      </c>
      <c r="B398">
        <v>1785</v>
      </c>
    </row>
    <row r="399" spans="1:2" x14ac:dyDescent="0.35">
      <c r="A399" t="str">
        <v>successful</v>
      </c>
      <c r="B399">
        <v>157</v>
      </c>
    </row>
    <row r="400" spans="1:2" x14ac:dyDescent="0.35">
      <c r="A400" t="str">
        <v>successful</v>
      </c>
      <c r="B400">
        <v>555</v>
      </c>
    </row>
    <row r="401" spans="1:2" x14ac:dyDescent="0.35">
      <c r="A401" t="str">
        <v>successful</v>
      </c>
      <c r="B401">
        <v>297</v>
      </c>
    </row>
    <row r="402" spans="1:2" x14ac:dyDescent="0.35">
      <c r="A402" t="str">
        <v>successful</v>
      </c>
      <c r="B402">
        <v>123</v>
      </c>
    </row>
    <row r="403" spans="1:2" x14ac:dyDescent="0.35">
      <c r="A403" t="str">
        <v>successful</v>
      </c>
      <c r="B403">
        <v>3036</v>
      </c>
    </row>
    <row r="404" spans="1:2" x14ac:dyDescent="0.35">
      <c r="A404" t="str">
        <v>successful</v>
      </c>
      <c r="B404">
        <v>144</v>
      </c>
    </row>
    <row r="405" spans="1:2" x14ac:dyDescent="0.35">
      <c r="A405" t="str">
        <v>successful</v>
      </c>
      <c r="B405">
        <v>121</v>
      </c>
    </row>
    <row r="406" spans="1:2" x14ac:dyDescent="0.35">
      <c r="A406" t="str">
        <v>successful</v>
      </c>
      <c r="B406">
        <v>181</v>
      </c>
    </row>
    <row r="407" spans="1:2" x14ac:dyDescent="0.35">
      <c r="A407" t="str">
        <v>successful</v>
      </c>
      <c r="B407">
        <v>122</v>
      </c>
    </row>
    <row r="408" spans="1:2" x14ac:dyDescent="0.35">
      <c r="A408" t="str">
        <v>successful</v>
      </c>
      <c r="B408">
        <v>1071</v>
      </c>
    </row>
    <row r="409" spans="1:2" x14ac:dyDescent="0.35">
      <c r="A409" t="str">
        <v>successful</v>
      </c>
      <c r="B409">
        <v>980</v>
      </c>
    </row>
    <row r="410" spans="1:2" x14ac:dyDescent="0.35">
      <c r="A410" t="str">
        <v>successful</v>
      </c>
      <c r="B410">
        <v>536</v>
      </c>
    </row>
    <row r="411" spans="1:2" x14ac:dyDescent="0.35">
      <c r="A411" t="str">
        <v>successful</v>
      </c>
      <c r="B411">
        <v>1991</v>
      </c>
    </row>
    <row r="412" spans="1:2" x14ac:dyDescent="0.35">
      <c r="A412" t="str">
        <v>successful</v>
      </c>
      <c r="B412">
        <v>180</v>
      </c>
    </row>
    <row r="413" spans="1:2" x14ac:dyDescent="0.35">
      <c r="A413" t="str">
        <v>successful</v>
      </c>
      <c r="B413">
        <v>130</v>
      </c>
    </row>
    <row r="414" spans="1:2" x14ac:dyDescent="0.35">
      <c r="A414" t="str">
        <v>successful</v>
      </c>
      <c r="B414">
        <v>122</v>
      </c>
    </row>
    <row r="415" spans="1:2" x14ac:dyDescent="0.35">
      <c r="A415" t="str">
        <v>successful</v>
      </c>
      <c r="B415">
        <v>140</v>
      </c>
    </row>
    <row r="416" spans="1:2" x14ac:dyDescent="0.35">
      <c r="A416" t="str">
        <v>successful</v>
      </c>
      <c r="B416">
        <v>3388</v>
      </c>
    </row>
    <row r="417" spans="1:2" x14ac:dyDescent="0.35">
      <c r="A417" t="str">
        <v>successful</v>
      </c>
      <c r="B417">
        <v>280</v>
      </c>
    </row>
    <row r="418" spans="1:2" x14ac:dyDescent="0.35">
      <c r="A418" t="str">
        <v>successful</v>
      </c>
      <c r="B418">
        <v>366</v>
      </c>
    </row>
    <row r="419" spans="1:2" x14ac:dyDescent="0.35">
      <c r="A419" t="str">
        <v>successful</v>
      </c>
      <c r="B419">
        <v>270</v>
      </c>
    </row>
    <row r="420" spans="1:2" x14ac:dyDescent="0.35">
      <c r="A420" t="str">
        <v>successful</v>
      </c>
      <c r="B420">
        <v>137</v>
      </c>
    </row>
    <row r="421" spans="1:2" x14ac:dyDescent="0.35">
      <c r="A421" t="str">
        <v>successful</v>
      </c>
      <c r="B421">
        <v>3205</v>
      </c>
    </row>
    <row r="422" spans="1:2" x14ac:dyDescent="0.35">
      <c r="A422" t="str">
        <v>successful</v>
      </c>
      <c r="B422">
        <v>288</v>
      </c>
    </row>
    <row r="423" spans="1:2" x14ac:dyDescent="0.35">
      <c r="A423" t="str">
        <v>successful</v>
      </c>
      <c r="B423">
        <v>148</v>
      </c>
    </row>
    <row r="424" spans="1:2" x14ac:dyDescent="0.35">
      <c r="A424" t="str">
        <v>successful</v>
      </c>
      <c r="B424">
        <v>114</v>
      </c>
    </row>
    <row r="425" spans="1:2" x14ac:dyDescent="0.35">
      <c r="A425" t="str">
        <v>successful</v>
      </c>
      <c r="B425">
        <v>1518</v>
      </c>
    </row>
    <row r="426" spans="1:2" x14ac:dyDescent="0.35">
      <c r="A426" t="str">
        <v>successful</v>
      </c>
      <c r="B426">
        <v>166</v>
      </c>
    </row>
    <row r="427" spans="1:2" x14ac:dyDescent="0.35">
      <c r="A427" t="str">
        <v>successful</v>
      </c>
      <c r="B427">
        <v>100</v>
      </c>
    </row>
    <row r="428" spans="1:2" x14ac:dyDescent="0.35">
      <c r="A428" t="str">
        <v>successful</v>
      </c>
      <c r="B428">
        <v>235</v>
      </c>
    </row>
    <row r="429" spans="1:2" x14ac:dyDescent="0.35">
      <c r="A429" t="str">
        <v>successful</v>
      </c>
      <c r="B429">
        <v>148</v>
      </c>
    </row>
    <row r="430" spans="1:2" x14ac:dyDescent="0.35">
      <c r="A430" t="str">
        <v>successful</v>
      </c>
      <c r="B430">
        <v>198</v>
      </c>
    </row>
    <row r="431" spans="1:2" x14ac:dyDescent="0.35">
      <c r="A431" t="str">
        <v>successful</v>
      </c>
      <c r="B431">
        <v>150</v>
      </c>
    </row>
    <row r="432" spans="1:2" x14ac:dyDescent="0.35">
      <c r="A432" t="str">
        <v>successful</v>
      </c>
      <c r="B432">
        <v>216</v>
      </c>
    </row>
    <row r="433" spans="1:2" x14ac:dyDescent="0.35">
      <c r="A433" t="str">
        <v>successful</v>
      </c>
      <c r="B433">
        <v>5139</v>
      </c>
    </row>
    <row r="434" spans="1:2" x14ac:dyDescent="0.35">
      <c r="A434" t="str">
        <v>successful</v>
      </c>
      <c r="B434">
        <v>2353</v>
      </c>
    </row>
    <row r="435" spans="1:2" x14ac:dyDescent="0.35">
      <c r="A435" t="str">
        <v>successful</v>
      </c>
      <c r="B435">
        <v>78</v>
      </c>
    </row>
    <row r="436" spans="1:2" x14ac:dyDescent="0.35">
      <c r="A436" t="str">
        <v>successful</v>
      </c>
      <c r="B436">
        <v>174</v>
      </c>
    </row>
    <row r="437" spans="1:2" x14ac:dyDescent="0.35">
      <c r="A437" t="str">
        <v>successful</v>
      </c>
      <c r="B437">
        <v>164</v>
      </c>
    </row>
    <row r="438" spans="1:2" x14ac:dyDescent="0.35">
      <c r="A438" t="str">
        <v>successful</v>
      </c>
      <c r="B438">
        <v>161</v>
      </c>
    </row>
    <row r="439" spans="1:2" x14ac:dyDescent="0.35">
      <c r="A439" t="str">
        <v>successful</v>
      </c>
      <c r="B439">
        <v>138</v>
      </c>
    </row>
    <row r="440" spans="1:2" x14ac:dyDescent="0.35">
      <c r="A440" t="str">
        <v>successful</v>
      </c>
      <c r="B440">
        <v>3308</v>
      </c>
    </row>
    <row r="441" spans="1:2" x14ac:dyDescent="0.35">
      <c r="A441" t="str">
        <v>successful</v>
      </c>
      <c r="B441">
        <v>127</v>
      </c>
    </row>
    <row r="442" spans="1:2" x14ac:dyDescent="0.35">
      <c r="A442" t="str">
        <v>successful</v>
      </c>
      <c r="B442">
        <v>207</v>
      </c>
    </row>
    <row r="443" spans="1:2" x14ac:dyDescent="0.35">
      <c r="A443" t="str">
        <v>successful</v>
      </c>
      <c r="B443">
        <v>181</v>
      </c>
    </row>
    <row r="444" spans="1:2" x14ac:dyDescent="0.35">
      <c r="A444" t="str">
        <v>successful</v>
      </c>
      <c r="B444">
        <v>110</v>
      </c>
    </row>
    <row r="445" spans="1:2" x14ac:dyDescent="0.35">
      <c r="A445" t="str">
        <v>successful</v>
      </c>
      <c r="B445">
        <v>185</v>
      </c>
    </row>
    <row r="446" spans="1:2" x14ac:dyDescent="0.35">
      <c r="A446" t="str">
        <v>successful</v>
      </c>
      <c r="B446">
        <v>121</v>
      </c>
    </row>
    <row r="447" spans="1:2" x14ac:dyDescent="0.35">
      <c r="A447" t="str">
        <v>successful</v>
      </c>
      <c r="B447">
        <v>106</v>
      </c>
    </row>
    <row r="448" spans="1:2" x14ac:dyDescent="0.35">
      <c r="A448" t="str">
        <v>successful</v>
      </c>
      <c r="B448">
        <v>142</v>
      </c>
    </row>
    <row r="449" spans="1:2" x14ac:dyDescent="0.35">
      <c r="A449" t="str">
        <v>successful</v>
      </c>
      <c r="B449">
        <v>233</v>
      </c>
    </row>
    <row r="450" spans="1:2" x14ac:dyDescent="0.35">
      <c r="A450" t="str">
        <v>successful</v>
      </c>
      <c r="B450">
        <v>218</v>
      </c>
    </row>
    <row r="451" spans="1:2" x14ac:dyDescent="0.35">
      <c r="A451" t="str">
        <v>successful</v>
      </c>
      <c r="B451">
        <v>76</v>
      </c>
    </row>
    <row r="452" spans="1:2" x14ac:dyDescent="0.35">
      <c r="A452" t="str">
        <v>successful</v>
      </c>
      <c r="B452">
        <v>43</v>
      </c>
    </row>
    <row r="453" spans="1:2" x14ac:dyDescent="0.35">
      <c r="A453" t="str">
        <v>successful</v>
      </c>
      <c r="B453">
        <v>221</v>
      </c>
    </row>
    <row r="454" spans="1:2" x14ac:dyDescent="0.35">
      <c r="A454" t="str">
        <v>successful</v>
      </c>
      <c r="B454">
        <v>2805</v>
      </c>
    </row>
    <row r="455" spans="1:2" x14ac:dyDescent="0.35">
      <c r="A455" t="str">
        <v>successful</v>
      </c>
      <c r="B455">
        <v>68</v>
      </c>
    </row>
    <row r="456" spans="1:2" x14ac:dyDescent="0.35">
      <c r="A456" t="str">
        <v>successful</v>
      </c>
      <c r="B456">
        <v>183</v>
      </c>
    </row>
    <row r="457" spans="1:2" x14ac:dyDescent="0.35">
      <c r="A457" t="str">
        <v>successful</v>
      </c>
      <c r="B457">
        <v>133</v>
      </c>
    </row>
    <row r="458" spans="1:2" x14ac:dyDescent="0.35">
      <c r="A458" t="str">
        <v>successful</v>
      </c>
      <c r="B458">
        <v>2489</v>
      </c>
    </row>
    <row r="459" spans="1:2" x14ac:dyDescent="0.35">
      <c r="A459" t="str">
        <v>successful</v>
      </c>
      <c r="B459">
        <v>69</v>
      </c>
    </row>
    <row r="460" spans="1:2" x14ac:dyDescent="0.35">
      <c r="A460" t="str">
        <v>successful</v>
      </c>
      <c r="B460">
        <v>279</v>
      </c>
    </row>
    <row r="461" spans="1:2" x14ac:dyDescent="0.35">
      <c r="A461" t="str">
        <v>successful</v>
      </c>
      <c r="B461">
        <v>210</v>
      </c>
    </row>
    <row r="462" spans="1:2" x14ac:dyDescent="0.35">
      <c r="A462" t="str">
        <v>successful</v>
      </c>
      <c r="B462">
        <v>2100</v>
      </c>
    </row>
    <row r="463" spans="1:2" x14ac:dyDescent="0.35">
      <c r="A463" t="str">
        <v>successful</v>
      </c>
      <c r="B463">
        <v>252</v>
      </c>
    </row>
    <row r="464" spans="1:2" x14ac:dyDescent="0.35">
      <c r="A464" t="str">
        <v>successful</v>
      </c>
      <c r="B464">
        <v>1280</v>
      </c>
    </row>
    <row r="465" spans="1:2" x14ac:dyDescent="0.35">
      <c r="A465" t="str">
        <v>successful</v>
      </c>
      <c r="B465">
        <v>157</v>
      </c>
    </row>
    <row r="466" spans="1:2" x14ac:dyDescent="0.35">
      <c r="A466" t="str">
        <v>successful</v>
      </c>
      <c r="B466">
        <v>194</v>
      </c>
    </row>
    <row r="467" spans="1:2" x14ac:dyDescent="0.35">
      <c r="A467" t="str">
        <v>successful</v>
      </c>
      <c r="B467">
        <v>82</v>
      </c>
    </row>
    <row r="468" spans="1:2" x14ac:dyDescent="0.35">
      <c r="A468" t="str">
        <v>successful</v>
      </c>
      <c r="B468">
        <v>4233</v>
      </c>
    </row>
    <row r="469" spans="1:2" x14ac:dyDescent="0.35">
      <c r="A469" t="str">
        <v>successful</v>
      </c>
      <c r="B469">
        <v>1297</v>
      </c>
    </row>
    <row r="470" spans="1:2" x14ac:dyDescent="0.35">
      <c r="A470" t="str">
        <v>successful</v>
      </c>
      <c r="B470">
        <v>165</v>
      </c>
    </row>
    <row r="471" spans="1:2" x14ac:dyDescent="0.35">
      <c r="A471" t="str">
        <v>successful</v>
      </c>
      <c r="B471">
        <v>119</v>
      </c>
    </row>
    <row r="472" spans="1:2" x14ac:dyDescent="0.35">
      <c r="A472" t="str">
        <v>successful</v>
      </c>
      <c r="B472">
        <v>1797</v>
      </c>
    </row>
    <row r="473" spans="1:2" x14ac:dyDescent="0.35">
      <c r="A473" t="str">
        <v>successful</v>
      </c>
      <c r="B473">
        <v>261</v>
      </c>
    </row>
    <row r="474" spans="1:2" x14ac:dyDescent="0.35">
      <c r="A474" t="str">
        <v>successful</v>
      </c>
      <c r="B474">
        <v>157</v>
      </c>
    </row>
    <row r="475" spans="1:2" x14ac:dyDescent="0.35">
      <c r="A475" t="str">
        <v>successful</v>
      </c>
      <c r="B475">
        <v>3533</v>
      </c>
    </row>
    <row r="476" spans="1:2" x14ac:dyDescent="0.35">
      <c r="A476" t="str">
        <v>successful</v>
      </c>
      <c r="B476">
        <v>155</v>
      </c>
    </row>
    <row r="477" spans="1:2" x14ac:dyDescent="0.35">
      <c r="A477" t="str">
        <v>successful</v>
      </c>
      <c r="B477">
        <v>132</v>
      </c>
    </row>
    <row r="478" spans="1:2" x14ac:dyDescent="0.35">
      <c r="A478" t="str">
        <v>successful</v>
      </c>
      <c r="B478">
        <v>1354</v>
      </c>
    </row>
    <row r="479" spans="1:2" x14ac:dyDescent="0.35">
      <c r="A479" t="str">
        <v>successful</v>
      </c>
      <c r="B479">
        <v>48</v>
      </c>
    </row>
    <row r="480" spans="1:2" x14ac:dyDescent="0.35">
      <c r="A480" t="str">
        <v>successful</v>
      </c>
      <c r="B480">
        <v>110</v>
      </c>
    </row>
    <row r="481" spans="1:2" x14ac:dyDescent="0.35">
      <c r="A481" t="str">
        <v>successful</v>
      </c>
      <c r="B481">
        <v>172</v>
      </c>
    </row>
    <row r="482" spans="1:2" x14ac:dyDescent="0.35">
      <c r="A482" t="str">
        <v>successful</v>
      </c>
      <c r="B482">
        <v>307</v>
      </c>
    </row>
    <row r="483" spans="1:2" x14ac:dyDescent="0.35">
      <c r="A483" t="str">
        <v>successful</v>
      </c>
      <c r="B483">
        <v>160</v>
      </c>
    </row>
    <row r="484" spans="1:2" x14ac:dyDescent="0.35">
      <c r="A484" t="str">
        <v>successful</v>
      </c>
      <c r="B484">
        <v>1467</v>
      </c>
    </row>
    <row r="485" spans="1:2" x14ac:dyDescent="0.35">
      <c r="A485" t="str">
        <v>successful</v>
      </c>
      <c r="B485">
        <v>2662</v>
      </c>
    </row>
    <row r="486" spans="1:2" x14ac:dyDescent="0.35">
      <c r="A486" t="str">
        <v>successful</v>
      </c>
      <c r="B486">
        <v>452</v>
      </c>
    </row>
    <row r="487" spans="1:2" x14ac:dyDescent="0.35">
      <c r="A487" t="str">
        <v>successful</v>
      </c>
      <c r="B487">
        <v>158</v>
      </c>
    </row>
    <row r="488" spans="1:2" x14ac:dyDescent="0.35">
      <c r="A488" t="str">
        <v>successful</v>
      </c>
      <c r="B488">
        <v>225</v>
      </c>
    </row>
    <row r="489" spans="1:2" x14ac:dyDescent="0.35">
      <c r="A489" t="str">
        <v>successful</v>
      </c>
      <c r="B489">
        <v>65</v>
      </c>
    </row>
    <row r="490" spans="1:2" x14ac:dyDescent="0.35">
      <c r="A490" t="str">
        <v>successful</v>
      </c>
      <c r="B490">
        <v>163</v>
      </c>
    </row>
    <row r="491" spans="1:2" x14ac:dyDescent="0.35">
      <c r="A491" t="str">
        <v>successful</v>
      </c>
      <c r="B491">
        <v>85</v>
      </c>
    </row>
    <row r="492" spans="1:2" x14ac:dyDescent="0.35">
      <c r="A492" t="str">
        <v>successful</v>
      </c>
      <c r="B492">
        <v>217</v>
      </c>
    </row>
    <row r="493" spans="1:2" x14ac:dyDescent="0.35">
      <c r="A493" t="str">
        <v>successful</v>
      </c>
      <c r="B493">
        <v>150</v>
      </c>
    </row>
    <row r="494" spans="1:2" x14ac:dyDescent="0.35">
      <c r="A494" t="str">
        <v>successful</v>
      </c>
      <c r="B494">
        <v>3272</v>
      </c>
    </row>
    <row r="495" spans="1:2" x14ac:dyDescent="0.35">
      <c r="A495" t="str">
        <v>successful</v>
      </c>
      <c r="B495">
        <v>300</v>
      </c>
    </row>
    <row r="496" spans="1:2" x14ac:dyDescent="0.35">
      <c r="A496" t="str">
        <v>successful</v>
      </c>
      <c r="B496">
        <v>126</v>
      </c>
    </row>
    <row r="497" spans="1:2" x14ac:dyDescent="0.35">
      <c r="A497" t="str">
        <v>successful</v>
      </c>
      <c r="B497">
        <v>2320</v>
      </c>
    </row>
    <row r="498" spans="1:2" x14ac:dyDescent="0.35">
      <c r="A498" t="str">
        <v>successful</v>
      </c>
      <c r="B498">
        <v>81</v>
      </c>
    </row>
    <row r="499" spans="1:2" x14ac:dyDescent="0.35">
      <c r="A499" t="str">
        <v>successful</v>
      </c>
      <c r="B499">
        <v>1887</v>
      </c>
    </row>
    <row r="500" spans="1:2" x14ac:dyDescent="0.35">
      <c r="A500" t="str">
        <v>successful</v>
      </c>
      <c r="B500">
        <v>4358</v>
      </c>
    </row>
    <row r="501" spans="1:2" x14ac:dyDescent="0.35">
      <c r="A501" t="str">
        <v>successful</v>
      </c>
      <c r="B501">
        <v>53</v>
      </c>
    </row>
    <row r="502" spans="1:2" x14ac:dyDescent="0.35">
      <c r="A502" t="str">
        <v>successful</v>
      </c>
      <c r="B502">
        <v>2414</v>
      </c>
    </row>
    <row r="503" spans="1:2" x14ac:dyDescent="0.35">
      <c r="A503" t="str">
        <v>successful</v>
      </c>
      <c r="B503">
        <v>80</v>
      </c>
    </row>
    <row r="504" spans="1:2" x14ac:dyDescent="0.35">
      <c r="A504" t="str">
        <v>successful</v>
      </c>
      <c r="B504">
        <v>193</v>
      </c>
    </row>
    <row r="505" spans="1:2" x14ac:dyDescent="0.35">
      <c r="A505" t="str">
        <v>successful</v>
      </c>
      <c r="B505">
        <v>52</v>
      </c>
    </row>
    <row r="506" spans="1:2" x14ac:dyDescent="0.35">
      <c r="A506" t="str">
        <v>successful</v>
      </c>
      <c r="B506">
        <v>290</v>
      </c>
    </row>
    <row r="507" spans="1:2" x14ac:dyDescent="0.35">
      <c r="A507" t="str">
        <v>successful</v>
      </c>
      <c r="B507">
        <v>122</v>
      </c>
    </row>
    <row r="508" spans="1:2" x14ac:dyDescent="0.35">
      <c r="A508" t="str">
        <v>successful</v>
      </c>
      <c r="B508">
        <v>1470</v>
      </c>
    </row>
    <row r="509" spans="1:2" x14ac:dyDescent="0.35">
      <c r="A509" t="str">
        <v>successful</v>
      </c>
      <c r="B509">
        <v>165</v>
      </c>
    </row>
    <row r="510" spans="1:2" x14ac:dyDescent="0.35">
      <c r="A510" t="str">
        <v>successful</v>
      </c>
      <c r="B510">
        <v>182</v>
      </c>
    </row>
    <row r="511" spans="1:2" x14ac:dyDescent="0.35">
      <c r="A511" t="str">
        <v>successful</v>
      </c>
      <c r="B511">
        <v>199</v>
      </c>
    </row>
    <row r="512" spans="1:2" x14ac:dyDescent="0.35">
      <c r="A512" t="str">
        <v>successful</v>
      </c>
      <c r="B512">
        <v>56</v>
      </c>
    </row>
    <row r="513" spans="1:2" x14ac:dyDescent="0.35">
      <c r="A513" t="str">
        <v>successful</v>
      </c>
      <c r="B513">
        <v>1460</v>
      </c>
    </row>
    <row r="514" spans="1:2" x14ac:dyDescent="0.35">
      <c r="A514" t="str">
        <v>successful</v>
      </c>
      <c r="B514">
        <v>123</v>
      </c>
    </row>
    <row r="515" spans="1:2" x14ac:dyDescent="0.35">
      <c r="A515" t="str">
        <v>successful</v>
      </c>
      <c r="B515">
        <v>159</v>
      </c>
    </row>
    <row r="516" spans="1:2" x14ac:dyDescent="0.35">
      <c r="A516" t="str">
        <v>successful</v>
      </c>
      <c r="B516">
        <v>110</v>
      </c>
    </row>
    <row r="517" spans="1:2" x14ac:dyDescent="0.35">
      <c r="A517" t="str">
        <v>successful</v>
      </c>
      <c r="B517">
        <v>236</v>
      </c>
    </row>
    <row r="518" spans="1:2" x14ac:dyDescent="0.35">
      <c r="A518" t="str">
        <v>successful</v>
      </c>
      <c r="B518">
        <v>191</v>
      </c>
    </row>
    <row r="519" spans="1:2" x14ac:dyDescent="0.35">
      <c r="A519" t="str">
        <v>successful</v>
      </c>
      <c r="B519">
        <v>3934</v>
      </c>
    </row>
    <row r="520" spans="1:2" x14ac:dyDescent="0.35">
      <c r="A520" t="str">
        <v>successful</v>
      </c>
      <c r="B520">
        <v>80</v>
      </c>
    </row>
    <row r="521" spans="1:2" x14ac:dyDescent="0.35">
      <c r="A521" t="str">
        <v>successful</v>
      </c>
      <c r="B521">
        <v>462</v>
      </c>
    </row>
    <row r="522" spans="1:2" x14ac:dyDescent="0.35">
      <c r="A522" t="str">
        <v>successful</v>
      </c>
      <c r="B522">
        <v>179</v>
      </c>
    </row>
    <row r="523" spans="1:2" x14ac:dyDescent="0.35">
      <c r="A523" t="str">
        <v>successful</v>
      </c>
      <c r="B523">
        <v>1866</v>
      </c>
    </row>
    <row r="524" spans="1:2" x14ac:dyDescent="0.35">
      <c r="A524" t="str">
        <v>successful</v>
      </c>
      <c r="B524">
        <v>156</v>
      </c>
    </row>
    <row r="525" spans="1:2" x14ac:dyDescent="0.35">
      <c r="A525" t="str">
        <v>successful</v>
      </c>
      <c r="B525">
        <v>255</v>
      </c>
    </row>
    <row r="526" spans="1:2" x14ac:dyDescent="0.35">
      <c r="A526" t="str">
        <v>successful</v>
      </c>
      <c r="B526">
        <v>2261</v>
      </c>
    </row>
    <row r="527" spans="1:2" x14ac:dyDescent="0.35">
      <c r="A527" t="str">
        <v>successful</v>
      </c>
      <c r="B527">
        <v>40</v>
      </c>
    </row>
    <row r="528" spans="1:2" x14ac:dyDescent="0.35">
      <c r="A528" t="str">
        <v>successful</v>
      </c>
      <c r="B528">
        <v>2289</v>
      </c>
    </row>
    <row r="529" spans="1:2" x14ac:dyDescent="0.35">
      <c r="A529" t="str">
        <v>successful</v>
      </c>
      <c r="B529">
        <v>65</v>
      </c>
    </row>
    <row r="530" spans="1:2" x14ac:dyDescent="0.35">
      <c r="A530" t="str">
        <v>successful</v>
      </c>
      <c r="B530">
        <v>3777</v>
      </c>
    </row>
    <row r="531" spans="1:2" x14ac:dyDescent="0.35">
      <c r="A531" t="str">
        <v>successful</v>
      </c>
      <c r="B531">
        <v>184</v>
      </c>
    </row>
    <row r="532" spans="1:2" x14ac:dyDescent="0.35">
      <c r="A532" t="str">
        <v>successful</v>
      </c>
      <c r="B532">
        <v>85</v>
      </c>
    </row>
    <row r="533" spans="1:2" x14ac:dyDescent="0.35">
      <c r="A533" t="str">
        <v>successful</v>
      </c>
      <c r="B533">
        <v>144</v>
      </c>
    </row>
    <row r="534" spans="1:2" x14ac:dyDescent="0.35">
      <c r="A534" t="str">
        <v>successful</v>
      </c>
      <c r="B534">
        <v>1902</v>
      </c>
    </row>
    <row r="535" spans="1:2" x14ac:dyDescent="0.35">
      <c r="A535" t="str">
        <v>successful</v>
      </c>
      <c r="B535">
        <v>105</v>
      </c>
    </row>
    <row r="536" spans="1:2" x14ac:dyDescent="0.35">
      <c r="A536" t="str">
        <v>successful</v>
      </c>
      <c r="B536">
        <v>132</v>
      </c>
    </row>
    <row r="537" spans="1:2" x14ac:dyDescent="0.35">
      <c r="A537" t="str">
        <v>successful</v>
      </c>
      <c r="B537">
        <v>96</v>
      </c>
    </row>
    <row r="538" spans="1:2" x14ac:dyDescent="0.35">
      <c r="A538" t="str">
        <v>successful</v>
      </c>
      <c r="B538">
        <v>114</v>
      </c>
    </row>
    <row r="539" spans="1:2" x14ac:dyDescent="0.35">
      <c r="A539" t="str">
        <v>successful</v>
      </c>
      <c r="B539">
        <v>203</v>
      </c>
    </row>
    <row r="540" spans="1:2" x14ac:dyDescent="0.35">
      <c r="A540" t="str">
        <v>successful</v>
      </c>
      <c r="B540">
        <v>1559</v>
      </c>
    </row>
    <row r="541" spans="1:2" x14ac:dyDescent="0.35">
      <c r="A541" t="str">
        <v>successful</v>
      </c>
      <c r="B541">
        <v>1548</v>
      </c>
    </row>
    <row r="542" spans="1:2" x14ac:dyDescent="0.35">
      <c r="A542" t="str">
        <v>successful</v>
      </c>
      <c r="B542">
        <v>80</v>
      </c>
    </row>
    <row r="543" spans="1:2" x14ac:dyDescent="0.35">
      <c r="A543" t="str">
        <v>successful</v>
      </c>
      <c r="B543">
        <v>131</v>
      </c>
    </row>
    <row r="544" spans="1:2" x14ac:dyDescent="0.35">
      <c r="A544" t="str">
        <v>successful</v>
      </c>
      <c r="B544">
        <v>112</v>
      </c>
    </row>
    <row r="545" spans="1:2" x14ac:dyDescent="0.35">
      <c r="A545" t="str">
        <v>successful</v>
      </c>
      <c r="B545">
        <v>155</v>
      </c>
    </row>
    <row r="546" spans="1:2" x14ac:dyDescent="0.35">
      <c r="A546" t="str">
        <v>successful</v>
      </c>
      <c r="B546">
        <v>266</v>
      </c>
    </row>
    <row r="547" spans="1:2" x14ac:dyDescent="0.35">
      <c r="A547" t="str">
        <v>successful</v>
      </c>
      <c r="B547">
        <v>155</v>
      </c>
    </row>
    <row r="548" spans="1:2" x14ac:dyDescent="0.35">
      <c r="A548" t="str">
        <v>successful</v>
      </c>
      <c r="B548">
        <v>207</v>
      </c>
    </row>
    <row r="549" spans="1:2" x14ac:dyDescent="0.35">
      <c r="A549" t="str">
        <v>successful</v>
      </c>
      <c r="B549">
        <v>245</v>
      </c>
    </row>
    <row r="550" spans="1:2" x14ac:dyDescent="0.35">
      <c r="A550" t="str">
        <v>successful</v>
      </c>
      <c r="B550">
        <v>1573</v>
      </c>
    </row>
    <row r="551" spans="1:2" x14ac:dyDescent="0.35">
      <c r="A551" t="str">
        <v>successful</v>
      </c>
      <c r="B551">
        <v>114</v>
      </c>
    </row>
    <row r="552" spans="1:2" x14ac:dyDescent="0.35">
      <c r="A552" t="str">
        <v>successful</v>
      </c>
      <c r="B552">
        <v>93</v>
      </c>
    </row>
    <row r="553" spans="1:2" x14ac:dyDescent="0.35">
      <c r="A553" t="str">
        <v>successful</v>
      </c>
      <c r="B553">
        <v>1681</v>
      </c>
    </row>
    <row r="554" spans="1:2" x14ac:dyDescent="0.35">
      <c r="A554" t="str">
        <v>successful</v>
      </c>
      <c r="B554">
        <v>32</v>
      </c>
    </row>
    <row r="555" spans="1:2" x14ac:dyDescent="0.35">
      <c r="A555" t="str">
        <v>successful</v>
      </c>
      <c r="B555">
        <v>135</v>
      </c>
    </row>
    <row r="556" spans="1:2" x14ac:dyDescent="0.35">
      <c r="A556" t="str">
        <v>successful</v>
      </c>
      <c r="B556">
        <v>140</v>
      </c>
    </row>
    <row r="557" spans="1:2" x14ac:dyDescent="0.35">
      <c r="A557" t="str">
        <v>successful</v>
      </c>
      <c r="B557">
        <v>92</v>
      </c>
    </row>
    <row r="558" spans="1:2" x14ac:dyDescent="0.35">
      <c r="A558" t="str">
        <v>successful</v>
      </c>
      <c r="B558">
        <v>1015</v>
      </c>
    </row>
    <row r="559" spans="1:2" x14ac:dyDescent="0.35">
      <c r="A559" t="str">
        <v>successful</v>
      </c>
      <c r="B559">
        <v>323</v>
      </c>
    </row>
    <row r="560" spans="1:2" x14ac:dyDescent="0.35">
      <c r="A560" t="str">
        <v>successful</v>
      </c>
      <c r="B560">
        <v>2326</v>
      </c>
    </row>
    <row r="561" spans="1:2" x14ac:dyDescent="0.35">
      <c r="A561" t="str">
        <v>successful</v>
      </c>
      <c r="B561">
        <v>381</v>
      </c>
    </row>
    <row r="562" spans="1:2" x14ac:dyDescent="0.35">
      <c r="A562" t="str">
        <v>successful</v>
      </c>
      <c r="B562">
        <v>480</v>
      </c>
    </row>
    <row r="563" spans="1:2" x14ac:dyDescent="0.35">
      <c r="A563" t="str">
        <v>successful</v>
      </c>
      <c r="B563">
        <v>226</v>
      </c>
    </row>
    <row r="564" spans="1:2" x14ac:dyDescent="0.35">
      <c r="A564" t="str">
        <v>successful</v>
      </c>
      <c r="B564">
        <v>241</v>
      </c>
    </row>
    <row r="565" spans="1:2" x14ac:dyDescent="0.35">
      <c r="A565" t="str">
        <v>successful</v>
      </c>
      <c r="B565">
        <v>132</v>
      </c>
    </row>
    <row r="566" spans="1:2" x14ac:dyDescent="0.35">
      <c r="A566" t="str">
        <v>successful</v>
      </c>
      <c r="B566">
        <v>2043</v>
      </c>
    </row>
  </sheetData>
  <conditionalFormatting sqref="A2:A1001">
    <cfRule type="containsText" dxfId="3" priority="5" operator="containsText" text="live">
      <formula>NOT(ISERROR(SEARCH("live",A2)))</formula>
    </cfRule>
    <cfRule type="containsText" dxfId="2" priority="6" operator="containsText" text="canceled">
      <formula>NOT(ISERROR(SEARCH("canceled",A2)))</formula>
    </cfRule>
    <cfRule type="containsText" dxfId="1" priority="7" operator="containsText" text="successful">
      <formula>NOT(ISERROR(SEARCH("successful",A2)))</formula>
    </cfRule>
    <cfRule type="containsText" dxfId="0" priority="8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Notes&amp;Information</vt:lpstr>
      <vt:lpstr>Pivot (Category)</vt:lpstr>
      <vt:lpstr>Pivot(Sub-Category)</vt:lpstr>
      <vt:lpstr>Pivot(Date)</vt:lpstr>
      <vt:lpstr>Crowdfunding</vt:lpstr>
      <vt:lpstr>Goal Analysis</vt:lpstr>
      <vt:lpstr>Statistical Analysis</vt:lpstr>
      <vt:lpstr>backers_count</vt:lpstr>
      <vt:lpstr>goalamt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Monica Dahl</cp:lastModifiedBy>
  <dcterms:created xsi:type="dcterms:W3CDTF">2021-09-29T18:52:28Z</dcterms:created>
  <dcterms:modified xsi:type="dcterms:W3CDTF">2023-12-21T02:51:02Z</dcterms:modified>
</cp:coreProperties>
</file>