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ummary1" sheetId="2" r:id="rId1"/>
    <sheet name="Summary2" sheetId="4" r:id="rId2"/>
    <sheet name="Sheet1" sheetId="1" r:id="rId3"/>
    <sheet name="Sheet2" sheetId="5" r:id="rId4"/>
    <sheet name="Sheet3" sheetId="6" r:id="rId5"/>
  </sheets>
  <calcPr calcId="124519"/>
</workbook>
</file>

<file path=xl/calcChain.xml><?xml version="1.0" encoding="utf-8"?>
<calcChain xmlns="http://schemas.openxmlformats.org/spreadsheetml/2006/main">
  <c r="C42" i="1"/>
  <c r="E33"/>
  <c r="E42" s="1"/>
  <c r="F33"/>
  <c r="F42" s="1"/>
  <c r="G33"/>
  <c r="G42" s="1"/>
  <c r="I33"/>
  <c r="I42" s="1"/>
  <c r="J33"/>
  <c r="J42" s="1"/>
  <c r="K33"/>
  <c r="K42" s="1"/>
  <c r="M33"/>
  <c r="M42" s="1"/>
  <c r="N33"/>
  <c r="N42" s="1"/>
  <c r="F34"/>
  <c r="F43" s="1"/>
  <c r="G34"/>
  <c r="G43" s="1"/>
  <c r="J34"/>
  <c r="J43" s="1"/>
  <c r="K34"/>
  <c r="K43" s="1"/>
  <c r="N34"/>
  <c r="N43" s="1"/>
  <c r="G35"/>
  <c r="G44" s="1"/>
  <c r="K35"/>
  <c r="K44" s="1"/>
  <c r="D36"/>
  <c r="E36"/>
  <c r="F36"/>
  <c r="G36"/>
  <c r="H36"/>
  <c r="I36"/>
  <c r="J36"/>
  <c r="K36"/>
  <c r="L36"/>
  <c r="M36"/>
  <c r="N36"/>
  <c r="C36"/>
  <c r="C35"/>
  <c r="C44" s="1"/>
  <c r="C34"/>
  <c r="C43" s="1"/>
  <c r="C33"/>
  <c r="D19"/>
  <c r="D35" s="1"/>
  <c r="D44" s="1"/>
  <c r="E19"/>
  <c r="E35" s="1"/>
  <c r="E44" s="1"/>
  <c r="F19"/>
  <c r="F35" s="1"/>
  <c r="F44" s="1"/>
  <c r="G19"/>
  <c r="H19"/>
  <c r="H35" s="1"/>
  <c r="H44" s="1"/>
  <c r="I19"/>
  <c r="I35" s="1"/>
  <c r="I44" s="1"/>
  <c r="J19"/>
  <c r="J35" s="1"/>
  <c r="J44" s="1"/>
  <c r="K19"/>
  <c r="L19"/>
  <c r="L35" s="1"/>
  <c r="L44" s="1"/>
  <c r="M19"/>
  <c r="M35" s="1"/>
  <c r="M44" s="1"/>
  <c r="N19"/>
  <c r="N35" s="1"/>
  <c r="N44" s="1"/>
  <c r="C19"/>
  <c r="D16"/>
  <c r="D34" s="1"/>
  <c r="D43" s="1"/>
  <c r="E16"/>
  <c r="E34" s="1"/>
  <c r="E43" s="1"/>
  <c r="F16"/>
  <c r="G16"/>
  <c r="H16"/>
  <c r="H34" s="1"/>
  <c r="H43" s="1"/>
  <c r="I16"/>
  <c r="I34" s="1"/>
  <c r="I43" s="1"/>
  <c r="J16"/>
  <c r="K16"/>
  <c r="L16"/>
  <c r="L34" s="1"/>
  <c r="L43" s="1"/>
  <c r="M16"/>
  <c r="M34" s="1"/>
  <c r="M43" s="1"/>
  <c r="N16"/>
  <c r="C16"/>
  <c r="D13"/>
  <c r="D33" s="1"/>
  <c r="D42" s="1"/>
  <c r="E13"/>
  <c r="F13"/>
  <c r="G13"/>
  <c r="H13"/>
  <c r="H33" s="1"/>
  <c r="H42" s="1"/>
  <c r="I13"/>
  <c r="J13"/>
  <c r="K13"/>
  <c r="L13"/>
  <c r="L33" s="1"/>
  <c r="L42" s="1"/>
  <c r="M13"/>
  <c r="N13"/>
  <c r="C13"/>
  <c r="D9"/>
  <c r="D32" s="1"/>
  <c r="D41" s="1"/>
  <c r="E9"/>
  <c r="E32" s="1"/>
  <c r="E41" s="1"/>
  <c r="F9"/>
  <c r="F32" s="1"/>
  <c r="F41" s="1"/>
  <c r="G9"/>
  <c r="G32" s="1"/>
  <c r="G41" s="1"/>
  <c r="H9"/>
  <c r="H32" s="1"/>
  <c r="H41" s="1"/>
  <c r="I9"/>
  <c r="I32" s="1"/>
  <c r="I41" s="1"/>
  <c r="J9"/>
  <c r="J32" s="1"/>
  <c r="J41" s="1"/>
  <c r="K9"/>
  <c r="K32" s="1"/>
  <c r="K41" s="1"/>
  <c r="L9"/>
  <c r="L32" s="1"/>
  <c r="L41" s="1"/>
  <c r="M9"/>
  <c r="M32" s="1"/>
  <c r="M41" s="1"/>
  <c r="N9"/>
  <c r="N32" s="1"/>
  <c r="N41" s="1"/>
  <c r="C9"/>
  <c r="C32" s="1"/>
  <c r="C41" s="1"/>
  <c r="E16" i="5"/>
  <c r="E15"/>
  <c r="E14"/>
  <c r="E8" l="1"/>
  <c r="E10"/>
  <c r="N6" i="2"/>
  <c r="M6"/>
  <c r="L6"/>
  <c r="K6"/>
  <c r="J6"/>
  <c r="I6"/>
  <c r="H6"/>
  <c r="G6"/>
  <c r="F6"/>
  <c r="E6"/>
  <c r="D6"/>
  <c r="C6"/>
  <c r="B6"/>
  <c r="C17" l="1"/>
  <c r="D17"/>
  <c r="E17"/>
  <c r="F17"/>
  <c r="G17"/>
  <c r="H17"/>
  <c r="I17"/>
  <c r="J17"/>
  <c r="K17"/>
  <c r="L17"/>
  <c r="M17"/>
  <c r="B17"/>
  <c r="N8"/>
  <c r="C25"/>
  <c r="D25"/>
  <c r="E25"/>
  <c r="F25"/>
  <c r="G25"/>
  <c r="H25"/>
  <c r="I25"/>
  <c r="J25"/>
  <c r="K25"/>
  <c r="L25"/>
  <c r="M25"/>
  <c r="N25"/>
  <c r="B25"/>
  <c r="C9"/>
  <c r="D9"/>
  <c r="D10" s="1"/>
  <c r="E9"/>
  <c r="E10" s="1"/>
  <c r="F9"/>
  <c r="F10" s="1"/>
  <c r="G9"/>
  <c r="G10" s="1"/>
  <c r="H9"/>
  <c r="H10" s="1"/>
  <c r="I9"/>
  <c r="I10" s="1"/>
  <c r="J9"/>
  <c r="J10" s="1"/>
  <c r="K9"/>
  <c r="K10" s="1"/>
  <c r="L9"/>
  <c r="L10" s="1"/>
  <c r="M9"/>
  <c r="M10" s="1"/>
  <c r="C10"/>
  <c r="B9"/>
  <c r="C7"/>
  <c r="D7"/>
  <c r="E7"/>
  <c r="F7"/>
  <c r="G7"/>
  <c r="H7"/>
  <c r="I7"/>
  <c r="J7"/>
  <c r="K7"/>
  <c r="L7"/>
  <c r="M7"/>
  <c r="B7"/>
  <c r="C4"/>
  <c r="D4"/>
  <c r="E4"/>
  <c r="F4"/>
  <c r="G4"/>
  <c r="H4"/>
  <c r="I4"/>
  <c r="J4"/>
  <c r="K4"/>
  <c r="L4"/>
  <c r="M4"/>
  <c r="B4"/>
  <c r="N3"/>
  <c r="N15"/>
  <c r="N2"/>
  <c r="N7" s="1"/>
  <c r="N4" l="1"/>
  <c r="N18"/>
  <c r="N16"/>
  <c r="N9"/>
  <c r="N10" s="1"/>
  <c r="M14" i="4"/>
  <c r="L14"/>
  <c r="K14"/>
  <c r="J14"/>
  <c r="I14"/>
  <c r="H14"/>
  <c r="G14"/>
  <c r="F14"/>
  <c r="E14"/>
  <c r="D14"/>
  <c r="C14"/>
  <c r="B14"/>
  <c r="M13"/>
  <c r="M15" s="1"/>
  <c r="L13"/>
  <c r="L15" s="1"/>
  <c r="K13"/>
  <c r="K15" s="1"/>
  <c r="J13"/>
  <c r="J15" s="1"/>
  <c r="I13"/>
  <c r="I15" s="1"/>
  <c r="H13"/>
  <c r="H15" s="1"/>
  <c r="G13"/>
  <c r="G15" s="1"/>
  <c r="F13"/>
  <c r="F15" s="1"/>
  <c r="E13"/>
  <c r="E15" s="1"/>
  <c r="D13"/>
  <c r="D15" s="1"/>
  <c r="C13"/>
  <c r="C15" s="1"/>
  <c r="B13"/>
  <c r="B15" s="1"/>
  <c r="M5"/>
  <c r="M6" s="1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D5"/>
  <c r="D6" s="1"/>
  <c r="C5"/>
  <c r="C6" s="1"/>
  <c r="B5"/>
  <c r="B6" s="1"/>
  <c r="C16" i="2"/>
  <c r="D16"/>
  <c r="E16"/>
  <c r="F16"/>
  <c r="G16"/>
  <c r="H16"/>
  <c r="I16"/>
  <c r="J16"/>
  <c r="K16"/>
  <c r="L16"/>
  <c r="M16"/>
  <c r="C18"/>
  <c r="D18"/>
  <c r="E18"/>
  <c r="E19" s="1"/>
  <c r="F18"/>
  <c r="G18"/>
  <c r="H18"/>
  <c r="I18"/>
  <c r="J18"/>
  <c r="K18"/>
  <c r="L18"/>
  <c r="M18"/>
  <c r="B18"/>
  <c r="B16"/>
  <c r="B10"/>
  <c r="D26" i="1"/>
  <c r="D28" s="1"/>
  <c r="E26"/>
  <c r="E28" s="1"/>
  <c r="F26"/>
  <c r="F28" s="1"/>
  <c r="G26"/>
  <c r="G28" s="1"/>
  <c r="H26"/>
  <c r="H28" s="1"/>
  <c r="I26"/>
  <c r="I28" s="1"/>
  <c r="J26"/>
  <c r="J28" s="1"/>
  <c r="K26"/>
  <c r="K28" s="1"/>
  <c r="L26"/>
  <c r="L28" s="1"/>
  <c r="M26"/>
  <c r="M28" s="1"/>
  <c r="N26"/>
  <c r="N28" s="1"/>
  <c r="C26"/>
  <c r="C28" s="1"/>
  <c r="D22"/>
  <c r="E22"/>
  <c r="F22"/>
  <c r="G22"/>
  <c r="H22"/>
  <c r="I22"/>
  <c r="J22"/>
  <c r="K22"/>
  <c r="L22"/>
  <c r="M22"/>
  <c r="N22"/>
  <c r="C22"/>
  <c r="D21"/>
  <c r="E21"/>
  <c r="F21"/>
  <c r="G21"/>
  <c r="H21"/>
  <c r="I21"/>
  <c r="J21"/>
  <c r="K21"/>
  <c r="L21"/>
  <c r="M21"/>
  <c r="N21"/>
  <c r="C21"/>
  <c r="D24"/>
  <c r="E24"/>
  <c r="F24"/>
  <c r="G24"/>
  <c r="H24"/>
  <c r="I24"/>
  <c r="J24"/>
  <c r="K24"/>
  <c r="L24"/>
  <c r="M24"/>
  <c r="N24"/>
  <c r="D25"/>
  <c r="E25"/>
  <c r="E27" s="1"/>
  <c r="F25"/>
  <c r="F27" s="1"/>
  <c r="G25"/>
  <c r="H25"/>
  <c r="I25"/>
  <c r="I27" s="1"/>
  <c r="J25"/>
  <c r="J27" s="1"/>
  <c r="K25"/>
  <c r="L25"/>
  <c r="M25"/>
  <c r="M27" s="1"/>
  <c r="N25"/>
  <c r="N27" s="1"/>
  <c r="C25"/>
  <c r="C24"/>
  <c r="D6"/>
  <c r="E6"/>
  <c r="F6"/>
  <c r="G6"/>
  <c r="H6"/>
  <c r="I6"/>
  <c r="J6"/>
  <c r="K6"/>
  <c r="L6"/>
  <c r="M6"/>
  <c r="N6"/>
  <c r="C6"/>
  <c r="D5"/>
  <c r="E5"/>
  <c r="F5"/>
  <c r="G5"/>
  <c r="H5"/>
  <c r="I5"/>
  <c r="J5"/>
  <c r="K5"/>
  <c r="L5"/>
  <c r="M5"/>
  <c r="N5"/>
  <c r="C5"/>
  <c r="C27" l="1"/>
  <c r="K27"/>
  <c r="G27"/>
  <c r="L27"/>
  <c r="H27"/>
  <c r="D27"/>
  <c r="H19" i="2"/>
  <c r="N19"/>
  <c r="M19"/>
  <c r="I19"/>
  <c r="B19"/>
  <c r="J19"/>
  <c r="F19"/>
  <c r="K19"/>
  <c r="G19"/>
  <c r="C19"/>
  <c r="L19"/>
  <c r="D19"/>
</calcChain>
</file>

<file path=xl/sharedStrings.xml><?xml version="1.0" encoding="utf-8"?>
<sst xmlns="http://schemas.openxmlformats.org/spreadsheetml/2006/main" count="278" uniqueCount="68">
  <si>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</si>
  <si>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</si>
  <si>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</si>
  <si>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</si>
  <si>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</si>
  <si>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</si>
  <si>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</si>
  <si>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</si>
  <si>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</si>
  <si>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</si>
  <si>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</si>
  <si>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</si>
  <si>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Revenue</t>
  </si>
  <si>
    <t>GPV</t>
  </si>
  <si>
    <t>GP%</t>
  </si>
  <si>
    <t>3rd party manpower</t>
  </si>
  <si>
    <t>AMC</t>
  </si>
  <si>
    <t>Depreciation</t>
  </si>
  <si>
    <t>Orders</t>
  </si>
  <si>
    <t>Basket</t>
  </si>
  <si>
    <t>TOTAL OPEX</t>
  </si>
  <si>
    <t>Per Order</t>
  </si>
  <si>
    <t>Earning</t>
  </si>
  <si>
    <t>Communication Cost</t>
  </si>
  <si>
    <t>Subsidy</t>
  </si>
  <si>
    <t>Operations</t>
  </si>
  <si>
    <t>Casual Staff Salary</t>
  </si>
  <si>
    <r>
      <t xml:space="preserve">3rd party logistics (Bike+Van, </t>
    </r>
    <r>
      <rPr>
        <sz val="11"/>
        <color rgb="FFFF0000"/>
        <rFont val="Calibri"/>
        <family val="2"/>
        <scheme val="minor"/>
      </rPr>
      <t>exc-CNG</t>
    </r>
    <r>
      <rPr>
        <sz val="11"/>
        <color theme="1"/>
        <rFont val="Calibri"/>
        <family val="2"/>
        <scheme val="minor"/>
      </rPr>
      <t>)</t>
    </r>
  </si>
  <si>
    <t>Operational Petty</t>
  </si>
  <si>
    <t>Own HR</t>
  </si>
  <si>
    <t>Permanent Staff Salary</t>
  </si>
  <si>
    <t>Other Exp</t>
  </si>
  <si>
    <t>Per Order Exp: delivery</t>
  </si>
  <si>
    <t>Per Order Exp: manpower</t>
  </si>
  <si>
    <t>per order GPV</t>
  </si>
  <si>
    <t>per order Promo Cost</t>
  </si>
  <si>
    <t>per order OPEX</t>
  </si>
  <si>
    <t>Description</t>
  </si>
  <si>
    <t>Bottom Line</t>
  </si>
  <si>
    <t>P&amp;L</t>
  </si>
  <si>
    <t>Net impact</t>
  </si>
  <si>
    <t>Order</t>
  </si>
  <si>
    <t>Per Order GPV</t>
  </si>
  <si>
    <t>Per Order OPEX</t>
  </si>
  <si>
    <t>Per Order P&amp;L</t>
  </si>
  <si>
    <t>OPEX</t>
  </si>
  <si>
    <t>GPV (landed)</t>
  </si>
  <si>
    <t>Net GPV (after subsidy)</t>
  </si>
  <si>
    <t>Per Order GPV (landed)</t>
  </si>
  <si>
    <t>Per Order Net GPV</t>
  </si>
  <si>
    <t>Net GP%</t>
  </si>
  <si>
    <t>Subsidy amunt [ESTIMATE]</t>
  </si>
  <si>
    <t>basket</t>
  </si>
  <si>
    <t>free</t>
  </si>
  <si>
    <t>POS bill</t>
  </si>
  <si>
    <t>sales</t>
  </si>
  <si>
    <t>subsidy</t>
  </si>
  <si>
    <t>MARKETING TOTAL</t>
  </si>
  <si>
    <t>Mareketing</t>
  </si>
  <si>
    <t>OPERATIONS TOTAL</t>
  </si>
  <si>
    <t>HR TOTAL</t>
  </si>
  <si>
    <t>AMC + OTHER TOTAL</t>
  </si>
  <si>
    <t>OPEX Total</t>
  </si>
  <si>
    <t>MARKETING as % of sales</t>
  </si>
  <si>
    <t>OPERATIONS as % of sales</t>
  </si>
  <si>
    <t>HR as % of sales</t>
  </si>
  <si>
    <t>AMC + OTHER as % of sales</t>
  </si>
  <si>
    <t>OPEX as % of sales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</si>
</sst>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1" xfId="1" applyNumberFormat="1" applyFont="1" applyBorder="1"/>
    <xf numFmtId="164" fontId="5" fillId="0" borderId="1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164" fontId="0" fillId="0" borderId="7" xfId="1" applyNumberFormat="1" applyFont="1" applyBorder="1"/>
    <xf numFmtId="0" fontId="0" fillId="0" borderId="8" xfId="0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0" fillId="0" borderId="2" xfId="1" applyNumberFormat="1" applyFont="1" applyBorder="1"/>
    <xf numFmtId="0" fontId="2" fillId="0" borderId="3" xfId="0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0" borderId="4" xfId="0" applyBorder="1"/>
    <xf numFmtId="0" fontId="0" fillId="0" borderId="5" xfId="0" applyBorder="1"/>
    <xf numFmtId="0" fontId="0" fillId="4" borderId="3" xfId="0" applyFill="1" applyBorder="1"/>
    <xf numFmtId="0" fontId="0" fillId="4" borderId="6" xfId="0" applyFill="1" applyBorder="1"/>
    <xf numFmtId="0" fontId="0" fillId="4" borderId="8" xfId="0" applyFill="1" applyBorder="1"/>
    <xf numFmtId="0" fontId="0" fillId="0" borderId="17" xfId="0" applyBorder="1"/>
    <xf numFmtId="164" fontId="0" fillId="0" borderId="18" xfId="1" applyNumberFormat="1" applyFont="1" applyBorder="1"/>
    <xf numFmtId="164" fontId="4" fillId="2" borderId="4" xfId="1" applyNumberFormat="1" applyFont="1" applyFill="1" applyBorder="1"/>
    <xf numFmtId="164" fontId="4" fillId="2" borderId="5" xfId="1" applyNumberFormat="1" applyFont="1" applyFill="1" applyBorder="1"/>
    <xf numFmtId="164" fontId="5" fillId="0" borderId="7" xfId="1" applyNumberFormat="1" applyFont="1" applyBorder="1"/>
    <xf numFmtId="1" fontId="4" fillId="0" borderId="9" xfId="0" applyNumberFormat="1" applyFont="1" applyBorder="1"/>
    <xf numFmtId="1" fontId="4" fillId="0" borderId="10" xfId="0" applyNumberFormat="1" applyFont="1" applyBorder="1"/>
    <xf numFmtId="164" fontId="0" fillId="0" borderId="0" xfId="0" applyNumberFormat="1"/>
    <xf numFmtId="9" fontId="3" fillId="0" borderId="0" xfId="2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4" fontId="6" fillId="0" borderId="1" xfId="1" applyNumberFormat="1" applyFont="1" applyBorder="1"/>
    <xf numFmtId="164" fontId="2" fillId="0" borderId="1" xfId="1" applyNumberFormat="1" applyFont="1" applyFill="1" applyBorder="1"/>
    <xf numFmtId="0" fontId="3" fillId="0" borderId="0" xfId="0" applyFont="1" applyFill="1" applyBorder="1"/>
    <xf numFmtId="164" fontId="3" fillId="0" borderId="0" xfId="0" applyNumberFormat="1" applyFont="1" applyBorder="1"/>
    <xf numFmtId="9" fontId="3" fillId="0" borderId="0" xfId="2" applyFont="1" applyBorder="1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/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9" fontId="1" fillId="0" borderId="1" xfId="2" applyFont="1" applyBorder="1"/>
    <xf numFmtId="9" fontId="3" fillId="0" borderId="1" xfId="2" applyFont="1" applyBorder="1"/>
    <xf numFmtId="164" fontId="5" fillId="5" borderId="1" xfId="1" applyNumberFormat="1" applyFont="1" applyFill="1" applyBorder="1"/>
    <xf numFmtId="0" fontId="3" fillId="5" borderId="1" xfId="0" applyFont="1" applyFill="1" applyBorder="1"/>
    <xf numFmtId="164" fontId="6" fillId="5" borderId="1" xfId="1" applyNumberFormat="1" applyFont="1" applyFill="1" applyBorder="1"/>
    <xf numFmtId="0" fontId="4" fillId="5" borderId="1" xfId="0" applyFont="1" applyFill="1" applyBorder="1"/>
    <xf numFmtId="164" fontId="4" fillId="5" borderId="1" xfId="1" applyNumberFormat="1" applyFont="1" applyFill="1" applyBorder="1"/>
    <xf numFmtId="164" fontId="3" fillId="0" borderId="4" xfId="1" applyNumberFormat="1" applyFont="1" applyBorder="1"/>
    <xf numFmtId="164" fontId="3" fillId="0" borderId="2" xfId="1" applyNumberFormat="1" applyFont="1" applyBorder="1"/>
    <xf numFmtId="164" fontId="3" fillId="0" borderId="1" xfId="1" applyNumberFormat="1" applyFont="1" applyBorder="1"/>
    <xf numFmtId="164" fontId="3" fillId="0" borderId="9" xfId="1" applyNumberFormat="1" applyFont="1" applyBorder="1"/>
    <xf numFmtId="0" fontId="3" fillId="0" borderId="4" xfId="0" applyFont="1" applyBorder="1"/>
    <xf numFmtId="164" fontId="0" fillId="0" borderId="4" xfId="1" applyNumberFormat="1" applyFont="1" applyFill="1" applyBorder="1"/>
    <xf numFmtId="164" fontId="3" fillId="0" borderId="4" xfId="1" applyNumberFormat="1" applyFont="1" applyFill="1" applyBorder="1"/>
    <xf numFmtId="164" fontId="0" fillId="0" borderId="5" xfId="1" applyNumberFormat="1" applyFont="1" applyFill="1" applyBorder="1"/>
    <xf numFmtId="164" fontId="0" fillId="0" borderId="9" xfId="1" applyNumberFormat="1" applyFont="1" applyFill="1" applyBorder="1"/>
    <xf numFmtId="164" fontId="3" fillId="0" borderId="9" xfId="1" applyNumberFormat="1" applyFont="1" applyFill="1" applyBorder="1"/>
    <xf numFmtId="164" fontId="0" fillId="0" borderId="10" xfId="1" applyNumberFormat="1" applyFont="1" applyFill="1" applyBorder="1"/>
    <xf numFmtId="0" fontId="0" fillId="0" borderId="19" xfId="0" applyBorder="1"/>
    <xf numFmtId="164" fontId="0" fillId="0" borderId="20" xfId="1" applyNumberFormat="1" applyFont="1" applyFill="1" applyBorder="1"/>
    <xf numFmtId="164" fontId="3" fillId="0" borderId="20" xfId="1" applyNumberFormat="1" applyFont="1" applyFill="1" applyBorder="1"/>
    <xf numFmtId="164" fontId="0" fillId="0" borderId="21" xfId="1" applyNumberFormat="1" applyFont="1" applyFill="1" applyBorder="1"/>
    <xf numFmtId="0" fontId="4" fillId="5" borderId="22" xfId="0" applyFont="1" applyFill="1" applyBorder="1" applyAlignment="1">
      <alignment horizontal="left"/>
    </xf>
    <xf numFmtId="0" fontId="4" fillId="5" borderId="23" xfId="0" applyFont="1" applyFill="1" applyBorder="1" applyAlignment="1">
      <alignment horizontal="left"/>
    </xf>
    <xf numFmtId="164" fontId="4" fillId="5" borderId="12" xfId="1" applyNumberFormat="1" applyFont="1" applyFill="1" applyBorder="1"/>
    <xf numFmtId="164" fontId="4" fillId="5" borderId="13" xfId="1" applyNumberFormat="1" applyFont="1" applyFill="1" applyBorder="1"/>
    <xf numFmtId="164" fontId="3" fillId="0" borderId="0" xfId="0" applyNumberFormat="1" applyFont="1"/>
    <xf numFmtId="164" fontId="0" fillId="0" borderId="0" xfId="1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OPERATIONS TOTAL (logistics</a:t>
            </a:r>
            <a:r>
              <a:rPr lang="en-US" sz="1400" baseline="0"/>
              <a:t> + 3PHR + petty)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Sheet3!$B$8</c:f>
              <c:strCache>
                <c:ptCount val="1"/>
                <c:pt idx="0">
                  <c:v>OPERATIONS TOTAL</c:v>
                </c:pt>
              </c:strCache>
            </c:strRef>
          </c:tx>
          <c:spPr>
            <a:solidFill>
              <a:schemeClr val="tx2"/>
            </a:solidFill>
          </c:spPr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Sheet3!$C$7:$N$7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Sheet3!$C$8:$N$8</c:f>
              <c:numCache>
                <c:formatCode>_(* #,##0_);_(* \(#,##0\);_(* "-"??_);_(@_)</c:formatCode>
                <c:ptCount val="12"/>
                <c:pt idx="0">
                  <c:v>253500</c:v>
                </c:pt>
                <c:pt idx="1">
                  <c:v>306000</c:v>
                </c:pt>
                <c:pt idx="2">
                  <c:v>306000</c:v>
                </c:pt>
                <c:pt idx="3">
                  <c:v>330000</c:v>
                </c:pt>
                <c:pt idx="4">
                  <c:v>792000</c:v>
                </c:pt>
                <c:pt idx="5">
                  <c:v>792000</c:v>
                </c:pt>
                <c:pt idx="6">
                  <c:v>337000</c:v>
                </c:pt>
                <c:pt idx="7">
                  <c:v>478000</c:v>
                </c:pt>
                <c:pt idx="8">
                  <c:v>443255</c:v>
                </c:pt>
                <c:pt idx="9">
                  <c:v>624000</c:v>
                </c:pt>
                <c:pt idx="10">
                  <c:v>819031.2</c:v>
                </c:pt>
                <c:pt idx="11">
                  <c:v>706643</c:v>
                </c:pt>
              </c:numCache>
            </c:numRef>
          </c:val>
        </c:ser>
        <c:axId val="133643264"/>
        <c:axId val="133726976"/>
      </c:barChart>
      <c:catAx>
        <c:axId val="133643264"/>
        <c:scaling>
          <c:orientation val="minMax"/>
        </c:scaling>
        <c:axPos val="b"/>
        <c:tickLblPos val="nextTo"/>
        <c:crossAx val="133726976"/>
        <c:crosses val="autoZero"/>
        <c:auto val="1"/>
        <c:lblAlgn val="ctr"/>
        <c:lblOffset val="100"/>
      </c:catAx>
      <c:valAx>
        <c:axId val="13372697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336432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40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Sheet3!$B$10</c:f>
              <c:strCache>
                <c:ptCount val="1"/>
                <c:pt idx="0">
                  <c:v>HR 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Sheet3!$C$9:$N$9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Sheet3!$C$10:$N$10</c:f>
              <c:numCache>
                <c:formatCode>_(* #,##0_);_(* \(#,##0\);_(* "-"??_);_(@_)</c:formatCode>
                <c:ptCount val="12"/>
                <c:pt idx="0">
                  <c:v>174000</c:v>
                </c:pt>
                <c:pt idx="1">
                  <c:v>204000</c:v>
                </c:pt>
                <c:pt idx="2">
                  <c:v>204000</c:v>
                </c:pt>
                <c:pt idx="3">
                  <c:v>204000</c:v>
                </c:pt>
                <c:pt idx="4">
                  <c:v>188000</c:v>
                </c:pt>
                <c:pt idx="5">
                  <c:v>188000</c:v>
                </c:pt>
                <c:pt idx="6">
                  <c:v>196000</c:v>
                </c:pt>
                <c:pt idx="7">
                  <c:v>201000</c:v>
                </c:pt>
                <c:pt idx="8">
                  <c:v>287000</c:v>
                </c:pt>
                <c:pt idx="9">
                  <c:v>360000</c:v>
                </c:pt>
                <c:pt idx="10">
                  <c:v>360000</c:v>
                </c:pt>
                <c:pt idx="11">
                  <c:v>369000</c:v>
                </c:pt>
              </c:numCache>
            </c:numRef>
          </c:val>
        </c:ser>
        <c:axId val="133948544"/>
        <c:axId val="133950464"/>
      </c:barChart>
      <c:catAx>
        <c:axId val="133948544"/>
        <c:scaling>
          <c:orientation val="minMax"/>
        </c:scaling>
        <c:axPos val="b"/>
        <c:tickLblPos val="nextTo"/>
        <c:crossAx val="133950464"/>
        <c:crosses val="autoZero"/>
        <c:auto val="1"/>
        <c:lblAlgn val="ctr"/>
        <c:lblOffset val="100"/>
      </c:catAx>
      <c:valAx>
        <c:axId val="133950464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3394854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40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Sheet3!$B$12</c:f>
              <c:strCache>
                <c:ptCount val="1"/>
                <c:pt idx="0">
                  <c:v>AMC + OTHER 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Sheet3!$C$11:$N$11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Sheet3!$C$12:$N$12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</c:v>
                </c:pt>
                <c:pt idx="5">
                  <c:v>142600</c:v>
                </c:pt>
                <c:pt idx="6">
                  <c:v>142600</c:v>
                </c:pt>
                <c:pt idx="7">
                  <c:v>242600</c:v>
                </c:pt>
                <c:pt idx="8">
                  <c:v>268725</c:v>
                </c:pt>
                <c:pt idx="9">
                  <c:v>268725</c:v>
                </c:pt>
                <c:pt idx="10">
                  <c:v>268725</c:v>
                </c:pt>
                <c:pt idx="11">
                  <c:v>269027</c:v>
                </c:pt>
              </c:numCache>
            </c:numRef>
          </c:val>
        </c:ser>
        <c:axId val="159532160"/>
        <c:axId val="159533696"/>
      </c:barChart>
      <c:catAx>
        <c:axId val="159532160"/>
        <c:scaling>
          <c:orientation val="minMax"/>
        </c:scaling>
        <c:axPos val="b"/>
        <c:tickLblPos val="nextTo"/>
        <c:crossAx val="159533696"/>
        <c:crosses val="autoZero"/>
        <c:auto val="1"/>
        <c:lblAlgn val="ctr"/>
        <c:lblOffset val="100"/>
      </c:catAx>
      <c:valAx>
        <c:axId val="15953369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5953216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Sheet3!$B$6</c:f>
              <c:strCache>
                <c:ptCount val="1"/>
                <c:pt idx="0">
                  <c:v>MARKETING 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Sheet3!$C$5:$N$5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Sheet3!$C$6:$N$6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39100</c:v>
                </c:pt>
                <c:pt idx="5">
                  <c:v>59550.570750000006</c:v>
                </c:pt>
                <c:pt idx="6">
                  <c:v>72321.399999999994</c:v>
                </c:pt>
                <c:pt idx="7">
                  <c:v>316959.13825000002</c:v>
                </c:pt>
                <c:pt idx="8">
                  <c:v>544427.18325</c:v>
                </c:pt>
                <c:pt idx="9">
                  <c:v>545114.37886000006</c:v>
                </c:pt>
                <c:pt idx="10">
                  <c:v>1274568</c:v>
                </c:pt>
                <c:pt idx="11">
                  <c:v>990797.23276000004</c:v>
                </c:pt>
              </c:numCache>
            </c:numRef>
          </c:val>
        </c:ser>
        <c:axId val="162629120"/>
        <c:axId val="162630656"/>
      </c:barChart>
      <c:catAx>
        <c:axId val="162629120"/>
        <c:scaling>
          <c:orientation val="minMax"/>
        </c:scaling>
        <c:axPos val="b"/>
        <c:tickLblPos val="nextTo"/>
        <c:crossAx val="162630656"/>
        <c:crosses val="autoZero"/>
        <c:auto val="1"/>
        <c:lblAlgn val="ctr"/>
        <c:lblOffset val="100"/>
      </c:catAx>
      <c:valAx>
        <c:axId val="16263065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626291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</xdr:rowOff>
    </xdr:from>
    <xdr:to>
      <xdr:col>12</xdr:col>
      <xdr:colOff>497416</xdr:colOff>
      <xdr:row>42</xdr:row>
      <xdr:rowOff>31751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613832</xdr:colOff>
      <xdr:row>43</xdr:row>
      <xdr:rowOff>0</xdr:rowOff>
    </xdr:from>
    <xdr:to>
      <xdr:col>12</xdr:col>
      <xdr:colOff>507999</xdr:colOff>
      <xdr:row>57</xdr:row>
      <xdr:rowOff>74084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12</xdr:col>
      <xdr:colOff>465667</xdr:colOff>
      <xdr:row>72</xdr:row>
      <xdr:rowOff>21167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12</xdr:col>
      <xdr:colOff>486833</xdr:colOff>
      <xdr:row>88</xdr:row>
      <xdr:rowOff>74084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</cdr:x>
      <cdr:y>0.23024</cdr:y>
    </cdr:from>
    <cdr:to>
      <cdr:x>0.83745</cdr:x>
      <cdr:y>0.33677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42251" y="709082"/>
          <a:ext cx="914400" cy="328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Zone Expansionc</a:t>
          </a:r>
        </a:p>
      </cdr:txBody>
    </cdr:sp>
  </cdr:relSizeAnchor>
  <cdr:relSizeAnchor xmlns:cdr="http://schemas.openxmlformats.org/drawingml/2006/chartDrawing">
    <cdr:from>
      <cdr:x>0.80972</cdr:x>
      <cdr:y>0.06529</cdr:y>
    </cdr:from>
    <cdr:to>
      <cdr:x>0.92611</cdr:x>
      <cdr:y>0.17182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466666" y="201084"/>
          <a:ext cx="1217084" cy="328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FF0000"/>
              </a:solidFill>
            </a:rPr>
            <a:t>Zone Expansion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A9" sqref="A9:XFD9"/>
    </sheetView>
  </sheetViews>
  <sheetFormatPr defaultRowHeight="15"/>
  <cols>
    <col min="1" max="1" width="22.28515625" bestFit="1" customWidth="1"/>
    <col min="2" max="13" width="11.28515625" customWidth="1"/>
    <col min="14" max="14" width="12.28515625" hidden="1" customWidth="1"/>
  </cols>
  <sheetData>
    <row r="1" spans="1:14">
      <c r="A1" s="35" t="s">
        <v>37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7" t="s">
        <v>11</v>
      </c>
    </row>
    <row r="2" spans="1:14">
      <c r="A2" s="34" t="s">
        <v>12</v>
      </c>
      <c r="B2" s="1">
        <v>504000</v>
      </c>
      <c r="C2" s="1">
        <v>567000</v>
      </c>
      <c r="D2" s="1">
        <v>583000</v>
      </c>
      <c r="E2" s="1">
        <v>548000</v>
      </c>
      <c r="F2" s="1">
        <v>688000</v>
      </c>
      <c r="G2" s="1">
        <v>1105000</v>
      </c>
      <c r="H2" s="1">
        <v>1820000</v>
      </c>
      <c r="I2" s="1">
        <v>2387000</v>
      </c>
      <c r="J2" s="1">
        <v>3496000</v>
      </c>
      <c r="K2" s="1">
        <v>3871000</v>
      </c>
      <c r="L2" s="1">
        <v>4760359.4499999993</v>
      </c>
      <c r="M2" s="1">
        <v>5452050.79</v>
      </c>
      <c r="N2" s="1">
        <f>SUM(B2:M2)</f>
        <v>25781410.239999998</v>
      </c>
    </row>
    <row r="3" spans="1:14">
      <c r="A3" s="34" t="s">
        <v>46</v>
      </c>
      <c r="B3" s="38">
        <v>33163.199999999997</v>
      </c>
      <c r="C3" s="38">
        <v>69117.3</v>
      </c>
      <c r="D3" s="38">
        <v>66578.599999999991</v>
      </c>
      <c r="E3" s="38">
        <v>91790</v>
      </c>
      <c r="F3" s="38">
        <v>113244.8</v>
      </c>
      <c r="G3" s="38">
        <v>126412</v>
      </c>
      <c r="H3" s="38">
        <v>205660</v>
      </c>
      <c r="I3" s="38">
        <v>215068.7</v>
      </c>
      <c r="J3" s="38">
        <v>107676.8</v>
      </c>
      <c r="K3" s="38">
        <v>248131.1</v>
      </c>
      <c r="L3" s="38">
        <v>474039.3669795561</v>
      </c>
      <c r="M3" s="38">
        <v>635478.64279425866</v>
      </c>
      <c r="N3" s="38">
        <f t="shared" ref="N3:N8" si="0">SUM(B3:M3)</f>
        <v>2386360.5097738151</v>
      </c>
    </row>
    <row r="4" spans="1:14">
      <c r="A4" s="34"/>
      <c r="B4" s="49">
        <f>B3/B2</f>
        <v>6.5799999999999997E-2</v>
      </c>
      <c r="C4" s="49">
        <f t="shared" ref="C4:N4" si="1">C3/C2</f>
        <v>0.12190000000000001</v>
      </c>
      <c r="D4" s="49">
        <f t="shared" si="1"/>
        <v>0.11419999999999998</v>
      </c>
      <c r="E4" s="49">
        <f t="shared" si="1"/>
        <v>0.16750000000000001</v>
      </c>
      <c r="F4" s="49">
        <f t="shared" si="1"/>
        <v>0.1646</v>
      </c>
      <c r="G4" s="49">
        <f t="shared" si="1"/>
        <v>0.1144</v>
      </c>
      <c r="H4" s="49">
        <f t="shared" si="1"/>
        <v>0.113</v>
      </c>
      <c r="I4" s="49">
        <f t="shared" si="1"/>
        <v>9.01E-2</v>
      </c>
      <c r="J4" s="49">
        <f t="shared" si="1"/>
        <v>3.0800000000000001E-2</v>
      </c>
      <c r="K4" s="49">
        <f t="shared" si="1"/>
        <v>6.4100000000000004E-2</v>
      </c>
      <c r="L4" s="49">
        <f t="shared" si="1"/>
        <v>9.9580582508229751E-2</v>
      </c>
      <c r="M4" s="49">
        <f t="shared" si="1"/>
        <v>0.11655772612387176</v>
      </c>
      <c r="N4" s="49">
        <f t="shared" si="1"/>
        <v>9.2561286894669706E-2</v>
      </c>
    </row>
    <row r="5" spans="1:14">
      <c r="A5" s="52" t="s">
        <v>47</v>
      </c>
      <c r="B5" s="51">
        <v>33163.199999999997</v>
      </c>
      <c r="C5" s="51">
        <v>69117.3</v>
      </c>
      <c r="D5" s="51">
        <v>66578.599999999991</v>
      </c>
      <c r="E5" s="51">
        <v>91790</v>
      </c>
      <c r="F5" s="51">
        <v>113244.8</v>
      </c>
      <c r="G5" s="51">
        <v>126412</v>
      </c>
      <c r="H5" s="51">
        <v>205660</v>
      </c>
      <c r="I5" s="51">
        <v>215068.7</v>
      </c>
      <c r="J5" s="51">
        <v>107676.8</v>
      </c>
      <c r="K5" s="51">
        <v>141396.1</v>
      </c>
      <c r="L5" s="51">
        <v>-598528.63302044384</v>
      </c>
      <c r="M5" s="51">
        <v>-74809.35720574134</v>
      </c>
      <c r="N5" s="38"/>
    </row>
    <row r="6" spans="1:14">
      <c r="A6" s="54" t="s">
        <v>51</v>
      </c>
      <c r="B6" s="55">
        <f>B3-B5</f>
        <v>0</v>
      </c>
      <c r="C6" s="55">
        <f t="shared" ref="C6:N6" si="2">C3-C5</f>
        <v>0</v>
      </c>
      <c r="D6" s="55">
        <f t="shared" si="2"/>
        <v>0</v>
      </c>
      <c r="E6" s="55">
        <f t="shared" si="2"/>
        <v>0</v>
      </c>
      <c r="F6" s="55">
        <f t="shared" si="2"/>
        <v>0</v>
      </c>
      <c r="G6" s="55">
        <f t="shared" si="2"/>
        <v>0</v>
      </c>
      <c r="H6" s="55">
        <f t="shared" si="2"/>
        <v>0</v>
      </c>
      <c r="I6" s="55">
        <f t="shared" si="2"/>
        <v>0</v>
      </c>
      <c r="J6" s="55">
        <f t="shared" si="2"/>
        <v>0</v>
      </c>
      <c r="K6" s="55">
        <f t="shared" si="2"/>
        <v>106735</v>
      </c>
      <c r="L6" s="55">
        <f t="shared" si="2"/>
        <v>1072568</v>
      </c>
      <c r="M6" s="55">
        <f t="shared" si="2"/>
        <v>710288</v>
      </c>
      <c r="N6" s="51">
        <f t="shared" si="2"/>
        <v>2386360.5097738151</v>
      </c>
    </row>
    <row r="7" spans="1:14">
      <c r="A7" s="34" t="s">
        <v>50</v>
      </c>
      <c r="B7" s="49">
        <f>B5/B2</f>
        <v>6.5799999999999997E-2</v>
      </c>
      <c r="C7" s="49">
        <f>C5/C2</f>
        <v>0.12190000000000001</v>
      </c>
      <c r="D7" s="49">
        <f>D5/D2</f>
        <v>0.11419999999999998</v>
      </c>
      <c r="E7" s="49">
        <f>E5/E2</f>
        <v>0.16750000000000001</v>
      </c>
      <c r="F7" s="49">
        <f>F5/F2</f>
        <v>0.1646</v>
      </c>
      <c r="G7" s="49">
        <f>G5/G2</f>
        <v>0.1144</v>
      </c>
      <c r="H7" s="49">
        <f>H5/H2</f>
        <v>0.113</v>
      </c>
      <c r="I7" s="49">
        <f>I5/I2</f>
        <v>9.01E-2</v>
      </c>
      <c r="J7" s="49">
        <f>J5/J2</f>
        <v>3.0800000000000001E-2</v>
      </c>
      <c r="K7" s="49">
        <f>K5/K2</f>
        <v>3.6527021441487992E-2</v>
      </c>
      <c r="L7" s="49">
        <f>L5/L2</f>
        <v>-0.12573181485705748</v>
      </c>
      <c r="M7" s="49">
        <f>M5/M2</f>
        <v>-1.3721324339632818E-2</v>
      </c>
      <c r="N7" s="50">
        <f>N5/N2</f>
        <v>0</v>
      </c>
    </row>
    <row r="8" spans="1:14">
      <c r="A8" s="34" t="s">
        <v>45</v>
      </c>
      <c r="B8" s="39">
        <v>427500</v>
      </c>
      <c r="C8" s="39">
        <v>510000</v>
      </c>
      <c r="D8" s="39">
        <v>510000</v>
      </c>
      <c r="E8" s="39">
        <v>534000</v>
      </c>
      <c r="F8" s="39">
        <v>1028228</v>
      </c>
      <c r="G8" s="39">
        <v>1188780.57075</v>
      </c>
      <c r="H8" s="39">
        <v>758841.39999999991</v>
      </c>
      <c r="I8" s="39">
        <v>1152881.1382500001</v>
      </c>
      <c r="J8" s="39">
        <v>1536913.18325</v>
      </c>
      <c r="K8" s="39">
        <v>1716125.3788600001</v>
      </c>
      <c r="L8" s="39">
        <v>1572956.2000000002</v>
      </c>
      <c r="M8" s="39">
        <v>1548379.23276</v>
      </c>
      <c r="N8" s="39">
        <f t="shared" si="0"/>
        <v>12484605.103870001</v>
      </c>
    </row>
    <row r="9" spans="1:14">
      <c r="A9" s="40" t="s">
        <v>39</v>
      </c>
      <c r="B9" s="41">
        <f>B5-B8</f>
        <v>-394336.8</v>
      </c>
      <c r="C9" s="41">
        <f>C5-C8</f>
        <v>-440882.7</v>
      </c>
      <c r="D9" s="41">
        <f>D5-D8</f>
        <v>-443421.4</v>
      </c>
      <c r="E9" s="41">
        <f>E5-E8</f>
        <v>-442210</v>
      </c>
      <c r="F9" s="41">
        <f>F5-F8</f>
        <v>-914983.2</v>
      </c>
      <c r="G9" s="41">
        <f>G5-G8</f>
        <v>-1062368.57075</v>
      </c>
      <c r="H9" s="41">
        <f>H5-H8</f>
        <v>-553181.39999999991</v>
      </c>
      <c r="I9" s="41">
        <f>I5-I8</f>
        <v>-937812.43825000012</v>
      </c>
      <c r="J9" s="41">
        <f>J5-J8</f>
        <v>-1429236.38325</v>
      </c>
      <c r="K9" s="41">
        <f>K5-K8</f>
        <v>-1574729.27886</v>
      </c>
      <c r="L9" s="41">
        <f>L5-L8</f>
        <v>-2171484.833020444</v>
      </c>
      <c r="M9" s="41">
        <f>M5-M8</f>
        <v>-1623188.5899657414</v>
      </c>
      <c r="N9" s="41">
        <f t="shared" ref="N9" si="3">N3-N8</f>
        <v>-10098244.594096186</v>
      </c>
    </row>
    <row r="10" spans="1:14">
      <c r="A10" s="40" t="s">
        <v>40</v>
      </c>
      <c r="B10" s="42">
        <f>B9/B2</f>
        <v>-0.78241428571428573</v>
      </c>
      <c r="C10" s="42">
        <f>C9/C2</f>
        <v>-0.77757089947089952</v>
      </c>
      <c r="D10" s="42">
        <f>D9/D2</f>
        <v>-0.76058559176672391</v>
      </c>
      <c r="E10" s="42">
        <f>E9/E2</f>
        <v>-0.80695255474452554</v>
      </c>
      <c r="F10" s="42">
        <f>F9/F2</f>
        <v>-1.3299174418604651</v>
      </c>
      <c r="G10" s="42">
        <f>G9/G2</f>
        <v>-0.96141952104072392</v>
      </c>
      <c r="H10" s="42">
        <f>H9/H2</f>
        <v>-0.30394582417582411</v>
      </c>
      <c r="I10" s="42">
        <f>I9/I2</f>
        <v>-0.39288330048177633</v>
      </c>
      <c r="J10" s="42">
        <f>J9/J2</f>
        <v>-0.40882047575800912</v>
      </c>
      <c r="K10" s="42">
        <f>K9/K2</f>
        <v>-0.40680167369155257</v>
      </c>
      <c r="L10" s="42">
        <f>L9/L2</f>
        <v>-0.45615984587475727</v>
      </c>
      <c r="M10" s="42">
        <f>M9/M2</f>
        <v>-0.29772073894523299</v>
      </c>
      <c r="N10" s="42">
        <f t="shared" ref="N10" si="4">N9/N2</f>
        <v>-0.39168705280631638</v>
      </c>
    </row>
    <row r="14" spans="1:14">
      <c r="A14" s="43" t="s">
        <v>37</v>
      </c>
      <c r="B14" s="43" t="s">
        <v>0</v>
      </c>
      <c r="C14" s="43" t="s">
        <v>1</v>
      </c>
      <c r="D14" s="43" t="s">
        <v>2</v>
      </c>
      <c r="E14" s="43" t="s">
        <v>3</v>
      </c>
      <c r="F14" s="43" t="s">
        <v>4</v>
      </c>
      <c r="G14" s="43" t="s">
        <v>5</v>
      </c>
      <c r="H14" s="43" t="s">
        <v>6</v>
      </c>
      <c r="I14" s="43" t="s">
        <v>7</v>
      </c>
      <c r="J14" s="43" t="s">
        <v>8</v>
      </c>
      <c r="K14" s="43" t="s">
        <v>9</v>
      </c>
      <c r="L14" s="43" t="s">
        <v>10</v>
      </c>
      <c r="M14" s="43" t="s">
        <v>11</v>
      </c>
    </row>
    <row r="15" spans="1:14">
      <c r="A15" s="33" t="s">
        <v>41</v>
      </c>
      <c r="B15" s="1">
        <v>255</v>
      </c>
      <c r="C15" s="1">
        <v>264</v>
      </c>
      <c r="D15" s="1">
        <v>320</v>
      </c>
      <c r="E15" s="1">
        <v>271</v>
      </c>
      <c r="F15" s="1">
        <v>502</v>
      </c>
      <c r="G15" s="1">
        <v>814</v>
      </c>
      <c r="H15" s="1">
        <v>1561</v>
      </c>
      <c r="I15" s="1">
        <v>2891</v>
      </c>
      <c r="J15" s="1">
        <v>3720</v>
      </c>
      <c r="K15" s="1">
        <v>4263</v>
      </c>
      <c r="L15" s="1">
        <v>5755</v>
      </c>
      <c r="M15" s="1">
        <v>5079</v>
      </c>
      <c r="N15" s="30">
        <f>SUM(B15:M15)</f>
        <v>25695</v>
      </c>
    </row>
    <row r="16" spans="1:14">
      <c r="A16" s="34" t="s">
        <v>48</v>
      </c>
      <c r="B16" s="38">
        <f>B3/B15</f>
        <v>130.05176470588233</v>
      </c>
      <c r="C16" s="38">
        <f>C3/C15</f>
        <v>261.80795454545455</v>
      </c>
      <c r="D16" s="38">
        <f>D3/D15</f>
        <v>208.05812499999996</v>
      </c>
      <c r="E16" s="38">
        <f>E3/E15</f>
        <v>338.70848708487085</v>
      </c>
      <c r="F16" s="38">
        <f>F3/F15</f>
        <v>225.58725099601594</v>
      </c>
      <c r="G16" s="38">
        <f>G3/G15</f>
        <v>155.29729729729729</v>
      </c>
      <c r="H16" s="38">
        <f>H3/H15</f>
        <v>131.74887892376682</v>
      </c>
      <c r="I16" s="38">
        <f>I3/I15</f>
        <v>74.392493946731236</v>
      </c>
      <c r="J16" s="38">
        <f>J3/J15</f>
        <v>28.945376344086021</v>
      </c>
      <c r="K16" s="38">
        <f>K3/K15</f>
        <v>58.205747126436783</v>
      </c>
      <c r="L16" s="38">
        <f>L3/L15</f>
        <v>82.370002950400718</v>
      </c>
      <c r="M16" s="38">
        <f>M3/M15</f>
        <v>125.11885071751499</v>
      </c>
      <c r="N16" s="38">
        <f>N3/N15</f>
        <v>92.87256313577798</v>
      </c>
    </row>
    <row r="17" spans="1:14">
      <c r="A17" s="52" t="s">
        <v>49</v>
      </c>
      <c r="B17" s="53">
        <f>B5/B15</f>
        <v>130.05176470588233</v>
      </c>
      <c r="C17" s="53">
        <f t="shared" ref="C17:M17" si="5">C5/C15</f>
        <v>261.80795454545455</v>
      </c>
      <c r="D17" s="53">
        <f t="shared" si="5"/>
        <v>208.05812499999996</v>
      </c>
      <c r="E17" s="53">
        <f t="shared" si="5"/>
        <v>338.70848708487085</v>
      </c>
      <c r="F17" s="53">
        <f t="shared" si="5"/>
        <v>225.58725099601594</v>
      </c>
      <c r="G17" s="53">
        <f t="shared" si="5"/>
        <v>155.29729729729729</v>
      </c>
      <c r="H17" s="53">
        <f t="shared" si="5"/>
        <v>131.74887892376682</v>
      </c>
      <c r="I17" s="53">
        <f t="shared" si="5"/>
        <v>74.392493946731236</v>
      </c>
      <c r="J17" s="53">
        <f t="shared" si="5"/>
        <v>28.945376344086021</v>
      </c>
      <c r="K17" s="53">
        <f t="shared" si="5"/>
        <v>33.168214872155758</v>
      </c>
      <c r="L17" s="53">
        <f t="shared" si="5"/>
        <v>-104.00150009043334</v>
      </c>
      <c r="M17" s="53">
        <f t="shared" si="5"/>
        <v>-14.729150857598217</v>
      </c>
      <c r="N17" s="38"/>
    </row>
    <row r="18" spans="1:14">
      <c r="A18" s="34" t="s">
        <v>43</v>
      </c>
      <c r="B18" s="39">
        <f>B8/B15</f>
        <v>1676.4705882352941</v>
      </c>
      <c r="C18" s="39">
        <f>C8/C15</f>
        <v>1931.8181818181818</v>
      </c>
      <c r="D18" s="39">
        <f>D8/D15</f>
        <v>1593.75</v>
      </c>
      <c r="E18" s="39">
        <f>E8/E15</f>
        <v>1970.479704797048</v>
      </c>
      <c r="F18" s="39">
        <f>F8/F15</f>
        <v>2048.2629482071711</v>
      </c>
      <c r="G18" s="39">
        <f>G8/G15</f>
        <v>1460.4183915847666</v>
      </c>
      <c r="H18" s="39">
        <f>H8/H15</f>
        <v>486.12517616912231</v>
      </c>
      <c r="I18" s="39">
        <f>I8/I15</f>
        <v>398.78282194742309</v>
      </c>
      <c r="J18" s="39">
        <f>J8/J15</f>
        <v>413.14870517473116</v>
      </c>
      <c r="K18" s="39">
        <f>K8/K15</f>
        <v>402.56283810931268</v>
      </c>
      <c r="L18" s="39">
        <f>L8/L15</f>
        <v>273.31993049522157</v>
      </c>
      <c r="M18" s="39">
        <f>M8/M15</f>
        <v>304.85907319551092</v>
      </c>
      <c r="N18" s="39">
        <f>N8/N15</f>
        <v>485.87682832730104</v>
      </c>
    </row>
    <row r="19" spans="1:14">
      <c r="A19" s="34" t="s">
        <v>44</v>
      </c>
      <c r="B19" s="44">
        <f>B16-B18</f>
        <v>-1546.4188235294118</v>
      </c>
      <c r="C19" s="44">
        <f t="shared" ref="C19:M19" si="6">C16-C18</f>
        <v>-1670.0102272727272</v>
      </c>
      <c r="D19" s="44">
        <f t="shared" si="6"/>
        <v>-1385.691875</v>
      </c>
      <c r="E19" s="44">
        <f t="shared" si="6"/>
        <v>-1631.7712177121771</v>
      </c>
      <c r="F19" s="44">
        <f t="shared" si="6"/>
        <v>-1822.6756972111552</v>
      </c>
      <c r="G19" s="44">
        <f t="shared" si="6"/>
        <v>-1305.1210942874693</v>
      </c>
      <c r="H19" s="44">
        <f t="shared" si="6"/>
        <v>-354.37629724535549</v>
      </c>
      <c r="I19" s="44">
        <f t="shared" si="6"/>
        <v>-324.39032800069185</v>
      </c>
      <c r="J19" s="44">
        <f t="shared" si="6"/>
        <v>-384.20332883064515</v>
      </c>
      <c r="K19" s="44">
        <f t="shared" si="6"/>
        <v>-344.35709098287589</v>
      </c>
      <c r="L19" s="44">
        <f t="shared" si="6"/>
        <v>-190.94992754482087</v>
      </c>
      <c r="M19" s="44">
        <f t="shared" si="6"/>
        <v>-179.74022247799593</v>
      </c>
      <c r="N19" s="44">
        <f t="shared" ref="N19" si="7">N16-N18</f>
        <v>-393.00426519152307</v>
      </c>
    </row>
    <row r="25" spans="1:14">
      <c r="B25" s="30">
        <f>B8+300000</f>
        <v>727500</v>
      </c>
      <c r="C25" s="30">
        <f t="shared" ref="C25:N25" si="8">C8+300000</f>
        <v>810000</v>
      </c>
      <c r="D25" s="30">
        <f t="shared" si="8"/>
        <v>810000</v>
      </c>
      <c r="E25" s="30">
        <f t="shared" si="8"/>
        <v>834000</v>
      </c>
      <c r="F25" s="30">
        <f t="shared" si="8"/>
        <v>1328228</v>
      </c>
      <c r="G25" s="30">
        <f t="shared" si="8"/>
        <v>1488780.57075</v>
      </c>
      <c r="H25" s="30">
        <f t="shared" si="8"/>
        <v>1058841.3999999999</v>
      </c>
      <c r="I25" s="30">
        <f t="shared" si="8"/>
        <v>1452881.1382500001</v>
      </c>
      <c r="J25" s="30">
        <f t="shared" si="8"/>
        <v>1836913.18325</v>
      </c>
      <c r="K25" s="30">
        <f t="shared" si="8"/>
        <v>2016125.3788600001</v>
      </c>
      <c r="L25" s="30">
        <f t="shared" si="8"/>
        <v>1872956.2000000002</v>
      </c>
      <c r="M25" s="30">
        <f t="shared" si="8"/>
        <v>1848379.23276</v>
      </c>
      <c r="N25" s="30">
        <f t="shared" si="8"/>
        <v>12784605.103870001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B4" sqref="B4"/>
    </sheetView>
  </sheetViews>
  <sheetFormatPr defaultRowHeight="15"/>
  <cols>
    <col min="1" max="1" width="14.85546875" bestFit="1" customWidth="1"/>
    <col min="2" max="13" width="11.28515625" customWidth="1"/>
  </cols>
  <sheetData>
    <row r="1" spans="1:13">
      <c r="A1" s="35" t="s">
        <v>37</v>
      </c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7" t="s">
        <v>11</v>
      </c>
    </row>
    <row r="2" spans="1:13">
      <c r="A2" s="34" t="s">
        <v>12</v>
      </c>
      <c r="B2" s="1">
        <v>504000</v>
      </c>
      <c r="C2" s="1">
        <v>567000</v>
      </c>
      <c r="D2" s="1">
        <v>583000</v>
      </c>
      <c r="E2" s="1">
        <v>548000</v>
      </c>
      <c r="F2" s="1">
        <v>688000</v>
      </c>
      <c r="G2" s="1">
        <v>1105000</v>
      </c>
      <c r="H2" s="1">
        <v>1820000</v>
      </c>
      <c r="I2" s="1">
        <v>2387000</v>
      </c>
      <c r="J2" s="1">
        <v>3496000</v>
      </c>
      <c r="K2" s="1">
        <v>3871000</v>
      </c>
      <c r="L2" s="1">
        <v>4760359.4499999993</v>
      </c>
      <c r="M2" s="1">
        <v>5452050.79</v>
      </c>
    </row>
    <row r="3" spans="1:13">
      <c r="A3" s="34" t="s">
        <v>13</v>
      </c>
      <c r="B3" s="38">
        <v>33163.199999999997</v>
      </c>
      <c r="C3" s="38">
        <v>69117.3</v>
      </c>
      <c r="D3" s="38">
        <v>66578.599999999991</v>
      </c>
      <c r="E3" s="38">
        <v>91790</v>
      </c>
      <c r="F3" s="38">
        <v>113244.8</v>
      </c>
      <c r="G3" s="38">
        <v>126412</v>
      </c>
      <c r="H3" s="38">
        <v>205660</v>
      </c>
      <c r="I3" s="38">
        <v>215068.7</v>
      </c>
      <c r="J3" s="38">
        <v>107676.8</v>
      </c>
      <c r="K3" s="38">
        <v>248131.1</v>
      </c>
      <c r="L3" s="38">
        <v>474039.3669795561</v>
      </c>
      <c r="M3" s="38">
        <v>635478.64279425866</v>
      </c>
    </row>
    <row r="4" spans="1:13">
      <c r="A4" s="34" t="s">
        <v>45</v>
      </c>
      <c r="B4" s="39">
        <v>727500</v>
      </c>
      <c r="C4" s="39">
        <v>810000</v>
      </c>
      <c r="D4" s="39">
        <v>810000</v>
      </c>
      <c r="E4" s="39">
        <v>834000</v>
      </c>
      <c r="F4" s="39">
        <v>1328228</v>
      </c>
      <c r="G4" s="39">
        <v>1488780.57075</v>
      </c>
      <c r="H4" s="39">
        <v>1058841.3999999999</v>
      </c>
      <c r="I4" s="39">
        <v>1452881.1382500001</v>
      </c>
      <c r="J4" s="39">
        <v>1836913.18325</v>
      </c>
      <c r="K4" s="39">
        <v>2122860.3788600001</v>
      </c>
      <c r="L4" s="39">
        <v>2945524.2</v>
      </c>
      <c r="M4" s="39">
        <v>2558667.23276</v>
      </c>
    </row>
    <row r="5" spans="1:13">
      <c r="A5" s="40" t="s">
        <v>39</v>
      </c>
      <c r="B5" s="41">
        <f>B3-B4</f>
        <v>-694336.8</v>
      </c>
      <c r="C5" s="41">
        <f t="shared" ref="C5:M5" si="0">C3-C4</f>
        <v>-740882.7</v>
      </c>
      <c r="D5" s="41">
        <f t="shared" si="0"/>
        <v>-743421.4</v>
      </c>
      <c r="E5" s="41">
        <f t="shared" si="0"/>
        <v>-742210</v>
      </c>
      <c r="F5" s="41">
        <f t="shared" si="0"/>
        <v>-1214983.2</v>
      </c>
      <c r="G5" s="41">
        <f t="shared" si="0"/>
        <v>-1362368.57075</v>
      </c>
      <c r="H5" s="41">
        <f t="shared" si="0"/>
        <v>-853181.39999999991</v>
      </c>
      <c r="I5" s="41">
        <f t="shared" si="0"/>
        <v>-1237812.4382500001</v>
      </c>
      <c r="J5" s="41">
        <f t="shared" si="0"/>
        <v>-1729236.38325</v>
      </c>
      <c r="K5" s="41">
        <f t="shared" si="0"/>
        <v>-1874729.27886</v>
      </c>
      <c r="L5" s="41">
        <f t="shared" si="0"/>
        <v>-2471484.833020444</v>
      </c>
      <c r="M5" s="41">
        <f t="shared" si="0"/>
        <v>-1923188.5899657414</v>
      </c>
    </row>
    <row r="6" spans="1:13">
      <c r="A6" s="40" t="s">
        <v>40</v>
      </c>
      <c r="B6" s="42">
        <f>B5/B2</f>
        <v>-1.3776523809523811</v>
      </c>
      <c r="C6" s="42">
        <f t="shared" ref="C6:M6" si="1">C5/C2</f>
        <v>-1.3066714285714285</v>
      </c>
      <c r="D6" s="42">
        <f t="shared" si="1"/>
        <v>-1.2751653516295025</v>
      </c>
      <c r="E6" s="42">
        <f t="shared" si="1"/>
        <v>-1.3543978102189782</v>
      </c>
      <c r="F6" s="42">
        <f t="shared" si="1"/>
        <v>-1.765963953488372</v>
      </c>
      <c r="G6" s="42">
        <f t="shared" si="1"/>
        <v>-1.2329127337104071</v>
      </c>
      <c r="H6" s="42">
        <f t="shared" si="1"/>
        <v>-0.46878098901098897</v>
      </c>
      <c r="I6" s="42">
        <f t="shared" si="1"/>
        <v>-0.51856407132383753</v>
      </c>
      <c r="J6" s="42">
        <f t="shared" si="1"/>
        <v>-0.49463283273741415</v>
      </c>
      <c r="K6" s="42">
        <f t="shared" si="1"/>
        <v>-0.48430102786360113</v>
      </c>
      <c r="L6" s="42">
        <f t="shared" si="1"/>
        <v>-0.51918029698796053</v>
      </c>
      <c r="M6" s="42">
        <f t="shared" si="1"/>
        <v>-0.35274590498921993</v>
      </c>
    </row>
    <row r="11" spans="1:13">
      <c r="A11" s="43" t="s">
        <v>37</v>
      </c>
      <c r="B11" s="43" t="s">
        <v>0</v>
      </c>
      <c r="C11" s="43" t="s">
        <v>1</v>
      </c>
      <c r="D11" s="43" t="s">
        <v>2</v>
      </c>
      <c r="E11" s="43" t="s">
        <v>3</v>
      </c>
      <c r="F11" s="43" t="s">
        <v>4</v>
      </c>
      <c r="G11" s="43" t="s">
        <v>5</v>
      </c>
      <c r="H11" s="43" t="s">
        <v>6</v>
      </c>
      <c r="I11" s="43" t="s">
        <v>7</v>
      </c>
      <c r="J11" s="43" t="s">
        <v>8</v>
      </c>
      <c r="K11" s="43" t="s">
        <v>9</v>
      </c>
      <c r="L11" s="43" t="s">
        <v>10</v>
      </c>
      <c r="M11" s="43" t="s">
        <v>11</v>
      </c>
    </row>
    <row r="12" spans="1:13">
      <c r="A12" s="32" t="s">
        <v>41</v>
      </c>
      <c r="B12" s="1">
        <v>255</v>
      </c>
      <c r="C12" s="1">
        <v>264</v>
      </c>
      <c r="D12" s="1">
        <v>320</v>
      </c>
      <c r="E12" s="1">
        <v>271</v>
      </c>
      <c r="F12" s="1">
        <v>502</v>
      </c>
      <c r="G12" s="1">
        <v>814</v>
      </c>
      <c r="H12" s="1">
        <v>1561</v>
      </c>
      <c r="I12" s="1">
        <v>2891</v>
      </c>
      <c r="J12" s="1">
        <v>3720</v>
      </c>
      <c r="K12" s="1">
        <v>4263</v>
      </c>
      <c r="L12" s="1">
        <v>5755</v>
      </c>
      <c r="M12" s="1">
        <v>5079</v>
      </c>
    </row>
    <row r="13" spans="1:13">
      <c r="A13" s="34" t="s">
        <v>42</v>
      </c>
      <c r="B13" s="38">
        <f>B3/B12</f>
        <v>130.05176470588233</v>
      </c>
      <c r="C13" s="38">
        <f t="shared" ref="C13:M13" si="2">C3/C12</f>
        <v>261.80795454545455</v>
      </c>
      <c r="D13" s="38">
        <f t="shared" si="2"/>
        <v>208.05812499999996</v>
      </c>
      <c r="E13" s="38">
        <f t="shared" si="2"/>
        <v>338.70848708487085</v>
      </c>
      <c r="F13" s="38">
        <f t="shared" si="2"/>
        <v>225.58725099601594</v>
      </c>
      <c r="G13" s="38">
        <f t="shared" si="2"/>
        <v>155.29729729729729</v>
      </c>
      <c r="H13" s="38">
        <f t="shared" si="2"/>
        <v>131.74887892376682</v>
      </c>
      <c r="I13" s="38">
        <f t="shared" si="2"/>
        <v>74.392493946731236</v>
      </c>
      <c r="J13" s="38">
        <f t="shared" si="2"/>
        <v>28.945376344086021</v>
      </c>
      <c r="K13" s="38">
        <f t="shared" si="2"/>
        <v>58.205747126436783</v>
      </c>
      <c r="L13" s="38">
        <f t="shared" si="2"/>
        <v>82.370002950400718</v>
      </c>
      <c r="M13" s="38">
        <f t="shared" si="2"/>
        <v>125.11885071751499</v>
      </c>
    </row>
    <row r="14" spans="1:13">
      <c r="A14" s="34" t="s">
        <v>43</v>
      </c>
      <c r="B14" s="39">
        <f>B4/B12</f>
        <v>2852.9411764705883</v>
      </c>
      <c r="C14" s="39">
        <f t="shared" ref="C14:M14" si="3">C4/C12</f>
        <v>3068.181818181818</v>
      </c>
      <c r="D14" s="39">
        <f t="shared" si="3"/>
        <v>2531.25</v>
      </c>
      <c r="E14" s="39">
        <f t="shared" si="3"/>
        <v>3077.4907749077493</v>
      </c>
      <c r="F14" s="39">
        <f t="shared" si="3"/>
        <v>2645.8725099601593</v>
      </c>
      <c r="G14" s="39">
        <f t="shared" si="3"/>
        <v>1828.968760135135</v>
      </c>
      <c r="H14" s="39">
        <f t="shared" si="3"/>
        <v>678.30967328635484</v>
      </c>
      <c r="I14" s="39">
        <f t="shared" si="3"/>
        <v>502.55314363542027</v>
      </c>
      <c r="J14" s="39">
        <f t="shared" si="3"/>
        <v>493.79386646505378</v>
      </c>
      <c r="K14" s="39">
        <f t="shared" si="3"/>
        <v>497.97334714051141</v>
      </c>
      <c r="L14" s="39">
        <f t="shared" si="3"/>
        <v>511.82001737619464</v>
      </c>
      <c r="M14" s="39">
        <f t="shared" si="3"/>
        <v>503.7738201929514</v>
      </c>
    </row>
    <row r="15" spans="1:13">
      <c r="A15" s="34" t="s">
        <v>44</v>
      </c>
      <c r="B15" s="44">
        <f>B13-B14</f>
        <v>-2722.889411764706</v>
      </c>
      <c r="C15" s="44">
        <f t="shared" ref="C15:M15" si="4">C13-C14</f>
        <v>-2806.3738636363632</v>
      </c>
      <c r="D15" s="44">
        <f t="shared" si="4"/>
        <v>-2323.191875</v>
      </c>
      <c r="E15" s="44">
        <f t="shared" si="4"/>
        <v>-2738.7822878228785</v>
      </c>
      <c r="F15" s="44">
        <f t="shared" si="4"/>
        <v>-2420.2852589641434</v>
      </c>
      <c r="G15" s="44">
        <f t="shared" si="4"/>
        <v>-1673.6714628378377</v>
      </c>
      <c r="H15" s="44">
        <f t="shared" si="4"/>
        <v>-546.56079436258801</v>
      </c>
      <c r="I15" s="44">
        <f t="shared" si="4"/>
        <v>-428.16064968868903</v>
      </c>
      <c r="J15" s="44">
        <f t="shared" si="4"/>
        <v>-464.84849012096777</v>
      </c>
      <c r="K15" s="44">
        <f t="shared" si="4"/>
        <v>-439.76760001407462</v>
      </c>
      <c r="L15" s="44">
        <f t="shared" si="4"/>
        <v>-429.45001442579394</v>
      </c>
      <c r="M15" s="44">
        <f t="shared" si="4"/>
        <v>-378.65496947543642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6"/>
  <sheetViews>
    <sheetView zoomScale="90" zoomScaleNormal="90" workbookViewId="0">
      <selection activeCell="C22" sqref="C22:N22"/>
    </sheetView>
  </sheetViews>
  <sheetFormatPr defaultRowHeight="15"/>
  <cols>
    <col min="1" max="1" width="11.85546875" bestFit="1" customWidth="1"/>
    <col min="2" max="2" width="35.140625" bestFit="1" customWidth="1"/>
    <col min="3" max="14" width="12.28515625" customWidth="1"/>
  </cols>
  <sheetData>
    <row r="1" spans="1:14" ht="15.75" thickBot="1">
      <c r="B1" s="11" t="s">
        <v>37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3" t="s">
        <v>11</v>
      </c>
    </row>
    <row r="2" spans="1:14">
      <c r="A2" s="46" t="s">
        <v>22</v>
      </c>
      <c r="B2" s="20" t="s">
        <v>12</v>
      </c>
      <c r="C2" s="4">
        <v>504000</v>
      </c>
      <c r="D2" s="4">
        <v>567000</v>
      </c>
      <c r="E2" s="4">
        <v>583000</v>
      </c>
      <c r="F2" s="4">
        <v>548000</v>
      </c>
      <c r="G2" s="4">
        <v>688000</v>
      </c>
      <c r="H2" s="4">
        <v>1105000</v>
      </c>
      <c r="I2" s="4">
        <v>1820000</v>
      </c>
      <c r="J2" s="4">
        <v>2387000</v>
      </c>
      <c r="K2" s="4">
        <v>3496000</v>
      </c>
      <c r="L2" s="4">
        <v>3871000</v>
      </c>
      <c r="M2" s="4">
        <v>4760359.4499999993</v>
      </c>
      <c r="N2" s="5">
        <v>5452050.79</v>
      </c>
    </row>
    <row r="3" spans="1:14">
      <c r="A3" s="46"/>
      <c r="B3" s="21" t="s">
        <v>18</v>
      </c>
      <c r="C3" s="1">
        <v>255</v>
      </c>
      <c r="D3" s="1">
        <v>264</v>
      </c>
      <c r="E3" s="1">
        <v>320</v>
      </c>
      <c r="F3" s="1">
        <v>271</v>
      </c>
      <c r="G3" s="1">
        <v>502</v>
      </c>
      <c r="H3" s="1">
        <v>814</v>
      </c>
      <c r="I3" s="1">
        <v>1561</v>
      </c>
      <c r="J3" s="1">
        <v>2891</v>
      </c>
      <c r="K3" s="1">
        <v>3720</v>
      </c>
      <c r="L3" s="1">
        <v>4263</v>
      </c>
      <c r="M3" s="1">
        <v>5755</v>
      </c>
      <c r="N3" s="7">
        <v>5079</v>
      </c>
    </row>
    <row r="4" spans="1:14">
      <c r="A4" s="46"/>
      <c r="B4" s="21" t="s">
        <v>13</v>
      </c>
      <c r="C4" s="1">
        <v>33163.199999999997</v>
      </c>
      <c r="D4" s="1">
        <v>69117.3</v>
      </c>
      <c r="E4" s="1">
        <v>66578.599999999991</v>
      </c>
      <c r="F4" s="1">
        <v>91790</v>
      </c>
      <c r="G4" s="1">
        <v>113244.8</v>
      </c>
      <c r="H4" s="1">
        <v>126412</v>
      </c>
      <c r="I4" s="1">
        <v>205660</v>
      </c>
      <c r="J4" s="1">
        <v>215068.7</v>
      </c>
      <c r="K4" s="1">
        <v>107676.8</v>
      </c>
      <c r="L4" s="1">
        <v>248131.1</v>
      </c>
      <c r="M4" s="1">
        <v>474039.3669795561</v>
      </c>
      <c r="N4" s="7">
        <v>635478.64279425866</v>
      </c>
    </row>
    <row r="5" spans="1:14">
      <c r="A5" s="46"/>
      <c r="B5" s="21" t="s">
        <v>19</v>
      </c>
      <c r="C5" s="1">
        <f>C2/C3</f>
        <v>1976.4705882352941</v>
      </c>
      <c r="D5" s="1">
        <f t="shared" ref="D5:N5" si="0">D2/D3</f>
        <v>2147.7272727272725</v>
      </c>
      <c r="E5" s="1">
        <f t="shared" si="0"/>
        <v>1821.875</v>
      </c>
      <c r="F5" s="1">
        <f t="shared" si="0"/>
        <v>2022.1402214022139</v>
      </c>
      <c r="G5" s="1">
        <f t="shared" si="0"/>
        <v>1370.5179282868526</v>
      </c>
      <c r="H5" s="1">
        <f t="shared" si="0"/>
        <v>1357.4938574938576</v>
      </c>
      <c r="I5" s="1">
        <f t="shared" si="0"/>
        <v>1165.9192825112107</v>
      </c>
      <c r="J5" s="1">
        <f t="shared" si="0"/>
        <v>825.66585956416463</v>
      </c>
      <c r="K5" s="1">
        <f t="shared" si="0"/>
        <v>939.78494623655911</v>
      </c>
      <c r="L5" s="1">
        <f t="shared" si="0"/>
        <v>908.0459770114943</v>
      </c>
      <c r="M5" s="1">
        <f t="shared" si="0"/>
        <v>827.16932232840998</v>
      </c>
      <c r="N5" s="7">
        <f t="shared" si="0"/>
        <v>1073.4496534750936</v>
      </c>
    </row>
    <row r="6" spans="1:14" ht="15.75" thickBot="1">
      <c r="A6" s="46"/>
      <c r="B6" s="22" t="s">
        <v>14</v>
      </c>
      <c r="C6" s="9">
        <f>C4/C2</f>
        <v>6.5799999999999997E-2</v>
      </c>
      <c r="D6" s="9">
        <f t="shared" ref="D6:N6" si="1">D4/D2</f>
        <v>0.12190000000000001</v>
      </c>
      <c r="E6" s="9">
        <f t="shared" si="1"/>
        <v>0.11419999999999998</v>
      </c>
      <c r="F6" s="9">
        <f t="shared" si="1"/>
        <v>0.16750000000000001</v>
      </c>
      <c r="G6" s="9">
        <f t="shared" si="1"/>
        <v>0.1646</v>
      </c>
      <c r="H6" s="9">
        <f t="shared" si="1"/>
        <v>0.1144</v>
      </c>
      <c r="I6" s="9">
        <f t="shared" si="1"/>
        <v>0.113</v>
      </c>
      <c r="J6" s="9">
        <f t="shared" si="1"/>
        <v>9.01E-2</v>
      </c>
      <c r="K6" s="9">
        <f t="shared" si="1"/>
        <v>3.0800000000000001E-2</v>
      </c>
      <c r="L6" s="9">
        <f t="shared" si="1"/>
        <v>6.4100000000000004E-2</v>
      </c>
      <c r="M6" s="9">
        <f t="shared" si="1"/>
        <v>9.9580582508229751E-2</v>
      </c>
      <c r="N6" s="10">
        <f t="shared" si="1"/>
        <v>0.11655772612387176</v>
      </c>
    </row>
    <row r="7" spans="1:14">
      <c r="A7" s="46" t="s">
        <v>58</v>
      </c>
      <c r="B7" s="3" t="s">
        <v>23</v>
      </c>
      <c r="C7" s="61">
        <v>0</v>
      </c>
      <c r="D7" s="61">
        <v>0</v>
      </c>
      <c r="E7" s="61">
        <v>0</v>
      </c>
      <c r="F7" s="61">
        <v>0</v>
      </c>
      <c r="G7" s="61">
        <v>39100</v>
      </c>
      <c r="H7" s="61">
        <v>59550.570750000006</v>
      </c>
      <c r="I7" s="61">
        <v>72321.399999999994</v>
      </c>
      <c r="J7" s="61">
        <v>316959.13825000002</v>
      </c>
      <c r="K7" s="61">
        <v>544427.18325</v>
      </c>
      <c r="L7" s="61">
        <v>438379.37886</v>
      </c>
      <c r="M7" s="62">
        <v>202000</v>
      </c>
      <c r="N7" s="63">
        <v>280509.23276000004</v>
      </c>
    </row>
    <row r="8" spans="1:14" ht="15.75" thickBot="1">
      <c r="A8" s="46"/>
      <c r="B8" s="67" t="s">
        <v>24</v>
      </c>
      <c r="C8" s="68"/>
      <c r="D8" s="68"/>
      <c r="E8" s="68"/>
      <c r="F8" s="68"/>
      <c r="G8" s="68"/>
      <c r="H8" s="68"/>
      <c r="I8" s="68"/>
      <c r="J8" s="68"/>
      <c r="K8" s="68"/>
      <c r="L8" s="68">
        <v>106735</v>
      </c>
      <c r="M8" s="69">
        <v>1072568</v>
      </c>
      <c r="N8" s="70">
        <v>710288</v>
      </c>
    </row>
    <row r="9" spans="1:14" ht="15.75" thickBot="1">
      <c r="A9" s="71" t="s">
        <v>57</v>
      </c>
      <c r="B9" s="72"/>
      <c r="C9" s="73">
        <f>SUM(C7:C8)</f>
        <v>0</v>
      </c>
      <c r="D9" s="73">
        <f t="shared" ref="D9:N9" si="2">SUM(D7:D8)</f>
        <v>0</v>
      </c>
      <c r="E9" s="73">
        <f t="shared" si="2"/>
        <v>0</v>
      </c>
      <c r="F9" s="73">
        <f t="shared" si="2"/>
        <v>0</v>
      </c>
      <c r="G9" s="73">
        <f t="shared" si="2"/>
        <v>39100</v>
      </c>
      <c r="H9" s="73">
        <f t="shared" si="2"/>
        <v>59550.570750000006</v>
      </c>
      <c r="I9" s="73">
        <f t="shared" si="2"/>
        <v>72321.399999999994</v>
      </c>
      <c r="J9" s="73">
        <f t="shared" si="2"/>
        <v>316959.13825000002</v>
      </c>
      <c r="K9" s="73">
        <f t="shared" si="2"/>
        <v>544427.18325</v>
      </c>
      <c r="L9" s="73">
        <f t="shared" si="2"/>
        <v>545114.37886000006</v>
      </c>
      <c r="M9" s="73">
        <f t="shared" si="2"/>
        <v>1274568</v>
      </c>
      <c r="N9" s="74">
        <f t="shared" si="2"/>
        <v>990797.23276000004</v>
      </c>
    </row>
    <row r="10" spans="1:14">
      <c r="A10" s="46" t="s">
        <v>25</v>
      </c>
      <c r="B10" s="23" t="s">
        <v>27</v>
      </c>
      <c r="C10" s="14">
        <v>253500</v>
      </c>
      <c r="D10" s="14">
        <v>306000</v>
      </c>
      <c r="E10" s="14">
        <v>306000</v>
      </c>
      <c r="F10" s="14">
        <v>306000</v>
      </c>
      <c r="G10" s="14">
        <v>696000</v>
      </c>
      <c r="H10" s="14">
        <v>696000</v>
      </c>
      <c r="I10" s="14">
        <v>216000</v>
      </c>
      <c r="J10" s="14">
        <v>270000</v>
      </c>
      <c r="K10" s="14">
        <v>270000</v>
      </c>
      <c r="L10" s="14">
        <v>378000</v>
      </c>
      <c r="M10" s="57">
        <v>527214.19999999995</v>
      </c>
      <c r="N10" s="24">
        <v>435643</v>
      </c>
    </row>
    <row r="11" spans="1:14">
      <c r="A11" s="46"/>
      <c r="B11" s="6" t="s">
        <v>15</v>
      </c>
      <c r="C11" s="1">
        <v>0</v>
      </c>
      <c r="D11" s="1">
        <v>0</v>
      </c>
      <c r="E11" s="1">
        <v>0</v>
      </c>
      <c r="F11" s="1">
        <v>24000</v>
      </c>
      <c r="G11" s="1">
        <v>96000</v>
      </c>
      <c r="H11" s="1">
        <v>96000</v>
      </c>
      <c r="I11" s="1">
        <v>56000</v>
      </c>
      <c r="J11" s="1">
        <v>56000</v>
      </c>
      <c r="K11" s="1">
        <v>56000</v>
      </c>
      <c r="L11" s="1">
        <v>96000</v>
      </c>
      <c r="M11" s="58">
        <v>141817</v>
      </c>
      <c r="N11" s="7">
        <v>121000</v>
      </c>
    </row>
    <row r="12" spans="1:14" ht="15.75" thickBot="1">
      <c r="A12" s="46"/>
      <c r="B12" s="8" t="s">
        <v>28</v>
      </c>
      <c r="C12" s="64">
        <v>0</v>
      </c>
      <c r="D12" s="64">
        <v>0</v>
      </c>
      <c r="E12" s="64">
        <v>0</v>
      </c>
      <c r="F12" s="64">
        <v>0</v>
      </c>
      <c r="G12" s="64">
        <v>0</v>
      </c>
      <c r="H12" s="64">
        <v>0</v>
      </c>
      <c r="I12" s="64">
        <v>65000</v>
      </c>
      <c r="J12" s="64">
        <v>152000</v>
      </c>
      <c r="K12" s="64">
        <v>117255</v>
      </c>
      <c r="L12" s="64">
        <v>150000</v>
      </c>
      <c r="M12" s="65">
        <v>150000</v>
      </c>
      <c r="N12" s="66">
        <v>150000</v>
      </c>
    </row>
    <row r="13" spans="1:14" ht="15.75" thickBot="1">
      <c r="A13" s="71" t="s">
        <v>59</v>
      </c>
      <c r="B13" s="72"/>
      <c r="C13" s="73">
        <f>SUM(C10:C12)</f>
        <v>253500</v>
      </c>
      <c r="D13" s="73">
        <f t="shared" ref="D13:N13" si="3">SUM(D10:D12)</f>
        <v>306000</v>
      </c>
      <c r="E13" s="73">
        <f t="shared" si="3"/>
        <v>306000</v>
      </c>
      <c r="F13" s="73">
        <f t="shared" si="3"/>
        <v>330000</v>
      </c>
      <c r="G13" s="73">
        <f t="shared" si="3"/>
        <v>792000</v>
      </c>
      <c r="H13" s="73">
        <f t="shared" si="3"/>
        <v>792000</v>
      </c>
      <c r="I13" s="73">
        <f t="shared" si="3"/>
        <v>337000</v>
      </c>
      <c r="J13" s="73">
        <f t="shared" si="3"/>
        <v>478000</v>
      </c>
      <c r="K13" s="73">
        <f t="shared" si="3"/>
        <v>443255</v>
      </c>
      <c r="L13" s="73">
        <f t="shared" si="3"/>
        <v>624000</v>
      </c>
      <c r="M13" s="73">
        <f t="shared" si="3"/>
        <v>819031.2</v>
      </c>
      <c r="N13" s="73">
        <f t="shared" si="3"/>
        <v>706643</v>
      </c>
    </row>
    <row r="14" spans="1:14">
      <c r="A14" s="46" t="s">
        <v>29</v>
      </c>
      <c r="B14" s="3" t="s">
        <v>26</v>
      </c>
      <c r="C14" s="4">
        <v>30000</v>
      </c>
      <c r="D14" s="4">
        <v>30000</v>
      </c>
      <c r="E14" s="4">
        <v>30000</v>
      </c>
      <c r="F14" s="4">
        <v>30000</v>
      </c>
      <c r="G14" s="4">
        <v>30000</v>
      </c>
      <c r="H14" s="4">
        <v>30000</v>
      </c>
      <c r="I14" s="4">
        <v>38000</v>
      </c>
      <c r="J14" s="4">
        <v>38000</v>
      </c>
      <c r="K14" s="4">
        <v>124000</v>
      </c>
      <c r="L14" s="4">
        <v>167000</v>
      </c>
      <c r="M14" s="56">
        <v>167000</v>
      </c>
      <c r="N14" s="5">
        <v>167000</v>
      </c>
    </row>
    <row r="15" spans="1:14" ht="15.75" thickBot="1">
      <c r="A15" s="46"/>
      <c r="B15" s="8" t="s">
        <v>30</v>
      </c>
      <c r="C15" s="16">
        <v>144000</v>
      </c>
      <c r="D15" s="16">
        <v>174000</v>
      </c>
      <c r="E15" s="16">
        <v>174000</v>
      </c>
      <c r="F15" s="16">
        <v>174000</v>
      </c>
      <c r="G15" s="16">
        <v>158000</v>
      </c>
      <c r="H15" s="16">
        <v>158000</v>
      </c>
      <c r="I15" s="16">
        <v>158000</v>
      </c>
      <c r="J15" s="16">
        <v>163000</v>
      </c>
      <c r="K15" s="16">
        <v>163000</v>
      </c>
      <c r="L15" s="16">
        <v>193000</v>
      </c>
      <c r="M15" s="59">
        <v>193000</v>
      </c>
      <c r="N15" s="17">
        <v>202000</v>
      </c>
    </row>
    <row r="16" spans="1:14" ht="15.75" thickBot="1">
      <c r="A16" s="71" t="s">
        <v>60</v>
      </c>
      <c r="B16" s="72"/>
      <c r="C16" s="73">
        <f>SUM(C14:C15)</f>
        <v>174000</v>
      </c>
      <c r="D16" s="73">
        <f t="shared" ref="D16:N16" si="4">SUM(D14:D15)</f>
        <v>204000</v>
      </c>
      <c r="E16" s="73">
        <f t="shared" si="4"/>
        <v>204000</v>
      </c>
      <c r="F16" s="73">
        <f t="shared" si="4"/>
        <v>204000</v>
      </c>
      <c r="G16" s="73">
        <f t="shared" si="4"/>
        <v>188000</v>
      </c>
      <c r="H16" s="73">
        <f t="shared" si="4"/>
        <v>188000</v>
      </c>
      <c r="I16" s="73">
        <f t="shared" si="4"/>
        <v>196000</v>
      </c>
      <c r="J16" s="73">
        <f t="shared" si="4"/>
        <v>201000</v>
      </c>
      <c r="K16" s="73">
        <f t="shared" si="4"/>
        <v>287000</v>
      </c>
      <c r="L16" s="73">
        <f t="shared" si="4"/>
        <v>360000</v>
      </c>
      <c r="M16" s="73">
        <f t="shared" si="4"/>
        <v>360000</v>
      </c>
      <c r="N16" s="73">
        <f t="shared" si="4"/>
        <v>369000</v>
      </c>
    </row>
    <row r="17" spans="1:14">
      <c r="A17" s="46" t="s">
        <v>31</v>
      </c>
      <c r="B17" s="3" t="s">
        <v>16</v>
      </c>
      <c r="C17" s="4">
        <v>0</v>
      </c>
      <c r="D17" s="4">
        <v>0</v>
      </c>
      <c r="E17" s="4">
        <v>0</v>
      </c>
      <c r="F17" s="4">
        <v>0</v>
      </c>
      <c r="G17" s="4">
        <v>5000</v>
      </c>
      <c r="H17" s="4">
        <v>142600</v>
      </c>
      <c r="I17" s="4">
        <v>142600</v>
      </c>
      <c r="J17" s="4">
        <v>142600</v>
      </c>
      <c r="K17" s="4">
        <v>168725</v>
      </c>
      <c r="L17" s="4">
        <v>168725</v>
      </c>
      <c r="M17" s="56">
        <v>168725</v>
      </c>
      <c r="N17" s="5">
        <v>169027</v>
      </c>
    </row>
    <row r="18" spans="1:14" ht="15.75" thickBot="1">
      <c r="A18" s="46"/>
      <c r="B18" s="8" t="s">
        <v>17</v>
      </c>
      <c r="C18" s="64"/>
      <c r="D18" s="64"/>
      <c r="E18" s="64"/>
      <c r="F18" s="64"/>
      <c r="G18" s="64"/>
      <c r="H18" s="64"/>
      <c r="I18" s="64"/>
      <c r="J18" s="64">
        <v>100000</v>
      </c>
      <c r="K18" s="64">
        <v>100000</v>
      </c>
      <c r="L18" s="64">
        <v>100000</v>
      </c>
      <c r="M18" s="64">
        <v>100000</v>
      </c>
      <c r="N18" s="64">
        <v>100000</v>
      </c>
    </row>
    <row r="19" spans="1:14" ht="15.75" thickBot="1">
      <c r="A19" s="71" t="s">
        <v>61</v>
      </c>
      <c r="B19" s="72"/>
      <c r="C19" s="73">
        <f>SUM(C17:C18)</f>
        <v>0</v>
      </c>
      <c r="D19" s="73">
        <f t="shared" ref="D19:N19" si="5">SUM(D17:D18)</f>
        <v>0</v>
      </c>
      <c r="E19" s="73">
        <f t="shared" si="5"/>
        <v>0</v>
      </c>
      <c r="F19" s="73">
        <f t="shared" si="5"/>
        <v>0</v>
      </c>
      <c r="G19" s="73">
        <f t="shared" si="5"/>
        <v>5000</v>
      </c>
      <c r="H19" s="73">
        <f t="shared" si="5"/>
        <v>142600</v>
      </c>
      <c r="I19" s="73">
        <f t="shared" si="5"/>
        <v>142600</v>
      </c>
      <c r="J19" s="73">
        <f t="shared" si="5"/>
        <v>242600</v>
      </c>
      <c r="K19" s="73">
        <f t="shared" si="5"/>
        <v>268725</v>
      </c>
      <c r="L19" s="73">
        <f t="shared" si="5"/>
        <v>268725</v>
      </c>
      <c r="M19" s="73">
        <f t="shared" si="5"/>
        <v>268725</v>
      </c>
      <c r="N19" s="73">
        <f t="shared" si="5"/>
        <v>269027</v>
      </c>
    </row>
    <row r="20" spans="1:14">
      <c r="A20" s="46" t="s">
        <v>21</v>
      </c>
      <c r="B20" s="15" t="s">
        <v>35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60"/>
      <c r="N20" s="19"/>
    </row>
    <row r="21" spans="1:14">
      <c r="A21" s="46"/>
      <c r="B21" s="6" t="s">
        <v>32</v>
      </c>
      <c r="C21" s="1">
        <f>C10/C3</f>
        <v>994.11764705882354</v>
      </c>
      <c r="D21" s="1">
        <f>D10/D3</f>
        <v>1159.090909090909</v>
      </c>
      <c r="E21" s="1">
        <f>E10/E3</f>
        <v>956.25</v>
      </c>
      <c r="F21" s="1">
        <f>F10/F3</f>
        <v>1129.1512915129151</v>
      </c>
      <c r="G21" s="1">
        <f>G10/G3</f>
        <v>1386.4541832669322</v>
      </c>
      <c r="H21" s="1">
        <f>H10/H3</f>
        <v>855.03685503685506</v>
      </c>
      <c r="I21" s="1">
        <f>I10/I3</f>
        <v>138.37283792440743</v>
      </c>
      <c r="J21" s="1">
        <f>J10/J3</f>
        <v>93.393289519197509</v>
      </c>
      <c r="K21" s="1">
        <f>K10/K3</f>
        <v>72.58064516129032</v>
      </c>
      <c r="L21" s="1">
        <f>L10/L3</f>
        <v>88.669950738916256</v>
      </c>
      <c r="M21" s="58">
        <f>M10/M3</f>
        <v>91.609765421372714</v>
      </c>
      <c r="N21" s="7">
        <f>N10/N3</f>
        <v>85.773380586729672</v>
      </c>
    </row>
    <row r="22" spans="1:14" ht="15.75" thickBot="1">
      <c r="A22" s="46"/>
      <c r="B22" s="8" t="s">
        <v>33</v>
      </c>
      <c r="C22" s="16">
        <f>(C11+C14)/C3</f>
        <v>117.64705882352941</v>
      </c>
      <c r="D22" s="16">
        <f>(D11+D14)/D3</f>
        <v>113.63636363636364</v>
      </c>
      <c r="E22" s="16">
        <f>(E11+E14)/E3</f>
        <v>93.75</v>
      </c>
      <c r="F22" s="16">
        <f>(F11+F14)/F3</f>
        <v>199.26199261992619</v>
      </c>
      <c r="G22" s="16">
        <f>(G11+G14)/G3</f>
        <v>250.99601593625499</v>
      </c>
      <c r="H22" s="16">
        <f>(H11+H14)/H3</f>
        <v>154.79115479115478</v>
      </c>
      <c r="I22" s="16">
        <f>(I11+I14)/I3</f>
        <v>60.217809096732864</v>
      </c>
      <c r="J22" s="16">
        <f>(J11+J14)/J3</f>
        <v>32.514700795572466</v>
      </c>
      <c r="K22" s="16">
        <f>(K11+K14)/K3</f>
        <v>48.387096774193552</v>
      </c>
      <c r="L22" s="16">
        <f>(L11+L14)/L3</f>
        <v>61.69364297443115</v>
      </c>
      <c r="M22" s="59">
        <f>(M11+M14)/M3</f>
        <v>53.660642919200697</v>
      </c>
      <c r="N22" s="17">
        <f>(N11+N14)/N3</f>
        <v>56.704075605434141</v>
      </c>
    </row>
    <row r="23" spans="1:14">
      <c r="A23" s="45" t="s">
        <v>38</v>
      </c>
      <c r="B23" s="3" t="s">
        <v>20</v>
      </c>
      <c r="C23" s="25">
        <v>427500</v>
      </c>
      <c r="D23" s="25">
        <v>510000</v>
      </c>
      <c r="E23" s="25">
        <v>510000</v>
      </c>
      <c r="F23" s="25">
        <v>534000</v>
      </c>
      <c r="G23" s="25">
        <v>1028228</v>
      </c>
      <c r="H23" s="25">
        <v>1188780.57075</v>
      </c>
      <c r="I23" s="25">
        <v>758841.39999999991</v>
      </c>
      <c r="J23" s="25">
        <v>1152881.1382500001</v>
      </c>
      <c r="K23" s="25">
        <v>1536913.18325</v>
      </c>
      <c r="L23" s="25">
        <v>1822860.3788600001</v>
      </c>
      <c r="M23" s="25">
        <v>2645524.2000000002</v>
      </c>
      <c r="N23" s="26">
        <v>2258667.23276</v>
      </c>
    </row>
    <row r="24" spans="1:14">
      <c r="A24" s="45"/>
      <c r="B24" s="6" t="s">
        <v>34</v>
      </c>
      <c r="C24" s="2">
        <f t="shared" ref="C24:N24" si="6">C4/C3</f>
        <v>130.05176470588233</v>
      </c>
      <c r="D24" s="2">
        <f t="shared" si="6"/>
        <v>261.80795454545455</v>
      </c>
      <c r="E24" s="2">
        <f t="shared" si="6"/>
        <v>208.05812499999996</v>
      </c>
      <c r="F24" s="2">
        <f t="shared" si="6"/>
        <v>338.70848708487085</v>
      </c>
      <c r="G24" s="2">
        <f t="shared" si="6"/>
        <v>225.58725099601594</v>
      </c>
      <c r="H24" s="2">
        <f t="shared" si="6"/>
        <v>155.29729729729729</v>
      </c>
      <c r="I24" s="2">
        <f t="shared" si="6"/>
        <v>131.74887892376682</v>
      </c>
      <c r="J24" s="2">
        <f t="shared" si="6"/>
        <v>74.392493946731236</v>
      </c>
      <c r="K24" s="2">
        <f t="shared" si="6"/>
        <v>28.945376344086021</v>
      </c>
      <c r="L24" s="2">
        <f t="shared" si="6"/>
        <v>58.205747126436783</v>
      </c>
      <c r="M24" s="2">
        <f t="shared" si="6"/>
        <v>82.370002950400718</v>
      </c>
      <c r="N24" s="27">
        <f t="shared" si="6"/>
        <v>125.11885071751499</v>
      </c>
    </row>
    <row r="25" spans="1:14" ht="15.75" thickBot="1">
      <c r="A25" s="45"/>
      <c r="B25" s="8" t="s">
        <v>36</v>
      </c>
      <c r="C25" s="28">
        <f>C23/C3</f>
        <v>1676.4705882352941</v>
      </c>
      <c r="D25" s="28">
        <f>D23/D3</f>
        <v>1931.8181818181818</v>
      </c>
      <c r="E25" s="28">
        <f>E23/E3</f>
        <v>1593.75</v>
      </c>
      <c r="F25" s="28">
        <f>F23/F3</f>
        <v>1970.479704797048</v>
      </c>
      <c r="G25" s="28">
        <f>G23/G3</f>
        <v>2048.2629482071711</v>
      </c>
      <c r="H25" s="28">
        <f>H23/H3</f>
        <v>1460.4183915847666</v>
      </c>
      <c r="I25" s="28">
        <f>I23/I3</f>
        <v>486.12517616912231</v>
      </c>
      <c r="J25" s="28">
        <f>J23/J3</f>
        <v>398.78282194742309</v>
      </c>
      <c r="K25" s="28">
        <f>K23/K3</f>
        <v>413.14870517473116</v>
      </c>
      <c r="L25" s="28">
        <f>L23/L3</f>
        <v>427.60037036359375</v>
      </c>
      <c r="M25" s="28">
        <f>M23/M3</f>
        <v>459.69143353605563</v>
      </c>
      <c r="N25" s="29">
        <f>N23/N3</f>
        <v>444.70707477062416</v>
      </c>
    </row>
    <row r="26" spans="1:14">
      <c r="C26" s="30">
        <f>C4-C23</f>
        <v>-394336.8</v>
      </c>
      <c r="D26" s="30">
        <f>D4-D23</f>
        <v>-440882.7</v>
      </c>
      <c r="E26" s="30">
        <f>E4-E23</f>
        <v>-443421.4</v>
      </c>
      <c r="F26" s="30">
        <f>F4-F23</f>
        <v>-442210</v>
      </c>
      <c r="G26" s="30">
        <f>G4-G23</f>
        <v>-914983.2</v>
      </c>
      <c r="H26" s="30">
        <f>H4-H23</f>
        <v>-1062368.57075</v>
      </c>
      <c r="I26" s="30">
        <f>I4-I23</f>
        <v>-553181.39999999991</v>
      </c>
      <c r="J26" s="30">
        <f>J4-J23</f>
        <v>-937812.43825000012</v>
      </c>
      <c r="K26" s="30">
        <f>K4-K23</f>
        <v>-1429236.38325</v>
      </c>
      <c r="L26" s="30">
        <f>L4-L23</f>
        <v>-1574729.27886</v>
      </c>
      <c r="M26" s="30">
        <f>M4-M23</f>
        <v>-2171484.833020444</v>
      </c>
      <c r="N26" s="30">
        <f>N4-N23</f>
        <v>-1623188.5899657414</v>
      </c>
    </row>
    <row r="27" spans="1:14">
      <c r="C27" s="30">
        <f>C24-C25</f>
        <v>-1546.4188235294118</v>
      </c>
      <c r="D27" s="30">
        <f t="shared" ref="D27:N27" si="7">D24-D25</f>
        <v>-1670.0102272727272</v>
      </c>
      <c r="E27" s="30">
        <f t="shared" si="7"/>
        <v>-1385.691875</v>
      </c>
      <c r="F27" s="30">
        <f t="shared" si="7"/>
        <v>-1631.7712177121771</v>
      </c>
      <c r="G27" s="30">
        <f t="shared" si="7"/>
        <v>-1822.6756972111552</v>
      </c>
      <c r="H27" s="30">
        <f t="shared" si="7"/>
        <v>-1305.1210942874693</v>
      </c>
      <c r="I27" s="30">
        <f t="shared" si="7"/>
        <v>-354.37629724535549</v>
      </c>
      <c r="J27" s="30">
        <f t="shared" si="7"/>
        <v>-324.39032800069185</v>
      </c>
      <c r="K27" s="30">
        <f t="shared" si="7"/>
        <v>-384.20332883064515</v>
      </c>
      <c r="L27" s="30">
        <f t="shared" si="7"/>
        <v>-369.39462323715696</v>
      </c>
      <c r="M27" s="30">
        <f t="shared" si="7"/>
        <v>-377.32143058565492</v>
      </c>
      <c r="N27" s="30">
        <f t="shared" si="7"/>
        <v>-319.58822405310917</v>
      </c>
    </row>
    <row r="28" spans="1:14">
      <c r="C28" s="31">
        <f>C26/C2</f>
        <v>-0.78241428571428573</v>
      </c>
      <c r="D28" s="31">
        <f>D26/D2</f>
        <v>-0.77757089947089952</v>
      </c>
      <c r="E28" s="31">
        <f>E26/E2</f>
        <v>-0.76058559176672391</v>
      </c>
      <c r="F28" s="31">
        <f>F26/F2</f>
        <v>-0.80695255474452554</v>
      </c>
      <c r="G28" s="31">
        <f>G26/G2</f>
        <v>-1.3299174418604651</v>
      </c>
      <c r="H28" s="31">
        <f>H26/H2</f>
        <v>-0.96141952104072392</v>
      </c>
      <c r="I28" s="31">
        <f>I26/I2</f>
        <v>-0.30394582417582411</v>
      </c>
      <c r="J28" s="31">
        <f>J26/J2</f>
        <v>-0.39288330048177633</v>
      </c>
      <c r="K28" s="31">
        <f>K26/K2</f>
        <v>-0.40882047575800912</v>
      </c>
      <c r="L28" s="31">
        <f>L26/L2</f>
        <v>-0.40680167369155257</v>
      </c>
      <c r="M28" s="31">
        <f>M26/M2</f>
        <v>-0.45615984587475727</v>
      </c>
      <c r="N28" s="31">
        <f>N26/N2</f>
        <v>-0.29772073894523299</v>
      </c>
    </row>
    <row r="29" spans="1:14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15.75" thickBot="1"/>
    <row r="31" spans="1:14" ht="15.75" thickBot="1">
      <c r="C31" s="12" t="s">
        <v>0</v>
      </c>
      <c r="D31" s="12" t="s">
        <v>1</v>
      </c>
      <c r="E31" s="12" t="s">
        <v>2</v>
      </c>
      <c r="F31" s="12" t="s">
        <v>3</v>
      </c>
      <c r="G31" s="12" t="s">
        <v>4</v>
      </c>
      <c r="H31" s="12" t="s">
        <v>5</v>
      </c>
      <c r="I31" s="12" t="s">
        <v>6</v>
      </c>
      <c r="J31" s="12" t="s">
        <v>7</v>
      </c>
      <c r="K31" s="12" t="s">
        <v>8</v>
      </c>
      <c r="L31" s="12" t="s">
        <v>9</v>
      </c>
      <c r="M31" s="12" t="s">
        <v>10</v>
      </c>
      <c r="N31" s="13" t="s">
        <v>11</v>
      </c>
    </row>
    <row r="32" spans="1:14" ht="15.75" thickBot="1">
      <c r="A32" s="71" t="s">
        <v>57</v>
      </c>
      <c r="B32" s="72"/>
      <c r="C32" s="30">
        <f>C9</f>
        <v>0</v>
      </c>
      <c r="D32" s="30">
        <f t="shared" ref="D32:N32" si="8">D9</f>
        <v>0</v>
      </c>
      <c r="E32" s="30">
        <f t="shared" si="8"/>
        <v>0</v>
      </c>
      <c r="F32" s="30">
        <f t="shared" si="8"/>
        <v>0</v>
      </c>
      <c r="G32" s="30">
        <f t="shared" si="8"/>
        <v>39100</v>
      </c>
      <c r="H32" s="30">
        <f t="shared" si="8"/>
        <v>59550.570750000006</v>
      </c>
      <c r="I32" s="30">
        <f t="shared" si="8"/>
        <v>72321.399999999994</v>
      </c>
      <c r="J32" s="30">
        <f t="shared" si="8"/>
        <v>316959.13825000002</v>
      </c>
      <c r="K32" s="30">
        <f t="shared" si="8"/>
        <v>544427.18325</v>
      </c>
      <c r="L32" s="30">
        <f t="shared" si="8"/>
        <v>545114.37886000006</v>
      </c>
      <c r="M32" s="30">
        <f t="shared" si="8"/>
        <v>1274568</v>
      </c>
      <c r="N32" s="30">
        <f t="shared" si="8"/>
        <v>990797.23276000004</v>
      </c>
    </row>
    <row r="33" spans="1:14" ht="15.75" thickBot="1">
      <c r="A33" s="71" t="s">
        <v>59</v>
      </c>
      <c r="B33" s="72"/>
      <c r="C33" s="30">
        <f>C13</f>
        <v>253500</v>
      </c>
      <c r="D33" s="30">
        <f t="shared" ref="D33:N33" si="9">D13</f>
        <v>306000</v>
      </c>
      <c r="E33" s="30">
        <f t="shared" si="9"/>
        <v>306000</v>
      </c>
      <c r="F33" s="30">
        <f t="shared" si="9"/>
        <v>330000</v>
      </c>
      <c r="G33" s="30">
        <f t="shared" si="9"/>
        <v>792000</v>
      </c>
      <c r="H33" s="30">
        <f t="shared" si="9"/>
        <v>792000</v>
      </c>
      <c r="I33" s="30">
        <f t="shared" si="9"/>
        <v>337000</v>
      </c>
      <c r="J33" s="30">
        <f t="shared" si="9"/>
        <v>478000</v>
      </c>
      <c r="K33" s="30">
        <f t="shared" si="9"/>
        <v>443255</v>
      </c>
      <c r="L33" s="30">
        <f t="shared" si="9"/>
        <v>624000</v>
      </c>
      <c r="M33" s="30">
        <f t="shared" si="9"/>
        <v>819031.2</v>
      </c>
      <c r="N33" s="30">
        <f t="shared" si="9"/>
        <v>706643</v>
      </c>
    </row>
    <row r="34" spans="1:14" ht="15.75" thickBot="1">
      <c r="A34" s="71" t="s">
        <v>60</v>
      </c>
      <c r="B34" s="72"/>
      <c r="C34" s="30">
        <f>C16</f>
        <v>174000</v>
      </c>
      <c r="D34" s="30">
        <f t="shared" ref="D34:N34" si="10">D16</f>
        <v>204000</v>
      </c>
      <c r="E34" s="30">
        <f t="shared" si="10"/>
        <v>204000</v>
      </c>
      <c r="F34" s="30">
        <f t="shared" si="10"/>
        <v>204000</v>
      </c>
      <c r="G34" s="30">
        <f t="shared" si="10"/>
        <v>188000</v>
      </c>
      <c r="H34" s="30">
        <f t="shared" si="10"/>
        <v>188000</v>
      </c>
      <c r="I34" s="30">
        <f t="shared" si="10"/>
        <v>196000</v>
      </c>
      <c r="J34" s="30">
        <f t="shared" si="10"/>
        <v>201000</v>
      </c>
      <c r="K34" s="30">
        <f t="shared" si="10"/>
        <v>287000</v>
      </c>
      <c r="L34" s="30">
        <f t="shared" si="10"/>
        <v>360000</v>
      </c>
      <c r="M34" s="30">
        <f t="shared" si="10"/>
        <v>360000</v>
      </c>
      <c r="N34" s="30">
        <f t="shared" si="10"/>
        <v>369000</v>
      </c>
    </row>
    <row r="35" spans="1:14" ht="15.75" thickBot="1">
      <c r="A35" s="71" t="s">
        <v>61</v>
      </c>
      <c r="B35" s="72"/>
      <c r="C35" s="30">
        <f>C19</f>
        <v>0</v>
      </c>
      <c r="D35" s="30">
        <f t="shared" ref="D35:N35" si="11">D19</f>
        <v>0</v>
      </c>
      <c r="E35" s="30">
        <f t="shared" si="11"/>
        <v>0</v>
      </c>
      <c r="F35" s="30">
        <f t="shared" si="11"/>
        <v>0</v>
      </c>
      <c r="G35" s="30">
        <f t="shared" si="11"/>
        <v>5000</v>
      </c>
      <c r="H35" s="30">
        <f t="shared" si="11"/>
        <v>142600</v>
      </c>
      <c r="I35" s="30">
        <f t="shared" si="11"/>
        <v>142600</v>
      </c>
      <c r="J35" s="30">
        <f t="shared" si="11"/>
        <v>242600</v>
      </c>
      <c r="K35" s="30">
        <f t="shared" si="11"/>
        <v>268725</v>
      </c>
      <c r="L35" s="30">
        <f t="shared" si="11"/>
        <v>268725</v>
      </c>
      <c r="M35" s="30">
        <f t="shared" si="11"/>
        <v>268725</v>
      </c>
      <c r="N35" s="30">
        <f t="shared" si="11"/>
        <v>269027</v>
      </c>
    </row>
    <row r="36" spans="1:14">
      <c r="A36" t="s">
        <v>62</v>
      </c>
      <c r="C36" s="75">
        <f>C23</f>
        <v>427500</v>
      </c>
      <c r="D36" s="75">
        <f t="shared" ref="D36:N36" si="12">D23</f>
        <v>510000</v>
      </c>
      <c r="E36" s="75">
        <f t="shared" si="12"/>
        <v>510000</v>
      </c>
      <c r="F36" s="75">
        <f t="shared" si="12"/>
        <v>534000</v>
      </c>
      <c r="G36" s="75">
        <f t="shared" si="12"/>
        <v>1028228</v>
      </c>
      <c r="H36" s="75">
        <f t="shared" si="12"/>
        <v>1188780.57075</v>
      </c>
      <c r="I36" s="75">
        <f t="shared" si="12"/>
        <v>758841.39999999991</v>
      </c>
      <c r="J36" s="75">
        <f t="shared" si="12"/>
        <v>1152881.1382500001</v>
      </c>
      <c r="K36" s="75">
        <f t="shared" si="12"/>
        <v>1536913.18325</v>
      </c>
      <c r="L36" s="75">
        <f t="shared" si="12"/>
        <v>1822860.3788600001</v>
      </c>
      <c r="M36" s="75">
        <f t="shared" si="12"/>
        <v>2645524.2000000002</v>
      </c>
      <c r="N36" s="75">
        <f t="shared" si="12"/>
        <v>2258667.23276</v>
      </c>
    </row>
    <row r="39" spans="1:14" ht="15.75" thickBot="1"/>
    <row r="40" spans="1:14" ht="15.75" thickBot="1">
      <c r="C40" s="12" t="s">
        <v>0</v>
      </c>
      <c r="D40" s="12" t="s">
        <v>1</v>
      </c>
      <c r="E40" s="12" t="s">
        <v>2</v>
      </c>
      <c r="F40" s="12" t="s">
        <v>3</v>
      </c>
      <c r="G40" s="12" t="s">
        <v>4</v>
      </c>
      <c r="H40" s="12" t="s">
        <v>5</v>
      </c>
      <c r="I40" s="12" t="s">
        <v>6</v>
      </c>
      <c r="J40" s="12" t="s">
        <v>7</v>
      </c>
      <c r="K40" s="12" t="s">
        <v>8</v>
      </c>
      <c r="L40" s="12" t="s">
        <v>9</v>
      </c>
      <c r="M40" s="12" t="s">
        <v>10</v>
      </c>
      <c r="N40" s="13" t="s">
        <v>11</v>
      </c>
    </row>
    <row r="41" spans="1:14" ht="15.75" thickBot="1">
      <c r="A41" s="71" t="s">
        <v>63</v>
      </c>
      <c r="B41" s="72"/>
      <c r="C41" s="47">
        <f>C32/C$46</f>
        <v>0</v>
      </c>
      <c r="D41" s="47">
        <f>D32/D$46</f>
        <v>0</v>
      </c>
      <c r="E41" s="47">
        <f>E32/E$46</f>
        <v>0</v>
      </c>
      <c r="F41" s="47">
        <f>F32/F$46</f>
        <v>0</v>
      </c>
      <c r="G41" s="47">
        <f>G32/G$46</f>
        <v>5.6831395348837209E-2</v>
      </c>
      <c r="H41" s="47">
        <f>H32/H$46</f>
        <v>5.3891919230769234E-2</v>
      </c>
      <c r="I41" s="47">
        <f>I32/I$46</f>
        <v>3.9737032967032966E-2</v>
      </c>
      <c r="J41" s="47">
        <f>J32/J$46</f>
        <v>0.13278556273565145</v>
      </c>
      <c r="K41" s="47">
        <f>K32/K$46</f>
        <v>0.1557285993278032</v>
      </c>
      <c r="L41" s="47">
        <f>L32/L$46</f>
        <v>0.14082004103849136</v>
      </c>
      <c r="M41" s="47">
        <f>M32/M$46</f>
        <v>0.26774616778151072</v>
      </c>
      <c r="N41" s="47">
        <f>N32/N$46</f>
        <v>0.18172927416180581</v>
      </c>
    </row>
    <row r="42" spans="1:14" ht="15.75" thickBot="1">
      <c r="A42" s="71" t="s">
        <v>64</v>
      </c>
      <c r="B42" s="72"/>
      <c r="C42" s="47">
        <f>C33/C$46</f>
        <v>0.50297619047619047</v>
      </c>
      <c r="D42" s="47">
        <f>D33/D$46</f>
        <v>0.53968253968253965</v>
      </c>
      <c r="E42" s="47">
        <f>E33/E$46</f>
        <v>0.52487135506003435</v>
      </c>
      <c r="F42" s="47">
        <f>F33/F$46</f>
        <v>0.6021897810218978</v>
      </c>
      <c r="G42" s="47">
        <f>G33/G$46</f>
        <v>1.1511627906976745</v>
      </c>
      <c r="H42" s="47">
        <f>H33/H$46</f>
        <v>0.71674208144796381</v>
      </c>
      <c r="I42" s="47">
        <f>I33/I$46</f>
        <v>0.18516483516483517</v>
      </c>
      <c r="J42" s="47">
        <f>J33/J$46</f>
        <v>0.20025136154168413</v>
      </c>
      <c r="K42" s="47">
        <f>K33/K$46</f>
        <v>0.12678918764302061</v>
      </c>
      <c r="L42" s="47">
        <f>L33/L$46</f>
        <v>0.16119865667786101</v>
      </c>
      <c r="M42" s="47">
        <f>M33/M$46</f>
        <v>0.17205238566596059</v>
      </c>
      <c r="N42" s="47">
        <f>N33/N$46</f>
        <v>0.12961049469607014</v>
      </c>
    </row>
    <row r="43" spans="1:14" ht="15.75" thickBot="1">
      <c r="A43" s="71" t="s">
        <v>65</v>
      </c>
      <c r="B43" s="72"/>
      <c r="C43" s="47">
        <f>C34/C$46</f>
        <v>0.34523809523809523</v>
      </c>
      <c r="D43" s="47">
        <f>D34/D$46</f>
        <v>0.35978835978835977</v>
      </c>
      <c r="E43" s="47">
        <f>E34/E$46</f>
        <v>0.34991423670668953</v>
      </c>
      <c r="F43" s="47">
        <f>F34/F$46</f>
        <v>0.37226277372262773</v>
      </c>
      <c r="G43" s="47">
        <f>G34/G$46</f>
        <v>0.27325581395348836</v>
      </c>
      <c r="H43" s="47">
        <f>H34/H$46</f>
        <v>0.17013574660633485</v>
      </c>
      <c r="I43" s="47">
        <f>I34/I$46</f>
        <v>0.1076923076923077</v>
      </c>
      <c r="J43" s="47">
        <f>J34/J$46</f>
        <v>8.4206116464180983E-2</v>
      </c>
      <c r="K43" s="47">
        <f>K34/K$46</f>
        <v>8.2093821510297482E-2</v>
      </c>
      <c r="L43" s="47">
        <f>L34/L$46</f>
        <v>9.2999225006458283E-2</v>
      </c>
      <c r="M43" s="47">
        <f>M34/M$46</f>
        <v>7.5624541335843884E-2</v>
      </c>
      <c r="N43" s="47">
        <f>N34/N$46</f>
        <v>6.7680954234103891E-2</v>
      </c>
    </row>
    <row r="44" spans="1:14" ht="15.75" thickBot="1">
      <c r="A44" s="71" t="s">
        <v>66</v>
      </c>
      <c r="B44" s="72"/>
      <c r="C44" s="47">
        <f>C35/C$46</f>
        <v>0</v>
      </c>
      <c r="D44" s="47">
        <f>D35/D$46</f>
        <v>0</v>
      </c>
      <c r="E44" s="47">
        <f>E35/E$46</f>
        <v>0</v>
      </c>
      <c r="F44" s="47">
        <f>F35/F$46</f>
        <v>0</v>
      </c>
      <c r="G44" s="47">
        <f>G35/G$46</f>
        <v>7.2674418604651162E-3</v>
      </c>
      <c r="H44" s="47">
        <f>H35/H$46</f>
        <v>0.1290497737556561</v>
      </c>
      <c r="I44" s="47">
        <f>I35/I$46</f>
        <v>7.8351648351648345E-2</v>
      </c>
      <c r="J44" s="47">
        <f>J35/J$46</f>
        <v>0.1016338500209468</v>
      </c>
      <c r="K44" s="47">
        <f>K35/K$46</f>
        <v>7.6866418764302058E-2</v>
      </c>
      <c r="L44" s="47">
        <f>L35/L$46</f>
        <v>6.9420046499612503E-2</v>
      </c>
      <c r="M44" s="47">
        <f>M35/M$46</f>
        <v>5.6450569084651799E-2</v>
      </c>
      <c r="N44" s="47">
        <f>N35/N$46</f>
        <v>4.9344184484385552E-2</v>
      </c>
    </row>
    <row r="45" spans="1:14" ht="15.75" thickBot="1">
      <c r="A45" t="s">
        <v>67</v>
      </c>
      <c r="C45" s="47"/>
      <c r="D45" s="47"/>
      <c r="E45" s="47"/>
      <c r="F45" s="47"/>
    </row>
    <row r="46" spans="1:14">
      <c r="B46" s="20" t="s">
        <v>12</v>
      </c>
      <c r="C46" s="4">
        <v>504000</v>
      </c>
      <c r="D46" s="4">
        <v>567000</v>
      </c>
      <c r="E46" s="4">
        <v>583000</v>
      </c>
      <c r="F46" s="4">
        <v>548000</v>
      </c>
      <c r="G46" s="4">
        <v>688000</v>
      </c>
      <c r="H46" s="4">
        <v>1105000</v>
      </c>
      <c r="I46" s="4">
        <v>1820000</v>
      </c>
      <c r="J46" s="4">
        <v>2387000</v>
      </c>
      <c r="K46" s="4">
        <v>3496000</v>
      </c>
      <c r="L46" s="4">
        <v>3871000</v>
      </c>
      <c r="M46" s="4">
        <v>4760359.4499999993</v>
      </c>
      <c r="N46" s="5">
        <v>5452050.79</v>
      </c>
    </row>
  </sheetData>
  <mergeCells count="19">
    <mergeCell ref="A42:B42"/>
    <mergeCell ref="A43:B43"/>
    <mergeCell ref="A44:B44"/>
    <mergeCell ref="A32:B32"/>
    <mergeCell ref="A33:B33"/>
    <mergeCell ref="A34:B34"/>
    <mergeCell ref="A35:B35"/>
    <mergeCell ref="A41:B41"/>
    <mergeCell ref="A23:A25"/>
    <mergeCell ref="A20:A22"/>
    <mergeCell ref="A2:A6"/>
    <mergeCell ref="A7:A8"/>
    <mergeCell ref="A10:A12"/>
    <mergeCell ref="A14:A15"/>
    <mergeCell ref="A17:A18"/>
    <mergeCell ref="A9:B9"/>
    <mergeCell ref="A13:B13"/>
    <mergeCell ref="A16:B16"/>
    <mergeCell ref="A19:B19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6:E16"/>
  <sheetViews>
    <sheetView zoomScale="140" zoomScaleNormal="140" workbookViewId="0">
      <selection activeCell="E10" sqref="E10"/>
    </sheetView>
  </sheetViews>
  <sheetFormatPr defaultRowHeight="15"/>
  <sheetData>
    <row r="6" spans="4:5">
      <c r="D6" t="s">
        <v>52</v>
      </c>
      <c r="E6">
        <v>499</v>
      </c>
    </row>
    <row r="7" spans="4:5">
      <c r="D7" t="s">
        <v>53</v>
      </c>
      <c r="E7">
        <v>80</v>
      </c>
    </row>
    <row r="8" spans="4:5">
      <c r="D8" t="s">
        <v>54</v>
      </c>
      <c r="E8">
        <f>E6+E7</f>
        <v>579</v>
      </c>
    </row>
    <row r="10" spans="4:5">
      <c r="D10" t="s">
        <v>24</v>
      </c>
      <c r="E10" s="48">
        <f>E7/E8</f>
        <v>0.1381692573402418</v>
      </c>
    </row>
    <row r="13" spans="4:5">
      <c r="D13" t="s">
        <v>55</v>
      </c>
      <c r="E13">
        <v>500000</v>
      </c>
    </row>
    <row r="14" spans="4:5">
      <c r="D14" t="s">
        <v>53</v>
      </c>
      <c r="E14">
        <f>E13</f>
        <v>500000</v>
      </c>
    </row>
    <row r="15" spans="4:5">
      <c r="D15" t="s">
        <v>54</v>
      </c>
      <c r="E15">
        <f>E14+E13</f>
        <v>1000000</v>
      </c>
    </row>
    <row r="16" spans="4:5">
      <c r="D16" t="s">
        <v>56</v>
      </c>
      <c r="E16" s="47">
        <f>E14/E15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5:N25"/>
  <sheetViews>
    <sheetView tabSelected="1" topLeftCell="A20" zoomScale="90" zoomScaleNormal="90" workbookViewId="0">
      <selection activeCell="N30" sqref="N30"/>
    </sheetView>
  </sheetViews>
  <sheetFormatPr defaultRowHeight="15"/>
  <cols>
    <col min="2" max="2" width="24.7109375" bestFit="1" customWidth="1"/>
    <col min="3" max="6" width="11.5703125" bestFit="1" customWidth="1"/>
    <col min="7" max="8" width="13.28515625" bestFit="1" customWidth="1"/>
    <col min="9" max="9" width="11.5703125" bestFit="1" customWidth="1"/>
    <col min="10" max="14" width="13.28515625" bestFit="1" customWidth="1"/>
  </cols>
  <sheetData>
    <row r="5" spans="2:14">
      <c r="C5" s="77" t="s">
        <v>0</v>
      </c>
      <c r="D5" s="77" t="s">
        <v>1</v>
      </c>
      <c r="E5" s="77" t="s">
        <v>2</v>
      </c>
      <c r="F5" s="77" t="s">
        <v>3</v>
      </c>
      <c r="G5" s="77" t="s">
        <v>4</v>
      </c>
      <c r="H5" s="77" t="s">
        <v>5</v>
      </c>
      <c r="I5" s="77" t="s">
        <v>6</v>
      </c>
      <c r="J5" s="77" t="s">
        <v>7</v>
      </c>
      <c r="K5" s="77" t="s">
        <v>8</v>
      </c>
      <c r="L5" s="77" t="s">
        <v>9</v>
      </c>
      <c r="M5" s="77" t="s">
        <v>10</v>
      </c>
      <c r="N5" s="77" t="s">
        <v>11</v>
      </c>
    </row>
    <row r="6" spans="2:14">
      <c r="B6" t="s">
        <v>57</v>
      </c>
      <c r="C6" s="76">
        <v>0</v>
      </c>
      <c r="D6" s="76">
        <v>0</v>
      </c>
      <c r="E6" s="76">
        <v>0</v>
      </c>
      <c r="F6" s="76">
        <v>0</v>
      </c>
      <c r="G6" s="76">
        <v>39100</v>
      </c>
      <c r="H6" s="76">
        <v>59550.570750000006</v>
      </c>
      <c r="I6" s="76">
        <v>72321.399999999994</v>
      </c>
      <c r="J6" s="76">
        <v>316959.13825000002</v>
      </c>
      <c r="K6" s="76">
        <v>544427.18325</v>
      </c>
      <c r="L6" s="76">
        <v>545114.37886000006</v>
      </c>
      <c r="M6" s="76">
        <v>1274568</v>
      </c>
      <c r="N6" s="76">
        <v>990797.23276000004</v>
      </c>
    </row>
    <row r="7" spans="2:14">
      <c r="C7" s="77" t="s">
        <v>0</v>
      </c>
      <c r="D7" s="77" t="s">
        <v>1</v>
      </c>
      <c r="E7" s="77" t="s">
        <v>2</v>
      </c>
      <c r="F7" s="77" t="s">
        <v>3</v>
      </c>
      <c r="G7" s="77" t="s">
        <v>4</v>
      </c>
      <c r="H7" s="77" t="s">
        <v>5</v>
      </c>
      <c r="I7" s="77" t="s">
        <v>6</v>
      </c>
      <c r="J7" s="77" t="s">
        <v>7</v>
      </c>
      <c r="K7" s="77" t="s">
        <v>8</v>
      </c>
      <c r="L7" s="77" t="s">
        <v>9</v>
      </c>
      <c r="M7" s="77" t="s">
        <v>10</v>
      </c>
      <c r="N7" s="77" t="s">
        <v>11</v>
      </c>
    </row>
    <row r="8" spans="2:14">
      <c r="B8" t="s">
        <v>59</v>
      </c>
      <c r="C8" s="76">
        <v>253500</v>
      </c>
      <c r="D8" s="76">
        <v>306000</v>
      </c>
      <c r="E8" s="76">
        <v>306000</v>
      </c>
      <c r="F8" s="76">
        <v>330000</v>
      </c>
      <c r="G8" s="76">
        <v>792000</v>
      </c>
      <c r="H8" s="76">
        <v>792000</v>
      </c>
      <c r="I8" s="76">
        <v>337000</v>
      </c>
      <c r="J8" s="76">
        <v>478000</v>
      </c>
      <c r="K8" s="76">
        <v>443255</v>
      </c>
      <c r="L8" s="76">
        <v>624000</v>
      </c>
      <c r="M8" s="76">
        <v>819031.2</v>
      </c>
      <c r="N8" s="76">
        <v>706643</v>
      </c>
    </row>
    <row r="9" spans="2:14">
      <c r="C9" s="77" t="s">
        <v>0</v>
      </c>
      <c r="D9" s="77" t="s">
        <v>1</v>
      </c>
      <c r="E9" s="77" t="s">
        <v>2</v>
      </c>
      <c r="F9" s="77" t="s">
        <v>3</v>
      </c>
      <c r="G9" s="77" t="s">
        <v>4</v>
      </c>
      <c r="H9" s="77" t="s">
        <v>5</v>
      </c>
      <c r="I9" s="77" t="s">
        <v>6</v>
      </c>
      <c r="J9" s="77" t="s">
        <v>7</v>
      </c>
      <c r="K9" s="77" t="s">
        <v>8</v>
      </c>
      <c r="L9" s="77" t="s">
        <v>9</v>
      </c>
      <c r="M9" s="77" t="s">
        <v>10</v>
      </c>
      <c r="N9" s="77" t="s">
        <v>11</v>
      </c>
    </row>
    <row r="10" spans="2:14">
      <c r="B10" t="s">
        <v>60</v>
      </c>
      <c r="C10" s="76">
        <v>174000</v>
      </c>
      <c r="D10" s="76">
        <v>204000</v>
      </c>
      <c r="E10" s="76">
        <v>204000</v>
      </c>
      <c r="F10" s="76">
        <v>204000</v>
      </c>
      <c r="G10" s="76">
        <v>188000</v>
      </c>
      <c r="H10" s="76">
        <v>188000</v>
      </c>
      <c r="I10" s="76">
        <v>196000</v>
      </c>
      <c r="J10" s="76">
        <v>201000</v>
      </c>
      <c r="K10" s="76">
        <v>287000</v>
      </c>
      <c r="L10" s="76">
        <v>360000</v>
      </c>
      <c r="M10" s="76">
        <v>360000</v>
      </c>
      <c r="N10" s="76">
        <v>369000</v>
      </c>
    </row>
    <row r="11" spans="2:14">
      <c r="C11" s="77" t="s">
        <v>0</v>
      </c>
      <c r="D11" s="77" t="s">
        <v>1</v>
      </c>
      <c r="E11" s="77" t="s">
        <v>2</v>
      </c>
      <c r="F11" s="77" t="s">
        <v>3</v>
      </c>
      <c r="G11" s="77" t="s">
        <v>4</v>
      </c>
      <c r="H11" s="77" t="s">
        <v>5</v>
      </c>
      <c r="I11" s="77" t="s">
        <v>6</v>
      </c>
      <c r="J11" s="77" t="s">
        <v>7</v>
      </c>
      <c r="K11" s="77" t="s">
        <v>8</v>
      </c>
      <c r="L11" s="77" t="s">
        <v>9</v>
      </c>
      <c r="M11" s="77" t="s">
        <v>10</v>
      </c>
      <c r="N11" s="77" t="s">
        <v>11</v>
      </c>
    </row>
    <row r="12" spans="2:14">
      <c r="B12" t="s">
        <v>61</v>
      </c>
      <c r="C12" s="76">
        <v>0</v>
      </c>
      <c r="D12" s="76">
        <v>0</v>
      </c>
      <c r="E12" s="76">
        <v>0</v>
      </c>
      <c r="F12" s="76">
        <v>0</v>
      </c>
      <c r="G12" s="76">
        <v>5000</v>
      </c>
      <c r="H12" s="76">
        <v>142600</v>
      </c>
      <c r="I12" s="76">
        <v>142600</v>
      </c>
      <c r="J12" s="76">
        <v>242600</v>
      </c>
      <c r="K12" s="76">
        <v>268725</v>
      </c>
      <c r="L12" s="76">
        <v>268725</v>
      </c>
      <c r="M12" s="76">
        <v>268725</v>
      </c>
      <c r="N12" s="76">
        <v>269027</v>
      </c>
    </row>
    <row r="13" spans="2:14">
      <c r="C13" s="77" t="s">
        <v>0</v>
      </c>
      <c r="D13" s="77" t="s">
        <v>1</v>
      </c>
      <c r="E13" s="77" t="s">
        <v>2</v>
      </c>
      <c r="F13" s="77" t="s">
        <v>3</v>
      </c>
      <c r="G13" s="77" t="s">
        <v>4</v>
      </c>
      <c r="H13" s="77" t="s">
        <v>5</v>
      </c>
      <c r="I13" s="77" t="s">
        <v>6</v>
      </c>
      <c r="J13" s="77" t="s">
        <v>7</v>
      </c>
      <c r="K13" s="77" t="s">
        <v>8</v>
      </c>
      <c r="L13" s="77" t="s">
        <v>9</v>
      </c>
      <c r="M13" s="77" t="s">
        <v>10</v>
      </c>
      <c r="N13" s="77" t="s">
        <v>11</v>
      </c>
    </row>
    <row r="14" spans="2:14">
      <c r="B14" t="s">
        <v>62</v>
      </c>
      <c r="C14" s="76">
        <v>427500</v>
      </c>
      <c r="D14" s="76">
        <v>510000</v>
      </c>
      <c r="E14" s="76">
        <v>510000</v>
      </c>
      <c r="F14" s="76">
        <v>534000</v>
      </c>
      <c r="G14" s="76">
        <v>1028228</v>
      </c>
      <c r="H14" s="76">
        <v>1188780.57075</v>
      </c>
      <c r="I14" s="76">
        <v>758841.39999999991</v>
      </c>
      <c r="J14" s="76">
        <v>1152881.1382500001</v>
      </c>
      <c r="K14" s="76">
        <v>1536913.18325</v>
      </c>
      <c r="L14" s="76">
        <v>1822860.3788600001</v>
      </c>
      <c r="M14" s="76">
        <v>2645524.2000000002</v>
      </c>
      <c r="N14" s="76">
        <v>2258667.23276</v>
      </c>
    </row>
    <row r="18" spans="2:14">
      <c r="C18" s="77" t="s">
        <v>0</v>
      </c>
      <c r="D18" s="77" t="s">
        <v>1</v>
      </c>
      <c r="E18" s="77" t="s">
        <v>2</v>
      </c>
      <c r="F18" s="77" t="s">
        <v>3</v>
      </c>
      <c r="G18" s="77" t="s">
        <v>4</v>
      </c>
      <c r="H18" s="77" t="s">
        <v>5</v>
      </c>
      <c r="I18" s="77" t="s">
        <v>6</v>
      </c>
      <c r="J18" s="77" t="s">
        <v>7</v>
      </c>
      <c r="K18" s="77" t="s">
        <v>8</v>
      </c>
      <c r="L18" s="77" t="s">
        <v>9</v>
      </c>
      <c r="M18" s="77" t="s">
        <v>10</v>
      </c>
      <c r="N18" s="77" t="s">
        <v>11</v>
      </c>
    </row>
    <row r="19" spans="2:14">
      <c r="B19" t="s">
        <v>63</v>
      </c>
      <c r="C19" s="47">
        <v>0</v>
      </c>
      <c r="D19" s="47">
        <v>0</v>
      </c>
      <c r="E19" s="47">
        <v>0</v>
      </c>
      <c r="F19" s="47">
        <v>0</v>
      </c>
      <c r="G19" s="47">
        <v>5.6831395348837209E-2</v>
      </c>
      <c r="H19" s="47">
        <v>5.3891919230769234E-2</v>
      </c>
      <c r="I19" s="47">
        <v>3.9737032967032966E-2</v>
      </c>
      <c r="J19" s="47">
        <v>0.13278556273565145</v>
      </c>
      <c r="K19" s="47">
        <v>0.1557285993278032</v>
      </c>
      <c r="L19" s="47">
        <v>0.14082004103849136</v>
      </c>
      <c r="M19" s="47">
        <v>0.26774616778151072</v>
      </c>
      <c r="N19" s="47">
        <v>0.18172927416180581</v>
      </c>
    </row>
    <row r="20" spans="2:14">
      <c r="C20" s="77" t="s">
        <v>0</v>
      </c>
      <c r="D20" s="77" t="s">
        <v>1</v>
      </c>
      <c r="E20" s="77" t="s">
        <v>2</v>
      </c>
      <c r="F20" s="77" t="s">
        <v>3</v>
      </c>
      <c r="G20" s="77" t="s">
        <v>4</v>
      </c>
      <c r="H20" s="77" t="s">
        <v>5</v>
      </c>
      <c r="I20" s="77" t="s">
        <v>6</v>
      </c>
      <c r="J20" s="77" t="s">
        <v>7</v>
      </c>
      <c r="K20" s="77" t="s">
        <v>8</v>
      </c>
      <c r="L20" s="77" t="s">
        <v>9</v>
      </c>
      <c r="M20" s="77" t="s">
        <v>10</v>
      </c>
      <c r="N20" s="77" t="s">
        <v>11</v>
      </c>
    </row>
    <row r="21" spans="2:14">
      <c r="B21" t="s">
        <v>64</v>
      </c>
      <c r="C21" s="47">
        <v>0.50297619047619047</v>
      </c>
      <c r="D21" s="47">
        <v>0.53968253968253965</v>
      </c>
      <c r="E21" s="47">
        <v>0.52487135506003435</v>
      </c>
      <c r="F21" s="47">
        <v>0.6021897810218978</v>
      </c>
      <c r="G21" s="47">
        <v>1.1511627906976745</v>
      </c>
      <c r="H21" s="47">
        <v>0.71674208144796381</v>
      </c>
      <c r="I21" s="47">
        <v>0.18516483516483517</v>
      </c>
      <c r="J21" s="47">
        <v>0.20025136154168413</v>
      </c>
      <c r="K21" s="47">
        <v>0.12678918764302061</v>
      </c>
      <c r="L21" s="47">
        <v>0.16119865667786101</v>
      </c>
      <c r="M21" s="47">
        <v>0.17205238566596059</v>
      </c>
      <c r="N21" s="47">
        <v>0.12961049469607014</v>
      </c>
    </row>
    <row r="22" spans="2:14">
      <c r="C22" s="77" t="s">
        <v>0</v>
      </c>
      <c r="D22" s="77" t="s">
        <v>1</v>
      </c>
      <c r="E22" s="77" t="s">
        <v>2</v>
      </c>
      <c r="F22" s="77" t="s">
        <v>3</v>
      </c>
      <c r="G22" s="77" t="s">
        <v>4</v>
      </c>
      <c r="H22" s="77" t="s">
        <v>5</v>
      </c>
      <c r="I22" s="77" t="s">
        <v>6</v>
      </c>
      <c r="J22" s="77" t="s">
        <v>7</v>
      </c>
      <c r="K22" s="77" t="s">
        <v>8</v>
      </c>
      <c r="L22" s="77" t="s">
        <v>9</v>
      </c>
      <c r="M22" s="77" t="s">
        <v>10</v>
      </c>
      <c r="N22" s="77" t="s">
        <v>11</v>
      </c>
    </row>
    <row r="23" spans="2:14">
      <c r="B23" t="s">
        <v>65</v>
      </c>
      <c r="C23" s="47">
        <v>0.34523809523809523</v>
      </c>
      <c r="D23" s="47">
        <v>0.35978835978835977</v>
      </c>
      <c r="E23" s="47">
        <v>0.34991423670668953</v>
      </c>
      <c r="F23" s="47">
        <v>0.37226277372262773</v>
      </c>
      <c r="G23" s="47">
        <v>0.27325581395348836</v>
      </c>
      <c r="H23" s="47">
        <v>0.17013574660633485</v>
      </c>
      <c r="I23" s="47">
        <v>0.1076923076923077</v>
      </c>
      <c r="J23" s="47">
        <v>8.4206116464180983E-2</v>
      </c>
      <c r="K23" s="47">
        <v>8.2093821510297482E-2</v>
      </c>
      <c r="L23" s="47">
        <v>9.2999225006458283E-2</v>
      </c>
      <c r="M23" s="47">
        <v>7.5624541335843884E-2</v>
      </c>
      <c r="N23" s="47">
        <v>6.7680954234103891E-2</v>
      </c>
    </row>
    <row r="24" spans="2:14">
      <c r="C24" s="77" t="s">
        <v>0</v>
      </c>
      <c r="D24" s="77" t="s">
        <v>1</v>
      </c>
      <c r="E24" s="77" t="s">
        <v>2</v>
      </c>
      <c r="F24" s="77" t="s">
        <v>3</v>
      </c>
      <c r="G24" s="77" t="s">
        <v>4</v>
      </c>
      <c r="H24" s="77" t="s">
        <v>5</v>
      </c>
      <c r="I24" s="77" t="s">
        <v>6</v>
      </c>
      <c r="J24" s="77" t="s">
        <v>7</v>
      </c>
      <c r="K24" s="77" t="s">
        <v>8</v>
      </c>
      <c r="L24" s="77" t="s">
        <v>9</v>
      </c>
      <c r="M24" s="77" t="s">
        <v>10</v>
      </c>
      <c r="N24" s="77" t="s">
        <v>11</v>
      </c>
    </row>
    <row r="25" spans="2:14">
      <c r="B25" t="s">
        <v>66</v>
      </c>
      <c r="C25" s="47">
        <v>0</v>
      </c>
      <c r="D25" s="47">
        <v>0</v>
      </c>
      <c r="E25" s="47">
        <v>0</v>
      </c>
      <c r="F25" s="47">
        <v>0</v>
      </c>
      <c r="G25" s="47">
        <v>7.2674418604651162E-3</v>
      </c>
      <c r="H25" s="47">
        <v>0.1290497737556561</v>
      </c>
      <c r="I25" s="47">
        <v>7.8351648351648345E-2</v>
      </c>
      <c r="J25" s="47">
        <v>0.1016338500209468</v>
      </c>
      <c r="K25" s="47">
        <v>7.6866418764302058E-2</v>
      </c>
      <c r="L25" s="47">
        <v>6.9420046499612503E-2</v>
      </c>
      <c r="M25" s="47">
        <v>5.6450569084651799E-2</v>
      </c>
      <c r="N25" s="47">
        <v>4.9344184484385552E-2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Summary1</vt:lpstr>
      <vt:lpstr>Summary2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2018-04-22T13:23:49Z</dcterms:modified>
</cp:coreProperties>
</file>