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H45" i="1" s="1"/>
  <c r="F45" i="1"/>
  <c r="I45" i="1" s="1"/>
  <c r="E45" i="1"/>
  <c r="G44" i="1"/>
  <c r="H44" i="1" s="1"/>
  <c r="F44" i="1"/>
  <c r="I44" i="1" s="1"/>
  <c r="E44" i="1"/>
  <c r="D43" i="1"/>
  <c r="G43" i="1" s="1"/>
  <c r="H43" i="1" s="1"/>
  <c r="G37" i="1"/>
  <c r="H37" i="1" s="1"/>
  <c r="F37" i="1"/>
  <c r="E37" i="1"/>
  <c r="I37" i="1" s="1"/>
  <c r="G36" i="1"/>
  <c r="H36" i="1" s="1"/>
  <c r="F36" i="1"/>
  <c r="E36" i="1"/>
  <c r="I36" i="1" s="1"/>
  <c r="D35" i="1"/>
  <c r="G35" i="1" s="1"/>
  <c r="H35" i="1" s="1"/>
  <c r="C23" i="1"/>
  <c r="C16" i="1"/>
  <c r="G15" i="1"/>
  <c r="G23" i="1" s="1"/>
  <c r="C15" i="1"/>
  <c r="G26" i="1" l="1"/>
  <c r="G27" i="1" s="1"/>
  <c r="G24" i="1"/>
  <c r="G25" i="1"/>
  <c r="G28" i="1" s="1"/>
  <c r="E35" i="1"/>
  <c r="I35" i="1" s="1"/>
  <c r="E43" i="1"/>
  <c r="C25" i="1"/>
  <c r="C28" i="1" s="1"/>
  <c r="C24" i="1"/>
  <c r="C26" i="1"/>
  <c r="C27" i="1" s="1"/>
  <c r="F35" i="1"/>
  <c r="F43" i="1"/>
  <c r="I43" i="1" s="1"/>
</calcChain>
</file>

<file path=xl/sharedStrings.xml><?xml version="1.0" encoding="utf-8"?>
<sst xmlns="http://schemas.openxmlformats.org/spreadsheetml/2006/main" count="81" uniqueCount="41">
  <si>
    <t>INCOME   TAX   CALCULATOR</t>
  </si>
  <si>
    <t>OLD TAX REGIME</t>
  </si>
  <si>
    <t>NEW TAX REGIME</t>
  </si>
  <si>
    <t>DETAILS</t>
  </si>
  <si>
    <t>AGE  GROUP</t>
  </si>
  <si>
    <t>ABOVE 60</t>
  </si>
  <si>
    <t>AGE GROUP</t>
  </si>
  <si>
    <t>0-60</t>
  </si>
  <si>
    <t>source of income</t>
  </si>
  <si>
    <t>AMOUNT</t>
  </si>
  <si>
    <t>salary</t>
  </si>
  <si>
    <t>house property</t>
  </si>
  <si>
    <t>business &amp; profession</t>
  </si>
  <si>
    <t>capital gains</t>
  </si>
  <si>
    <t>other sources</t>
  </si>
  <si>
    <t>total income</t>
  </si>
  <si>
    <t>deduction</t>
  </si>
  <si>
    <t>BASIC DEDUCTION</t>
  </si>
  <si>
    <t>Sec 80CCD (1b) (NPS):</t>
  </si>
  <si>
    <t>Sec 80D (Medical premium)</t>
  </si>
  <si>
    <t>Sec 80E (Education loan):</t>
  </si>
  <si>
    <t>Sec 80G (Donations):</t>
  </si>
  <si>
    <t>exemption   (IF ANY)</t>
  </si>
  <si>
    <t>taxable income</t>
  </si>
  <si>
    <t>tax %</t>
  </si>
  <si>
    <t>tax amount</t>
  </si>
  <si>
    <t>surcharge</t>
  </si>
  <si>
    <t>cess</t>
  </si>
  <si>
    <t>income after tax</t>
  </si>
  <si>
    <t xml:space="preserve">  taxes as per old regime</t>
  </si>
  <si>
    <t>Income Tax Slab (old Tax Regime)</t>
  </si>
  <si>
    <t>Up to Rs.2.50 Lakhs</t>
  </si>
  <si>
    <t>Nil</t>
  </si>
  <si>
    <t>SERIAL NUMBER</t>
  </si>
  <si>
    <t>net income</t>
  </si>
  <si>
    <t>1000001 and above</t>
  </si>
  <si>
    <t>* HERE  S. NO. 2,3    IS TAKEN AS EXAMPLE FOR SURCHARGE AND CESS CALCULATION</t>
  </si>
  <si>
    <t>taxes as per new regime</t>
  </si>
  <si>
    <t>Income Tax Slab (New Tax Regime)</t>
  </si>
  <si>
    <t>Up to Rs.3 Lakhs</t>
  </si>
  <si>
    <t>1500001 and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</si>
</sst>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8"/>
      <color theme="8" tint="-0.249977111117893"/>
      <name val="Calibri"/>
      <family val="2"/>
      <scheme val="minor"/>
    </font>
    <font>
      <sz val="18"/>
      <color theme="8" tint="-0.249977111117893"/>
      <name val="Calibri"/>
      <family val="2"/>
      <scheme val="minor"/>
    </font>
    <font>
      <sz val="20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sz val="18"/>
      <color theme="3" tint="-0.249977111117893"/>
      <name val="Copperplate Gothic Bold"/>
      <family val="2"/>
    </font>
    <font>
      <b/>
      <sz val="16"/>
      <color theme="1"/>
      <name val="Calibri"/>
      <family val="2"/>
      <scheme val="minor"/>
    </font>
    <font>
      <sz val="11"/>
      <color theme="1"/>
      <name val="Copperplate Gothic Bold"/>
      <family val="2"/>
    </font>
    <font>
      <sz val="20"/>
      <color theme="3" tint="-0.249977111117893"/>
      <name val="Copperplate Gothic Bold"/>
      <family val="2"/>
    </font>
    <font>
      <sz val="16"/>
      <color theme="3" tint="-0.249977111117893"/>
      <name val="Copperplate Gothic Bold"/>
      <family val="2"/>
    </font>
    <font>
      <sz val="28"/>
      <color theme="1"/>
      <name val="Copperplate Gothic Bold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opperplate Gothic Bold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rgb="FF000000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/>
      <top style="medium">
        <color rgb="FFCCCCCC"/>
      </top>
      <bottom style="thick">
        <color rgb="FF000000"/>
      </bottom>
      <diagonal/>
    </border>
    <border>
      <left/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/>
    <xf numFmtId="0" fontId="1" fillId="0" borderId="1" xfId="0" applyFont="1" applyBorder="1" applyAlignment="1">
      <alignment vertical="center"/>
    </xf>
    <xf numFmtId="0" fontId="11" fillId="0" borderId="1" xfId="0" applyFont="1" applyBorder="1"/>
    <xf numFmtId="0" fontId="0" fillId="0" borderId="1" xfId="0" applyBorder="1"/>
    <xf numFmtId="0" fontId="12" fillId="0" borderId="1" xfId="0" applyFont="1" applyBorder="1"/>
    <xf numFmtId="0" fontId="11" fillId="0" borderId="9" xfId="0" applyFont="1" applyBorder="1"/>
    <xf numFmtId="0" fontId="11" fillId="0" borderId="10" xfId="0" applyFont="1" applyBorder="1"/>
    <xf numFmtId="0" fontId="0" fillId="3" borderId="1" xfId="0" applyFill="1" applyBorder="1" applyAlignment="1">
      <alignment wrapText="1"/>
    </xf>
    <xf numFmtId="0" fontId="0" fillId="0" borderId="11" xfId="0" applyBorder="1"/>
    <xf numFmtId="0" fontId="11" fillId="0" borderId="12" xfId="0" applyFont="1" applyBorder="1"/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1" fillId="0" borderId="0" xfId="0" applyFont="1"/>
    <xf numFmtId="0" fontId="14" fillId="0" borderId="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4" borderId="14" xfId="0" applyFont="1" applyFill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1" xfId="0" applyFont="1" applyBorder="1"/>
    <xf numFmtId="0" fontId="17" fillId="0" borderId="1" xfId="0" applyFont="1" applyBorder="1"/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9" fontId="0" fillId="0" borderId="19" xfId="0" applyNumberForma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9" fontId="0" fillId="0" borderId="24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workbookViewId="0">
      <selection sqref="A1:G3"/>
    </sheetView>
  </sheetViews>
  <sheetFormatPr defaultRowHeight="15" x14ac:dyDescent="0.25"/>
  <cols>
    <col min="1" max="1" width="22.5703125" customWidth="1"/>
    <col min="2" max="2" width="12.28515625" customWidth="1"/>
    <col min="3" max="3" width="17.28515625" customWidth="1"/>
    <col min="5" max="5" width="25.85546875" customWidth="1"/>
  </cols>
  <sheetData>
    <row r="1" spans="1:7" ht="15" customHeight="1" x14ac:dyDescent="0.25">
      <c r="A1" s="1" t="s">
        <v>0</v>
      </c>
      <c r="B1" s="1"/>
      <c r="C1" s="1"/>
      <c r="D1" s="1"/>
      <c r="E1" s="1"/>
      <c r="F1" s="1"/>
      <c r="G1" s="1"/>
    </row>
    <row r="2" spans="1:7" ht="15" customHeight="1" x14ac:dyDescent="0.25">
      <c r="A2" s="1"/>
      <c r="B2" s="1"/>
      <c r="C2" s="1"/>
      <c r="D2" s="1"/>
      <c r="E2" s="1"/>
      <c r="F2" s="1"/>
      <c r="G2" s="1"/>
    </row>
    <row r="3" spans="1:7" ht="15" customHeight="1" x14ac:dyDescent="0.25">
      <c r="A3" s="1"/>
      <c r="B3" s="1"/>
      <c r="C3" s="1"/>
      <c r="D3" s="1"/>
      <c r="E3" s="1"/>
      <c r="F3" s="1"/>
      <c r="G3" s="1"/>
    </row>
    <row r="4" spans="1:7" x14ac:dyDescent="0.25">
      <c r="A4" s="2" t="s">
        <v>1</v>
      </c>
      <c r="B4" s="3"/>
      <c r="C4" s="4"/>
      <c r="E4" s="5" t="s">
        <v>2</v>
      </c>
      <c r="F4" s="3"/>
      <c r="G4" s="6"/>
    </row>
    <row r="5" spans="1:7" x14ac:dyDescent="0.25">
      <c r="A5" s="5"/>
      <c r="B5" s="3"/>
      <c r="C5" s="4"/>
      <c r="E5" s="5"/>
      <c r="F5" s="3"/>
      <c r="G5" s="4"/>
    </row>
    <row r="6" spans="1:7" x14ac:dyDescent="0.25">
      <c r="A6" s="7"/>
      <c r="B6" s="8"/>
      <c r="C6" s="9"/>
      <c r="E6" s="7"/>
      <c r="F6" s="8"/>
      <c r="G6" s="9"/>
    </row>
    <row r="7" spans="1:7" ht="36" x14ac:dyDescent="0.55000000000000004">
      <c r="A7" s="10" t="s">
        <v>3</v>
      </c>
      <c r="B7" s="11"/>
      <c r="C7" s="12"/>
      <c r="E7" s="13" t="s">
        <v>3</v>
      </c>
      <c r="F7" s="11"/>
      <c r="G7" s="12"/>
    </row>
    <row r="8" spans="1:7" ht="21" x14ac:dyDescent="0.35">
      <c r="A8" s="14"/>
      <c r="B8" s="15" t="s">
        <v>4</v>
      </c>
      <c r="C8" s="16" t="s">
        <v>5</v>
      </c>
      <c r="E8" s="17"/>
      <c r="F8" s="15" t="s">
        <v>6</v>
      </c>
      <c r="G8" s="18" t="s">
        <v>7</v>
      </c>
    </row>
    <row r="9" spans="1:7" ht="23.25" x14ac:dyDescent="0.35">
      <c r="A9" s="19" t="s">
        <v>8</v>
      </c>
      <c r="B9" s="19"/>
      <c r="C9" s="20" t="s">
        <v>9</v>
      </c>
      <c r="E9" s="19" t="s">
        <v>8</v>
      </c>
      <c r="F9" s="19"/>
      <c r="G9" s="21" t="s">
        <v>9</v>
      </c>
    </row>
    <row r="10" spans="1:7" x14ac:dyDescent="0.25">
      <c r="A10" s="22" t="s">
        <v>10</v>
      </c>
      <c r="B10" s="22"/>
      <c r="C10" s="23">
        <v>2000000</v>
      </c>
      <c r="E10" s="22" t="s">
        <v>10</v>
      </c>
      <c r="F10" s="22"/>
      <c r="G10" s="23">
        <v>2000000</v>
      </c>
    </row>
    <row r="11" spans="1:7" x14ac:dyDescent="0.25">
      <c r="A11" s="22" t="s">
        <v>11</v>
      </c>
      <c r="B11" s="22"/>
      <c r="C11" s="23">
        <v>50000</v>
      </c>
      <c r="E11" s="22" t="s">
        <v>11</v>
      </c>
      <c r="F11" s="22"/>
      <c r="G11" s="23">
        <v>50000</v>
      </c>
    </row>
    <row r="12" spans="1:7" x14ac:dyDescent="0.25">
      <c r="A12" s="22" t="s">
        <v>12</v>
      </c>
      <c r="B12" s="22"/>
      <c r="C12" s="23">
        <v>0</v>
      </c>
      <c r="E12" s="22" t="s">
        <v>12</v>
      </c>
      <c r="F12" s="22"/>
      <c r="G12" s="23"/>
    </row>
    <row r="13" spans="1:7" x14ac:dyDescent="0.25">
      <c r="A13" s="22" t="s">
        <v>13</v>
      </c>
      <c r="B13" s="22"/>
      <c r="C13" s="23">
        <v>25000</v>
      </c>
      <c r="E13" s="22" t="s">
        <v>13</v>
      </c>
      <c r="F13" s="22"/>
      <c r="G13" s="23">
        <v>25000</v>
      </c>
    </row>
    <row r="14" spans="1:7" x14ac:dyDescent="0.25">
      <c r="A14" s="22" t="s">
        <v>14</v>
      </c>
      <c r="B14" s="22"/>
      <c r="C14" s="23">
        <v>4000</v>
      </c>
      <c r="E14" s="22" t="s">
        <v>14</v>
      </c>
      <c r="F14" s="22"/>
      <c r="G14" s="23">
        <v>4000</v>
      </c>
    </row>
    <row r="15" spans="1:7" ht="25.5" x14ac:dyDescent="0.35">
      <c r="A15" s="24" t="s">
        <v>15</v>
      </c>
      <c r="B15" s="22"/>
      <c r="C15" s="23">
        <f>SUM(C10:C14)</f>
        <v>2079000</v>
      </c>
      <c r="E15" s="24" t="s">
        <v>15</v>
      </c>
      <c r="F15" s="22"/>
      <c r="G15" s="23">
        <f>SUM(G10:G14)</f>
        <v>2079000</v>
      </c>
    </row>
    <row r="16" spans="1:7" x14ac:dyDescent="0.25">
      <c r="A16" s="22" t="s">
        <v>16</v>
      </c>
      <c r="B16" s="25"/>
      <c r="C16" s="23">
        <f>SUM(C17:C21)</f>
        <v>70000</v>
      </c>
      <c r="E16" s="22" t="s">
        <v>16</v>
      </c>
      <c r="F16" s="22"/>
      <c r="G16" s="23">
        <v>70000</v>
      </c>
    </row>
    <row r="17" spans="1:14" ht="45" x14ac:dyDescent="0.25">
      <c r="A17" s="26"/>
      <c r="B17" s="27" t="s">
        <v>17</v>
      </c>
      <c r="C17" s="28">
        <v>70000</v>
      </c>
      <c r="E17" s="22"/>
      <c r="F17" s="27" t="s">
        <v>17</v>
      </c>
      <c r="G17" s="23">
        <v>70000</v>
      </c>
    </row>
    <row r="18" spans="1:14" ht="60" x14ac:dyDescent="0.25">
      <c r="A18" s="26"/>
      <c r="B18" s="27" t="s">
        <v>18</v>
      </c>
      <c r="C18" s="28">
        <v>0</v>
      </c>
      <c r="E18" s="22"/>
      <c r="F18" s="27" t="s">
        <v>18</v>
      </c>
      <c r="G18" s="23"/>
    </row>
    <row r="19" spans="1:14" ht="60" x14ac:dyDescent="0.25">
      <c r="A19" s="26"/>
      <c r="B19" s="27" t="s">
        <v>19</v>
      </c>
      <c r="C19" s="28">
        <v>0</v>
      </c>
      <c r="E19" s="22"/>
      <c r="F19" s="27" t="s">
        <v>19</v>
      </c>
      <c r="G19" s="23"/>
    </row>
    <row r="20" spans="1:14" ht="45" x14ac:dyDescent="0.25">
      <c r="A20" s="26"/>
      <c r="B20" s="27" t="s">
        <v>20</v>
      </c>
      <c r="C20" s="28">
        <v>0</v>
      </c>
      <c r="E20" s="22"/>
      <c r="F20" s="27" t="s">
        <v>20</v>
      </c>
      <c r="G20" s="23"/>
    </row>
    <row r="21" spans="1:14" ht="45" x14ac:dyDescent="0.25">
      <c r="A21" s="26"/>
      <c r="B21" s="27" t="s">
        <v>21</v>
      </c>
      <c r="C21" s="28">
        <v>0</v>
      </c>
      <c r="E21" s="22"/>
      <c r="F21" s="27" t="s">
        <v>21</v>
      </c>
      <c r="G21" s="23"/>
    </row>
    <row r="22" spans="1:14" x14ac:dyDescent="0.25">
      <c r="A22" s="22" t="s">
        <v>22</v>
      </c>
      <c r="B22" s="29"/>
      <c r="C22" s="23">
        <v>50000</v>
      </c>
      <c r="E22" s="30" t="s">
        <v>22</v>
      </c>
      <c r="F22" s="31"/>
      <c r="G22" s="23">
        <v>50000</v>
      </c>
    </row>
    <row r="23" spans="1:14" ht="20.25" x14ac:dyDescent="0.3">
      <c r="A23" s="32" t="s">
        <v>23</v>
      </c>
      <c r="B23" s="32"/>
      <c r="C23" s="23">
        <f>C15-(C16+C22)</f>
        <v>1959000</v>
      </c>
      <c r="E23" s="32" t="s">
        <v>23</v>
      </c>
      <c r="F23" s="32"/>
      <c r="G23" s="23">
        <f>G15-G16</f>
        <v>2009000</v>
      </c>
    </row>
    <row r="24" spans="1:14" x14ac:dyDescent="0.25">
      <c r="A24" s="22" t="s">
        <v>24</v>
      </c>
      <c r="B24" s="23"/>
      <c r="C24" s="23">
        <f>IF(C23&lt;=2500000,0,IF(C23&lt;500000,5%,IF(C23&lt;1000000,20%,30%)))</f>
        <v>0</v>
      </c>
      <c r="E24" s="22" t="s">
        <v>24</v>
      </c>
      <c r="F24" s="23"/>
      <c r="G24" s="23">
        <f>IF(G23&lt;=2500000,0,IF(G23&lt;500000,5%,IF(G23&lt;1000000,20%,30%)))</f>
        <v>0</v>
      </c>
    </row>
    <row r="25" spans="1:14" x14ac:dyDescent="0.25">
      <c r="A25" s="22" t="s">
        <v>25</v>
      </c>
      <c r="B25" s="23"/>
      <c r="C25" s="23">
        <f>IF(C23&lt;=250000,nil,IF(C23&lt;=500000,(C23-250000)*0.05,IF(C23&lt;=1000000,12500+(C23-500000)*0.2,12500+100000+(C23-1000000)*0.3)))</f>
        <v>400200</v>
      </c>
      <c r="E25" s="22" t="s">
        <v>25</v>
      </c>
      <c r="F25" s="23"/>
      <c r="G25" s="23">
        <f>IF(G23&lt;=250000,nil,IF(G23&lt;=500000,(G23-250000)*0.05,IF(G23&lt;=1000000,12500+(G23-500000)*0.2,12500+100000+(G23-1000000)*0.3)))</f>
        <v>415200</v>
      </c>
    </row>
    <row r="26" spans="1:14" x14ac:dyDescent="0.25">
      <c r="A26" s="22" t="s">
        <v>26</v>
      </c>
      <c r="B26" s="23"/>
      <c r="C26" s="23">
        <f>IF(C23&lt;5000000,0,IF(AND(C23&gt;5000000,C23&lt;=10000000),C23*0.1,IF(AND(C23&gt;10000000,C23&lt;=20000000),C23*0.15,IF(AND(C23&gt;20000000,C23&lt;=50000000),C23*0.25,C23*0.37))))</f>
        <v>0</v>
      </c>
      <c r="E26" s="22" t="s">
        <v>26</v>
      </c>
      <c r="F26" s="23"/>
      <c r="G26" s="23">
        <f>IF(G23&lt;5000000,0,IF(AND(G23&gt;5000000,G23&lt;=10000000),G23*0.1,IF(AND(G23&gt;10000000,G23&lt;=20000000),G23*0.15,IF(AND(G23&gt;20000000,G23&lt;=50000000),G23*0.25,G23*0.37))))</f>
        <v>0</v>
      </c>
    </row>
    <row r="27" spans="1:14" x14ac:dyDescent="0.25">
      <c r="A27" s="22" t="s">
        <v>27</v>
      </c>
      <c r="B27" s="23"/>
      <c r="C27" s="23">
        <f>C26*0.04</f>
        <v>0</v>
      </c>
      <c r="E27" s="22" t="s">
        <v>27</v>
      </c>
      <c r="F27" s="23"/>
      <c r="G27" s="23">
        <f>G26*0.04</f>
        <v>0</v>
      </c>
    </row>
    <row r="28" spans="1:14" x14ac:dyDescent="0.25">
      <c r="A28" s="22" t="s">
        <v>28</v>
      </c>
      <c r="B28" s="23"/>
      <c r="C28" s="23">
        <f>C23-(C25+C26+C27)</f>
        <v>1558800</v>
      </c>
      <c r="E28" s="22" t="s">
        <v>28</v>
      </c>
      <c r="F28" s="23"/>
      <c r="G28" s="23">
        <f>G23-(G25+G26+G27)</f>
        <v>1593800</v>
      </c>
    </row>
    <row r="29" spans="1:14" x14ac:dyDescent="0.25">
      <c r="A29" s="33"/>
    </row>
    <row r="30" spans="1:14" x14ac:dyDescent="0.25">
      <c r="A30" s="33"/>
    </row>
    <row r="31" spans="1:14" ht="15.75" thickBot="1" x14ac:dyDescent="0.3"/>
    <row r="32" spans="1:14" ht="20.25" thickTop="1" thickBot="1" x14ac:dyDescent="0.3">
      <c r="A32" s="34" t="s">
        <v>29</v>
      </c>
      <c r="B32" s="35"/>
      <c r="C32" s="35"/>
      <c r="D32" s="35"/>
      <c r="E32" s="35"/>
      <c r="F32" s="35"/>
      <c r="G32" s="35"/>
      <c r="H32" s="35"/>
      <c r="I32" s="36"/>
      <c r="L32" s="37" t="s">
        <v>30</v>
      </c>
      <c r="M32" s="38"/>
      <c r="N32" s="39"/>
    </row>
    <row r="33" spans="1:14" ht="15.75" thickBot="1" x14ac:dyDescent="0.3">
      <c r="A33" s="40"/>
      <c r="B33" s="41"/>
      <c r="C33" s="41"/>
      <c r="D33" s="41"/>
      <c r="E33" s="41"/>
      <c r="F33" s="41"/>
      <c r="G33" s="41"/>
      <c r="H33" s="41"/>
      <c r="I33" s="42"/>
      <c r="L33" s="43" t="s">
        <v>31</v>
      </c>
      <c r="M33" s="44"/>
      <c r="N33" s="45" t="s">
        <v>32</v>
      </c>
    </row>
    <row r="34" spans="1:14" ht="16.5" thickBot="1" x14ac:dyDescent="0.3">
      <c r="A34" s="46" t="s">
        <v>33</v>
      </c>
      <c r="B34" s="22" t="s">
        <v>15</v>
      </c>
      <c r="C34" s="47" t="s">
        <v>16</v>
      </c>
      <c r="D34" s="22" t="s">
        <v>23</v>
      </c>
      <c r="E34" s="22" t="s">
        <v>24</v>
      </c>
      <c r="F34" s="22" t="s">
        <v>25</v>
      </c>
      <c r="G34" s="22" t="s">
        <v>26</v>
      </c>
      <c r="H34" s="22" t="s">
        <v>27</v>
      </c>
      <c r="I34" s="22" t="s">
        <v>34</v>
      </c>
      <c r="L34" s="48">
        <v>250001</v>
      </c>
      <c r="M34" s="49">
        <v>500000</v>
      </c>
      <c r="N34" s="50">
        <v>0.05</v>
      </c>
    </row>
    <row r="35" spans="1:14" ht="15.75" thickBot="1" x14ac:dyDescent="0.3">
      <c r="A35" s="23">
        <v>1</v>
      </c>
      <c r="B35" s="23">
        <v>2000000</v>
      </c>
      <c r="C35" s="23">
        <v>70000</v>
      </c>
      <c r="D35" s="23">
        <f>B35-(C22+C35)</f>
        <v>1880000</v>
      </c>
      <c r="E35" s="23">
        <f>IF(D35&lt;250000,nil,IF(D35&lt;=500000,5%,IF(D35&lt;=1000000,20%,30%)))</f>
        <v>0.3</v>
      </c>
      <c r="F35" s="23">
        <f>IF(D35&lt;=250000,nil,IF(D35&lt;=500000,(D35-250000)*0.05,IF(D35&lt;=1000000,12500+(D35-500000)*0.2,12500+100000+(D35-1000000)*0.3)))</f>
        <v>376500</v>
      </c>
      <c r="G35" s="23">
        <f>IF(D35&lt;5000000,0,IF(AND(D35&gt;5000000,D35&lt;=10000000),D35*0.1,IF(AND(D35&gt;10000000,D35&lt;=20000000),D35*0.15,IF(AND(D35&gt;20000000,D35&lt;=50000000),D35*0.25,D35*0.37))))</f>
        <v>0</v>
      </c>
      <c r="H35" s="23">
        <f>G35*0.04</f>
        <v>0</v>
      </c>
      <c r="I35" s="23">
        <f>D35-SUM(E35:H35)</f>
        <v>1503499.7</v>
      </c>
      <c r="L35" s="48">
        <v>500001</v>
      </c>
      <c r="M35" s="49">
        <v>1000000</v>
      </c>
      <c r="N35" s="50">
        <v>0.2</v>
      </c>
    </row>
    <row r="36" spans="1:14" ht="15.75" thickBot="1" x14ac:dyDescent="0.3">
      <c r="A36" s="23">
        <v>2</v>
      </c>
      <c r="B36" s="23">
        <v>550000000</v>
      </c>
      <c r="C36" s="23"/>
      <c r="D36" s="23">
        <v>550000000</v>
      </c>
      <c r="E36" s="23">
        <f>IF(D36&lt;250000,nil,IF(D36&lt;=500000,5%,IF(D36&lt;=1000000,20%,30%)))</f>
        <v>0.3</v>
      </c>
      <c r="F36" s="23">
        <f>IF(D36&lt;=250000,nil,IF(D36&lt;=500000,(D36-250000)*0.05,IF(D36&lt;=1000000,12500+(D36-500000)*0.2,12500+100000+(D36-1000000)*0.3)))</f>
        <v>164812500</v>
      </c>
      <c r="G36" s="23">
        <f t="shared" ref="G36:G37" si="0">IF(D36&lt;5000000,0,IF(AND(D36&gt;5000000,D36&lt;=10000000),D36*0.1,IF(AND(D36&gt;10000000,D36&lt;=20000000),D36*0.15,IF(AND(D36&gt;20000000,D36&lt;=50000000),D36*0.25,D36*0.37))))</f>
        <v>203500000</v>
      </c>
      <c r="H36" s="23">
        <f t="shared" ref="H36:H37" si="1">G36*0.04</f>
        <v>8140000</v>
      </c>
      <c r="I36" s="23">
        <f t="shared" ref="I36:I37" si="2">D36-SUM(E36:H36)</f>
        <v>173547499.69999999</v>
      </c>
      <c r="L36" s="51" t="s">
        <v>35</v>
      </c>
      <c r="M36" s="52"/>
      <c r="N36" s="53">
        <v>0.3</v>
      </c>
    </row>
    <row r="37" spans="1:14" ht="15.75" thickTop="1" x14ac:dyDescent="0.25">
      <c r="A37" s="23">
        <v>3</v>
      </c>
      <c r="B37" s="23">
        <v>6000000</v>
      </c>
      <c r="C37" s="23"/>
      <c r="D37" s="23">
        <v>6000000</v>
      </c>
      <c r="E37" s="23">
        <f>IF(D37&lt;250000,nil,IF(D37&lt;=500000,5%,IF(D37&lt;=1000000,20%,30%)))</f>
        <v>0.3</v>
      </c>
      <c r="F37" s="23">
        <f>IF(D37&lt;=250000,nil,IF(D37&lt;=500000,(D37-250000)*0.05,IF(D37&lt;=1000000,12500+(D37-500000)*0.2,12500+100000+(D37-1000000)*0.3)))</f>
        <v>1612500</v>
      </c>
      <c r="G37" s="23">
        <f t="shared" si="0"/>
        <v>600000</v>
      </c>
      <c r="H37" s="23">
        <f t="shared" si="1"/>
        <v>24000</v>
      </c>
      <c r="I37" s="23">
        <f t="shared" si="2"/>
        <v>3763499.7</v>
      </c>
    </row>
    <row r="38" spans="1:14" x14ac:dyDescent="0.25">
      <c r="B38" s="54" t="s">
        <v>36</v>
      </c>
      <c r="C38" s="55"/>
      <c r="D38" s="55"/>
      <c r="E38" s="55"/>
      <c r="F38" s="56"/>
    </row>
    <row r="40" spans="1:14" x14ac:dyDescent="0.25">
      <c r="A40" s="34" t="s">
        <v>37</v>
      </c>
      <c r="B40" s="35"/>
      <c r="C40" s="35"/>
      <c r="D40" s="35"/>
      <c r="E40" s="35"/>
      <c r="F40" s="35"/>
      <c r="G40" s="35"/>
      <c r="H40" s="35"/>
      <c r="I40" s="36"/>
    </row>
    <row r="41" spans="1:14" ht="15.75" thickBot="1" x14ac:dyDescent="0.3">
      <c r="A41" s="40"/>
      <c r="B41" s="41"/>
      <c r="C41" s="41"/>
      <c r="D41" s="41"/>
      <c r="E41" s="41"/>
      <c r="F41" s="41"/>
      <c r="G41" s="41"/>
      <c r="H41" s="41"/>
      <c r="I41" s="42"/>
    </row>
    <row r="42" spans="1:14" ht="20.25" thickTop="1" thickBot="1" x14ac:dyDescent="0.3">
      <c r="A42" s="46" t="s">
        <v>33</v>
      </c>
      <c r="B42" s="22" t="s">
        <v>15</v>
      </c>
      <c r="C42" s="47" t="s">
        <v>16</v>
      </c>
      <c r="D42" s="22" t="s">
        <v>23</v>
      </c>
      <c r="E42" s="22" t="s">
        <v>24</v>
      </c>
      <c r="F42" s="22" t="s">
        <v>25</v>
      </c>
      <c r="G42" s="22" t="s">
        <v>26</v>
      </c>
      <c r="H42" s="22" t="s">
        <v>27</v>
      </c>
      <c r="I42" s="22" t="s">
        <v>34</v>
      </c>
      <c r="L42" s="37" t="s">
        <v>38</v>
      </c>
      <c r="M42" s="38"/>
      <c r="N42" s="39"/>
    </row>
    <row r="43" spans="1:14" ht="15.75" thickBot="1" x14ac:dyDescent="0.3">
      <c r="A43" s="23">
        <v>1</v>
      </c>
      <c r="B43" s="23">
        <v>2000000</v>
      </c>
      <c r="C43" s="23">
        <v>70000</v>
      </c>
      <c r="D43" s="23">
        <f>B43-C43</f>
        <v>1930000</v>
      </c>
      <c r="E43" s="23">
        <f>IF(D43&lt;300000,nil,IF(AND(D43&gt;300000,D43&lt;=600000),5%,IF(AND(D43&gt;600000,D43&lt;=900000),10%,IF(AND(D43&gt;900000,D43&lt;=1200000),15%,IF(AND(D43&gt;1200000,D43&lt;=1500000),20%,30%)))))</f>
        <v>0.3</v>
      </c>
      <c r="F43" s="23">
        <f>IF(D43&lt;=300000,nil,IF(D43&lt;=600000,(D43-300000)*0.05,IF(D43&lt;=900000,15000+(D43-600000)*0.1,IF(D43&lt;=1200000,15000+30000+(D43-900000)*0.15,IF(D43&lt;=1500000,15000+30000+45000+(D43-1200000)*0.2,15000+30000+45000+60000+(D43-1500000)*0.3)))))</f>
        <v>279000</v>
      </c>
      <c r="G43" s="23">
        <f>IF(D43&lt;5000000,0,IF(AND(D43&gt;=50000000,D43&lt;=10000000),D43*0.1,IF(AND(D43&gt;10000000,D43&lt;=20000000),D43*0.15,IF(AND(D43&gt;20000000,D43&lt;=50000000),D43*0.25,D43*0.37))))</f>
        <v>0</v>
      </c>
      <c r="H43" s="23">
        <f>G43*0.04</f>
        <v>0</v>
      </c>
      <c r="I43" s="23">
        <f>D43-SUM(F43:H43)</f>
        <v>1651000</v>
      </c>
      <c r="L43" s="43" t="s">
        <v>39</v>
      </c>
      <c r="M43" s="44"/>
      <c r="N43" s="45" t="s">
        <v>32</v>
      </c>
    </row>
    <row r="44" spans="1:14" ht="15.75" thickBot="1" x14ac:dyDescent="0.3">
      <c r="A44" s="23">
        <v>2</v>
      </c>
      <c r="B44" s="23"/>
      <c r="C44" s="23"/>
      <c r="D44" s="23">
        <v>550000000</v>
      </c>
      <c r="E44" s="23">
        <f>IF(D44&lt;300000,nil,IF(AND(D44&gt;300000,D44&lt;=600000),5%,IF(AND(D44&gt;600000,D44&lt;=900000),10%,IF(AND(D44&gt;900000,D44&lt;=1200000),15%,IF(AND(D44&gt;1200000,D44&lt;=1500000),20%,30%)))))</f>
        <v>0.3</v>
      </c>
      <c r="F44" s="23">
        <f>IF(D44&lt;=300000,nil,IF(D44&lt;=600000,(D44-300000)*0.05,IF(D44&lt;=900000,15000+(D44-600000)*0.1,IF(D44&lt;=1200000,15000+30000+(D44-900000)*0.15,IF(D44&lt;=1500000,15000+30000+45000+(D44-1200000)*0.2,15000+30000+45000+60000+(D44-1500000)*0.3)))))</f>
        <v>164700000</v>
      </c>
      <c r="G44" s="23">
        <f t="shared" ref="G44:G45" si="3">IF(D44&lt;5000000,0,IF(AND(D44&gt;=50000000,D44&lt;=10000000),D44*0.1,IF(AND(D44&gt;10000000,D44&lt;=20000000),D44*0.15,IF(AND(D44&gt;20000000,D44&lt;=50000000),D44*0.25,D44*0.37))))</f>
        <v>203500000</v>
      </c>
      <c r="H44" s="23">
        <f t="shared" ref="H44:H45" si="4">G44*0.04</f>
        <v>8140000</v>
      </c>
      <c r="I44" s="23">
        <f t="shared" ref="I44:I45" si="5">D44-SUM(F44:H44)</f>
        <v>173660000</v>
      </c>
      <c r="L44" s="48">
        <v>300001</v>
      </c>
      <c r="M44" s="49">
        <v>600000</v>
      </c>
      <c r="N44" s="50">
        <v>0.05</v>
      </c>
    </row>
    <row r="45" spans="1:14" ht="15.75" thickBot="1" x14ac:dyDescent="0.3">
      <c r="A45" s="23">
        <v>3</v>
      </c>
      <c r="B45" s="23"/>
      <c r="C45" s="23"/>
      <c r="D45" s="23">
        <v>6000000</v>
      </c>
      <c r="E45" s="23">
        <f>IF(D45&lt;300000,nil,IF(AND(D45&gt;300000,D45&lt;=600000),5%,IF(AND(D45&gt;600000,D45&lt;=900000),10%,IF(AND(D45&gt;900000,D45&lt;=1200000),15%,IF(AND(D45&gt;1200000,D45&lt;=1500000),20%,30%)))))</f>
        <v>0.3</v>
      </c>
      <c r="F45" s="23">
        <f>IF(D45&lt;=300000,nil,IF(D45&lt;=600000,(D45-300000)*0.05,IF(D45&lt;=900000,15000+(D45-600000)*0.1,IF(D45&lt;=1200000,15000+30000+(D45-900000)*0.15,IF(D45&lt;=1500000,15000+30000+45000+(D45-1200000)*0.2,15000+30000+45000+60000+(D45-1500000)*0.3)))))</f>
        <v>1500000</v>
      </c>
      <c r="G45" s="23">
        <f t="shared" si="3"/>
        <v>2220000</v>
      </c>
      <c r="H45" s="23">
        <f t="shared" si="4"/>
        <v>88800</v>
      </c>
      <c r="I45" s="23">
        <f t="shared" si="5"/>
        <v>2191200</v>
      </c>
      <c r="L45" s="48">
        <v>600001</v>
      </c>
      <c r="M45" s="49">
        <v>900000</v>
      </c>
      <c r="N45" s="50">
        <v>0.1</v>
      </c>
    </row>
    <row r="46" spans="1:14" ht="15.75" thickBot="1" x14ac:dyDescent="0.3">
      <c r="B46" s="54" t="s">
        <v>36</v>
      </c>
      <c r="C46" s="55"/>
      <c r="D46" s="55"/>
      <c r="E46" s="55"/>
      <c r="F46" s="56"/>
      <c r="L46" s="48">
        <v>900001</v>
      </c>
      <c r="M46" s="49">
        <v>1200000</v>
      </c>
      <c r="N46" s="50">
        <v>0.15</v>
      </c>
    </row>
    <row r="47" spans="1:14" ht="15.75" thickBot="1" x14ac:dyDescent="0.3">
      <c r="L47" s="48">
        <v>1200001</v>
      </c>
      <c r="M47" s="49">
        <v>1500000</v>
      </c>
      <c r="N47" s="50">
        <v>0.2</v>
      </c>
    </row>
    <row r="48" spans="1:14" ht="15.75" thickBot="1" x14ac:dyDescent="0.3">
      <c r="L48" s="51" t="s">
        <v>40</v>
      </c>
      <c r="M48" s="52"/>
      <c r="N48" s="53">
        <v>0.3</v>
      </c>
    </row>
    <row r="49" ht="15.75" thickTop="1" x14ac:dyDescent="0.25"/>
  </sheetData>
  <mergeCells count="20">
    <mergeCell ref="L48:M48"/>
    <mergeCell ref="A1:G3"/>
    <mergeCell ref="L36:M36"/>
    <mergeCell ref="B38:F38"/>
    <mergeCell ref="A40:I41"/>
    <mergeCell ref="L42:N42"/>
    <mergeCell ref="L43:M43"/>
    <mergeCell ref="B46:F46"/>
    <mergeCell ref="E22:F22"/>
    <mergeCell ref="A23:B23"/>
    <mergeCell ref="E23:F23"/>
    <mergeCell ref="A32:I33"/>
    <mergeCell ref="L32:N32"/>
    <mergeCell ref="L33:M33"/>
    <mergeCell ref="A4:C6"/>
    <mergeCell ref="E4:G6"/>
    <mergeCell ref="A7:A8"/>
    <mergeCell ref="E7:E8"/>
    <mergeCell ref="A9:B9"/>
    <mergeCell ref="E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2024-11-05T17:49:04Z</dcterms:created>
  <dcterms:modified xsi:type="dcterms:W3CDTF">2024-11-05T17:51:23Z</dcterms:modified>
</cp:coreProperties>
</file>