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hidePivotFieldList="1" defaultThemeVersion="166925"/>
  <mc:AlternateContent xmlns:mc="http://schemas.openxmlformats.org/markup-compatibility/2006">
    <mc:Choice Requires="x15">
      <x15ac:absPath xmlns:x15ac="http://schemas.microsoft.com/office/spreadsheetml/2010/11/ac" url="C:\Users\manso\OneDrive\Documents\"/>
    </mc:Choice>
  </mc:AlternateContent>
  <xr:revisionPtr revIDLastSave="0" documentId="13_ncr:1_{8FC9CE34-CF27-4931-81AC-D53E4AA2A31A}" xr6:coauthVersionLast="36" xr6:coauthVersionMax="36" xr10:uidLastSave="{00000000-0000-0000-0000-000000000000}"/>
  <bookViews>
    <workbookView xWindow="0" yWindow="0" windowWidth="23040" windowHeight="10236" activeTab="1" xr2:uid="{4F6B159E-0A5E-4BC6-B0D4-4FD2EEDEA807}"/>
  </bookViews>
  <sheets>
    <sheet name="Analysis_1" sheetId="1" r:id="rId1"/>
    <sheet name="Adventure Works Sales Dashboard" sheetId="2" r:id="rId2"/>
    <sheet name="Analysis_1 (2)" sheetId="3" r:id="rId3"/>
  </sheets>
  <definedNames>
    <definedName name="Look_Table" localSheetId="2">'Analysis_1 (2)'!#REF!</definedName>
    <definedName name="Look_Table">Analysis_1!$O$7:$U$11</definedName>
    <definedName name="LookTable" localSheetId="2">'Analysis_1 (2)'!#REF!</definedName>
    <definedName name="LookTable">Analysis_1!$O$7</definedName>
    <definedName name="Slicer_Country">#N/A</definedName>
    <definedName name="Slicer_Month_Name">#N/A</definedName>
    <definedName name="Slicer_Year">#N/A</definedName>
  </definedNames>
  <calcPr calcId="191029"/>
  <pivotCaches>
    <pivotCache cacheId="940" r:id="rId4"/>
    <pivotCache cacheId="967" r:id="rId5"/>
    <pivotCache cacheId="970" r:id="rId6"/>
    <pivotCache cacheId="973" r:id="rId7"/>
    <pivotCache cacheId="976" r:id="rId8"/>
    <pivotCache cacheId="979" r:id="rId9"/>
    <pivotCache cacheId="982" r:id="rId10"/>
    <pivotCache cacheId="985" r:id="rId11"/>
  </pivotCaches>
  <extLst>
    <ext xmlns:x14="http://schemas.microsoft.com/office/spreadsheetml/2009/9/main" uri="{876F7934-8845-4945-9796-88D515C7AA90}">
      <x14:pivotCaches>
        <pivotCache cacheId="8" r:id="rId12"/>
        <pivotCache cacheId="9" r:id="rId13"/>
        <pivotCache cacheId="10"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17d07964-50ee-4e30-a7ac-335113f8c8e6" name="FactInternetSales" connection="Query - FactInternetSales"/>
          <x15:modelTable id="DimSalesTerritory_d1b54c86-0f3f-42b7-91b4-be8da8b101e3" name="DimSalesTerritory" connection="Query - DimSalesTerritory"/>
          <x15:modelTable id="DimProduct_d45655ea-792e-4eb7-9a72-1a1ead8e0544" name="DimProduct" connection="Query - DimProduct"/>
          <x15:modelTable id="DimGeography_04cf0f5f-d768-4fb6-879e-04d196675ff6" name="DimGeography" connection="Query - DimGeography"/>
          <x15:modelTable id="DimDate_7360a76a-c9b3-4002-9841-86f99f0a0144" name="DimDate" connection="Query - DimDate"/>
          <x15:modelTable id="DimCustomer_4f74708a-a9d3-46b7-9f69-ece7df413ae3" name="DimCustomer" connection="Query - DimCustomer"/>
          <x15:modelTable id="All Measures_663559ab-a33a-453b-888e-caed9233a120"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A6" i="3" l="1"/>
  <c r="AA5" i="3"/>
  <c r="P7" i="3"/>
  <c r="Q7" i="3"/>
  <c r="P8" i="3"/>
  <c r="Q8" i="3"/>
  <c r="P9" i="3"/>
  <c r="Q9" i="3"/>
  <c r="P10" i="3"/>
  <c r="Q10" i="3"/>
  <c r="P11" i="3"/>
  <c r="Q11" i="3"/>
  <c r="P12" i="3"/>
  <c r="Q12" i="3"/>
  <c r="P13" i="3"/>
  <c r="Q13" i="3"/>
  <c r="Q6" i="3"/>
  <c r="P6" i="3"/>
  <c r="G14" i="3"/>
  <c r="H8" i="3"/>
  <c r="I8" i="3" s="1"/>
  <c r="H9" i="3"/>
  <c r="I9" i="3" s="1"/>
  <c r="H7" i="3"/>
  <c r="AA43" i="1"/>
  <c r="AA37" i="1"/>
  <c r="AA31" i="1"/>
  <c r="AA25" i="1"/>
  <c r="AA19" i="1"/>
  <c r="AA13" i="1"/>
  <c r="Y10" i="3" l="1"/>
  <c r="Y11" i="3" s="1"/>
  <c r="U8" i="3"/>
  <c r="U7" i="3"/>
  <c r="U9" i="3"/>
  <c r="H12" i="3"/>
  <c r="I7" i="3"/>
  <c r="Z8" i="1"/>
  <c r="E21" i="1"/>
  <c r="C21" i="1"/>
  <c r="D23" i="1"/>
  <c r="D24" i="1"/>
  <c r="D25" i="1"/>
  <c r="D22" i="1"/>
  <c r="D21" i="1"/>
  <c r="E31" i="1" s="1"/>
  <c r="C22" i="1"/>
  <c r="C23" i="1"/>
  <c r="C24" i="1"/>
  <c r="C25" i="1"/>
  <c r="R10" i="3" l="1"/>
  <c r="R11" i="3"/>
  <c r="R8" i="3"/>
  <c r="R7" i="3"/>
  <c r="R12" i="3"/>
  <c r="R13" i="3"/>
  <c r="R9" i="3"/>
  <c r="AB43" i="1"/>
  <c r="AA42" i="1"/>
  <c r="AB42" i="1" s="1"/>
  <c r="AA12" i="1"/>
  <c r="AA24" i="1"/>
  <c r="AB24" i="1" s="1"/>
  <c r="AB37" i="1"/>
  <c r="AA36" i="1"/>
  <c r="AB36" i="1" s="1"/>
  <c r="AB31" i="1"/>
  <c r="AB19" i="1"/>
  <c r="AA30" i="1"/>
  <c r="AB30" i="1" s="1"/>
  <c r="AA18" i="1"/>
  <c r="AB18" i="1" s="1"/>
  <c r="AB25" i="1"/>
  <c r="E22" i="1"/>
  <c r="F22" i="1" s="1"/>
  <c r="E24" i="1"/>
  <c r="F24" i="1" s="1"/>
  <c r="E23" i="1"/>
  <c r="F23" i="1" s="1"/>
  <c r="E25" i="1"/>
  <c r="F25" i="1" s="1"/>
  <c r="AC24" i="1" l="1"/>
  <c r="AC30" i="1"/>
  <c r="AC42" i="1"/>
  <c r="AC19" i="1"/>
  <c r="AC37" i="1"/>
  <c r="AC18" i="1"/>
  <c r="AC25" i="1"/>
  <c r="AC43" i="1"/>
  <c r="AC31" i="1"/>
  <c r="AC36" i="1"/>
  <c r="R15" i="3"/>
  <c r="AB12" i="1"/>
  <c r="Q15" i="1"/>
  <c r="AB13" i="1"/>
  <c r="C31" i="1"/>
  <c r="C32" i="1" s="1"/>
  <c r="AC13" i="1" l="1"/>
  <c r="AC12" i="1"/>
  <c r="AC45" i="1"/>
  <c r="AC39" i="1"/>
  <c r="AC27" i="1"/>
  <c r="AC33" i="1"/>
  <c r="AC15" i="1" l="1"/>
  <c r="AC2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FBF69F-02AC-4E6C-A08D-72C14E454E94}" name="Query - All Measures" description="Connection to the 'All Measures' query in the workbook." type="100" refreshedVersion="6" minRefreshableVersion="5">
    <extLst>
      <ext xmlns:x15="http://schemas.microsoft.com/office/spreadsheetml/2010/11/main" uri="{DE250136-89BD-433C-8126-D09CA5730AF9}">
        <x15:connection id="ea731863-caf6-4e19-9998-07ced125bdcc">
          <x15:oledbPr connection="Provider=Microsoft.Mashup.OleDb.1;Data Source=$Workbook$;Location=&quot;All Measures&quot;;Extended Properties=&quot;&quot;">
            <x15:dbTables>
              <x15:dbTable name="All Measures"/>
            </x15:dbTables>
          </x15:oledbPr>
        </x15:connection>
      </ext>
    </extLst>
  </connection>
  <connection id="2" xr16:uid="{48D786E1-436E-4A1F-98CE-E09DAA07E77F}" name="Query - DimCustomer" description="Connection to the 'DimCustomer' query in the workbook." type="100" refreshedVersion="6" minRefreshableVersion="5">
    <extLst>
      <ext xmlns:x15="http://schemas.microsoft.com/office/spreadsheetml/2010/11/main" uri="{DE250136-89BD-433C-8126-D09CA5730AF9}">
        <x15:connection id="f5c6ef7e-c7e4-422a-94c6-66cbc9e00c80">
          <x15:oledbPr connection="Provider=Microsoft.Mashup.OleDb.1;Data Source=$Workbook$;Location=DimCustomer;Extended Properties=&quot;&quot;">
            <x15:dbTables>
              <x15:dbTable name="DimCustomer"/>
            </x15:dbTables>
          </x15:oledbPr>
        </x15:connection>
      </ext>
    </extLst>
  </connection>
  <connection id="3" xr16:uid="{F9ADD0D4-42F1-4529-9C80-1DCF55CAF841}" name="Query - DimDate" description="Connection to the 'DimDate' query in the workbook." type="100" refreshedVersion="6" minRefreshableVersion="5">
    <extLst>
      <ext xmlns:x15="http://schemas.microsoft.com/office/spreadsheetml/2010/11/main" uri="{DE250136-89BD-433C-8126-D09CA5730AF9}">
        <x15:connection id="bdf05f9d-18f3-45f0-9918-9abb420c64e9"/>
      </ext>
    </extLst>
  </connection>
  <connection id="4" xr16:uid="{E951DDEA-5021-49F4-ADD9-44D4B3AF9CF2}" name="Query - DimGeography" description="Connection to the 'DimGeography' query in the workbook." type="100" refreshedVersion="6" minRefreshableVersion="5">
    <extLst>
      <ext xmlns:x15="http://schemas.microsoft.com/office/spreadsheetml/2010/11/main" uri="{DE250136-89BD-433C-8126-D09CA5730AF9}">
        <x15:connection id="6c315869-8b45-41db-b028-2ac818f6f739">
          <x15:oledbPr connection="Provider=Microsoft.Mashup.OleDb.1;Data Source=$Workbook$;Location=DimGeography;Extended Properties=&quot;&quot;">
            <x15:dbTables>
              <x15:dbTable name="DimGeography"/>
            </x15:dbTables>
          </x15:oledbPr>
        </x15:connection>
      </ext>
    </extLst>
  </connection>
  <connection id="5" xr16:uid="{E124CF31-3119-41E1-8C87-9453951001B2}" name="Query - DimProduct" description="Connection to the 'DimProduct' query in the workbook." type="100" refreshedVersion="6" minRefreshableVersion="5">
    <extLst>
      <ext xmlns:x15="http://schemas.microsoft.com/office/spreadsheetml/2010/11/main" uri="{DE250136-89BD-433C-8126-D09CA5730AF9}">
        <x15:connection id="29ac75c2-ede3-447f-b876-981470e98c55">
          <x15:oledbPr connection="Provider=Microsoft.Mashup.OleDb.1;Data Source=$Workbook$;Location=DimProduct;Extended Properties=&quot;&quot;">
            <x15:dbTables>
              <x15:dbTable name="DimProduct"/>
            </x15:dbTables>
          </x15:oledbPr>
        </x15:connection>
      </ext>
    </extLst>
  </connection>
  <connection id="6" xr16:uid="{85D81B0F-14E0-4D6C-A9DA-0FE265B315A9}" name="Query - DimSalesTerritory" description="Connection to the 'DimSalesTerritory' query in the workbook." type="100" refreshedVersion="6" minRefreshableVersion="5">
    <extLst>
      <ext xmlns:x15="http://schemas.microsoft.com/office/spreadsheetml/2010/11/main" uri="{DE250136-89BD-433C-8126-D09CA5730AF9}">
        <x15:connection id="5d9b8646-795e-4e21-9580-05ccee566684">
          <x15:oledbPr connection="Provider=Microsoft.Mashup.OleDb.1;Data Source=$Workbook$;Location=DimSalesTerritory;Extended Properties=&quot;&quot;">
            <x15:dbTables>
              <x15:dbTable name="DimSalesTerritory"/>
            </x15:dbTables>
          </x15:oledbPr>
        </x15:connection>
      </ext>
    </extLst>
  </connection>
  <connection id="7" xr16:uid="{7FD4284C-5A23-4D7B-BCD3-3AA33D87EDC3}" name="Query - FactInternetSales" description="Connection to the 'FactInternetSales' query in the workbook." type="100" refreshedVersion="6" minRefreshableVersion="5">
    <extLst>
      <ext xmlns:x15="http://schemas.microsoft.com/office/spreadsheetml/2010/11/main" uri="{DE250136-89BD-433C-8126-D09CA5730AF9}">
        <x15:connection id="d451e3ff-77d4-4367-a953-37e5e7e65c52">
          <x15:oledbPr connection="Provider=Microsoft.Mashup.OleDb.1;Data Source=$Workbook$;Location=FactInternetSales;Extended Properties=&quot;&quot;">
            <x15:dbTables>
              <x15:dbTable name="FactInternetSales"/>
            </x15:dbTables>
          </x15:oledbPr>
        </x15:connection>
      </ext>
    </extLst>
  </connection>
  <connection id="8" xr16:uid="{0F96273D-AAAC-47ED-9B08-3A85925198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<sst xmlns="http://schemas.openxmlformats.org/spreadsheetml/2006/main" count="107" uniqueCount="64">
  <si>
    <t>Transaction</t>
  </si>
  <si>
    <t>All Products</t>
  </si>
  <si>
    <t>Sold Products</t>
  </si>
  <si>
    <t>Unsold Products</t>
  </si>
  <si>
    <t>% Profit Margin</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</si>
  <si>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</si>
  <si>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</si>
  <si>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</si>
  <si>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</si>
  <si>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</si>
  <si>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</si>
  <si>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</si>
  <si>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</si>
  <si>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</si>
  <si>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</si>
  <si>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Revenue</t>
  </si>
  <si>
    <t xml:space="preserve">  Profit</t>
  </si>
  <si>
    <t>Check Selected Year</t>
  </si>
  <si>
    <t>Total Profit</t>
  </si>
  <si>
    <t>Selected Yr</t>
  </si>
  <si>
    <t>Previous Yr</t>
  </si>
  <si>
    <t>Profit</t>
  </si>
  <si>
    <t>YoY Change</t>
  </si>
  <si>
    <t>Total Revenue</t>
  </si>
  <si>
    <t>Revenue</t>
  </si>
  <si>
    <t>Total COGS</t>
  </si>
  <si>
    <t>COGS</t>
  </si>
  <si>
    <t>Total Qty</t>
  </si>
  <si>
    <t>Qty</t>
  </si>
  <si>
    <t>Total Transaction</t>
  </si>
  <si>
    <t>% Margin</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</si>
  <si>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</si>
  <si>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</si>
  <si>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</si>
  <si>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</si>
  <si>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</si>
  <si>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</si>
  <si>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</si>
  <si>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</si>
  <si>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</si>
  <si>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</si>
  <si>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</si>
  <si>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</si>
  <si>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</si>
  <si>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</si>
  <si>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</si>
  <si>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</si>
  <si>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</si>
  <si>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</si>
  <si>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</si>
  <si>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</si>
  <si>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</si>
  <si>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</si>
  <si>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Week Types</t>
  </si>
  <si>
    <t>Weekday</t>
  </si>
  <si>
    <t>Weekend</t>
  </si>
  <si>
    <t>%</t>
  </si>
  <si>
    <t>Top</t>
  </si>
  <si>
    <t>Quarter</t>
  </si>
  <si>
    <t>Qtr-1</t>
  </si>
  <si>
    <t>Qtr-2</t>
  </si>
  <si>
    <t>Qtr-3</t>
  </si>
  <si>
    <t>Qtr-4</t>
  </si>
  <si>
    <t>Sum of 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</si>
</sst>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0.0%;0.0%"/>
    <numFmt numFmtId="165" formatCode="[&lt;999999]0.00,\ &quot;K&quot;;[&lt;99999999]0.00,,\ &quot;M&quot;;0.00,\ &quot;B&quot;"/>
    <numFmt numFmtId="166" formatCode="[&lt;999999]0.00,\ &quot;K&quot;;[&lt;999999999]0.00,,&quot; M&quot;;0.00&quot; B&quot;"/>
    <numFmt numFmtId="167" formatCode="[&lt;999999]&quot;$&quot;0.00,\ &quot;K&quot;;[&lt;999999999]&quot;$&quot;0.00,,&quot; M&quot;;&quot;$&quot;0.00&quot; B&quot;"/>
    <numFmt numFmtId="168" formatCode="0.0%"/>
    <numFmt numFmtId="169" formatCode="[&lt;999999]#,\ &quot;K&quot;;[&lt;999999999]0#,,&quot; M&quot;;#&quot; B&quot;"/>
    <numFmt numFmtId="170" formatCode="\+0.00%;\-0.00%;0.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5">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theme="1"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26">
    <xf numFmtId="0" fontId="0" fillId="0" borderId="0" xfId="0"/>
    <xf numFmtId="0" fontId="2" fillId="0" borderId="0" xfId="0" applyFont="1"/>
    <xf numFmtId="0" fontId="3" fillId="2" borderId="0" xfId="0" applyFont="1" applyFill="1"/>
    <xf numFmtId="37" fontId="0" fillId="0" borderId="0" xfId="0" applyNumberFormat="1"/>
    <xf numFmtId="0" fontId="0" fillId="0" borderId="1" xfId="0" pivotButton="1" applyBorder="1"/>
    <xf numFmtId="0" fontId="0" fillId="0" borderId="1" xfId="0" applyBorder="1"/>
    <xf numFmtId="167" fontId="0" fillId="0" borderId="1" xfId="0" applyNumberFormat="1" applyBorder="1"/>
    <xf numFmtId="166" fontId="0" fillId="0" borderId="1" xfId="0" applyNumberFormat="1" applyBorder="1"/>
    <xf numFmtId="37" fontId="0" fillId="0" borderId="1" xfId="0" applyNumberFormat="1" applyBorder="1"/>
    <xf numFmtId="164" fontId="0" fillId="0" borderId="1" xfId="0" applyNumberFormat="1" applyBorder="1"/>
    <xf numFmtId="165" fontId="0" fillId="0" borderId="1" xfId="0" applyNumberFormat="1" applyBorder="1"/>
    <xf numFmtId="3" fontId="0" fillId="0" borderId="1" xfId="0" applyNumberFormat="1" applyBorder="1"/>
    <xf numFmtId="168" fontId="0" fillId="0" borderId="0" xfId="0" applyNumberFormat="1"/>
    <xf numFmtId="169" fontId="0" fillId="0" borderId="1" xfId="1" applyNumberFormat="1" applyFont="1" applyBorder="1"/>
    <xf numFmtId="0" fontId="0" fillId="3" borderId="0" xfId="0" applyFill="1"/>
    <xf numFmtId="0" fontId="3" fillId="3" borderId="1" xfId="0" applyFont="1" applyFill="1" applyBorder="1"/>
    <xf numFmtId="166" fontId="0" fillId="0" borderId="0" xfId="0" applyNumberFormat="1"/>
    <xf numFmtId="167" fontId="0" fillId="0" borderId="0" xfId="0" applyNumberFormat="1"/>
    <xf numFmtId="0" fontId="0" fillId="0" borderId="0" xfId="0" pivotButton="1"/>
    <xf numFmtId="168" fontId="0" fillId="0" borderId="1" xfId="0" applyNumberFormat="1" applyBorder="1"/>
    <xf numFmtId="0" fontId="3" fillId="4" borderId="0" xfId="0" applyFont="1" applyFill="1"/>
    <xf numFmtId="170" fontId="3" fillId="4" borderId="0" xfId="0" applyNumberFormat="1" applyFont="1" applyFill="1"/>
    <xf numFmtId="10" fontId="0" fillId="0" borderId="1" xfId="0" applyNumberFormat="1" applyBorder="1"/>
    <xf numFmtId="168" fontId="0" fillId="0" borderId="0" xfId="0" pivotButton="1" applyNumberFormat="1"/>
    <xf numFmtId="9" fontId="0" fillId="0" borderId="1" xfId="0" applyNumberFormat="1" applyBorder="1"/>
    <xf numFmtId="169" fontId="0" fillId="0" borderId="1" xfId="0" applyNumberFormat="1" applyBorder="1"/>
  </cellXfs>
  <cellStyles count="2">
    <cellStyle name="Comma" xfId="1" builtinId="3"/>
    <cellStyle name="Normal" xfId="0" builtinId="0"/>
  </cellStyles>
  <dxfs count="1878">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3" formatCode="0%"/>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0.00,,\ &quot;M&quot;;0.00,\ &quot;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6" formatCode="[&lt;999999]0.00,\ &quot;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numFmt numFmtId="169" formatCode="[&lt;999999]#,\ &quot;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quot; M&quot;;0.00&quot; B&quot;"/>
    </dxf>
    <dxf>
      <numFmt numFmtId="167" formatCode="[&lt;999999]&quot;$&quot;0.00,\ &quot;K&quot;;[&lt;999999999]&quot;$&quot;0.00,,&quot; M&quot;;&quot;$&quot;0.00&quot; B&quot;"/>
    </dxf>
    <dxf>
      <numFmt numFmtId="167" formatCode="[&lt;999999]&quot;$&quot;0.00,\ &quot;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quot; M&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5" formatCode="[&lt;999999]0.00,\ &quot;K&quot;;[&lt;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quot; M&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7" formatCode="[&lt;999999]&quot;$&quot;0.00,\ &quot;K&quot;;[&lt;999999999]&quot;$&quot;0.00,,&quot; M&quot;;&quot;$&quot;0.00&quot; B&quot;"/>
    </dxf>
    <dxf>
      <numFmt numFmtId="165" formatCode="[&lt;999999]0.00,\ &quot;K&quot;;[&lt;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096718EE-6F4D-4CB4-9715-0ACD13B8CF3A}">
      <tableStyleElement type="wholeTable" dxfId="1877"/>
      <tableStyleElement type="headerRow" dxfId="187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openxmlformats.org/officeDocument/2006/relationships/connections" Target="connections.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tyles" Target="styles.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256733512821423E-2"/>
          <c:y val="0.43123072264235013"/>
          <c:w val="0.91348653297435711"/>
          <c:h val="0.36460997630760339"/>
        </c:manualLayout>
      </c:layout>
      <c:barChart>
        <c:barDir val="col"/>
        <c:grouping val="clustered"/>
        <c:varyColors val="0"/>
        <c:ser>
          <c:idx val="0"/>
          <c:order val="0"/>
          <c:tx>
            <c:strRef>
              <c:f>Analysis_1!$C$21</c:f>
              <c:strCache>
                <c:ptCount val="1"/>
                <c:pt idx="0">
                  <c:v>Year</c:v>
                </c:pt>
              </c:strCache>
            </c:strRef>
          </c:tx>
          <c:spPr>
            <a:solidFill>
              <a:schemeClr val="accent1"/>
            </a:solidFill>
            <a:ln>
              <a:noFill/>
            </a:ln>
            <a:effectLst/>
          </c:spPr>
          <c:invertIfNegative val="0"/>
          <c:cat>
            <c:numRef>
              <c:f>Analysis_1!$C$22:$C$25</c:f>
              <c:numCache>
                <c:formatCode>General</c:formatCode>
                <c:ptCount val="4"/>
                <c:pt idx="0">
                  <c:v>2005</c:v>
                </c:pt>
                <c:pt idx="1">
                  <c:v>2006</c:v>
                </c:pt>
                <c:pt idx="2">
                  <c:v>2007</c:v>
                </c:pt>
                <c:pt idx="3">
                  <c:v>2008</c:v>
                </c:pt>
              </c:numCache>
            </c:numRef>
          </c:cat>
          <c:val>
            <c:numRef>
              <c:f>Analysis_1!$C$22:$C$25</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509E-4D34-A166-F19E52AE3DB9}"/>
            </c:ext>
          </c:extLst>
        </c:ser>
        <c:ser>
          <c:idx val="1"/>
          <c:order val="1"/>
          <c:tx>
            <c:strRef>
              <c:f>Analysis_1!$D$21</c:f>
              <c:strCache>
                <c:ptCount val="1"/>
                <c:pt idx="0">
                  <c:v>  Revenue</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Analysis_1!$C$22:$C$25</c:f>
              <c:numCache>
                <c:formatCode>General</c:formatCode>
                <c:ptCount val="4"/>
                <c:pt idx="0">
                  <c:v>2005</c:v>
                </c:pt>
                <c:pt idx="1">
                  <c:v>2006</c:v>
                </c:pt>
                <c:pt idx="2">
                  <c:v>2007</c:v>
                </c:pt>
                <c:pt idx="3">
                  <c:v>2008</c:v>
                </c:pt>
              </c:numCache>
            </c:numRef>
          </c:cat>
          <c:val>
            <c:numRef>
              <c:f>Analysis_1!$D$22:$D$25</c:f>
              <c:numCache>
                <c:formatCode>[&lt;999999]#,\ "K";[&lt;999999999]0#,," M";#" B"</c:formatCode>
                <c:ptCount val="4"/>
                <c:pt idx="0">
                  <c:v>13371584.691399988</c:v>
                </c:pt>
                <c:pt idx="1">
                  <c:v>23350475.341399979</c:v>
                </c:pt>
                <c:pt idx="2">
                  <c:v>31429010.563799851</c:v>
                </c:pt>
                <c:pt idx="3">
                  <c:v>27070596.519999925</c:v>
                </c:pt>
              </c:numCache>
            </c:numRef>
          </c:val>
          <c:extLst>
            <c:ext xmlns:c16="http://schemas.microsoft.com/office/drawing/2014/chart" uri="{C3380CC4-5D6E-409C-BE32-E72D297353CC}">
              <c16:uniqueId val="{00000001-509E-4D34-A166-F19E52AE3DB9}"/>
            </c:ext>
          </c:extLst>
        </c:ser>
        <c:ser>
          <c:idx val="3"/>
          <c:order val="3"/>
          <c:tx>
            <c:strRef>
              <c:f>Analysis_1!$F$21</c:f>
              <c:strCache>
                <c:ptCount val="1"/>
                <c:pt idx="0">
                  <c:v>Above Average</c:v>
                </c:pt>
              </c:strCache>
            </c:strRef>
          </c:tx>
          <c:spPr>
            <a:solidFill>
              <a:srgbClr val="00B0F0"/>
            </a:solidFill>
            <a:ln>
              <a:noFill/>
            </a:ln>
            <a:effectLst/>
          </c:spPr>
          <c:invertIfNegative val="0"/>
          <c:val>
            <c:numRef>
              <c:f>Analysis_1!$F$22:$F$25</c:f>
              <c:numCache>
                <c:formatCode>General</c:formatCode>
                <c:ptCount val="4"/>
                <c:pt idx="0">
                  <c:v>0</c:v>
                </c:pt>
                <c:pt idx="1">
                  <c:v>0</c:v>
                </c:pt>
                <c:pt idx="2">
                  <c:v>31429010.563799851</c:v>
                </c:pt>
                <c:pt idx="3">
                  <c:v>27070596.519999925</c:v>
                </c:pt>
              </c:numCache>
            </c:numRef>
          </c:val>
          <c:extLst>
            <c:ext xmlns:c16="http://schemas.microsoft.com/office/drawing/2014/chart" uri="{C3380CC4-5D6E-409C-BE32-E72D297353CC}">
              <c16:uniqueId val="{00000004-509E-4D34-A166-F19E52AE3DB9}"/>
            </c:ext>
          </c:extLst>
        </c:ser>
        <c:dLbls>
          <c:showLegendKey val="0"/>
          <c:showVal val="0"/>
          <c:showCatName val="0"/>
          <c:showSerName val="0"/>
          <c:showPercent val="0"/>
          <c:showBubbleSize val="0"/>
        </c:dLbls>
        <c:gapWidth val="219"/>
        <c:overlap val="100"/>
        <c:axId val="1441465296"/>
        <c:axId val="1584624960"/>
      </c:barChart>
      <c:lineChart>
        <c:grouping val="standard"/>
        <c:varyColors val="0"/>
        <c:ser>
          <c:idx val="2"/>
          <c:order val="2"/>
          <c:tx>
            <c:strRef>
              <c:f>Analysis_1!$E$21</c:f>
              <c:strCache>
                <c:ptCount val="1"/>
                <c:pt idx="0">
                  <c:v>Average Revenue</c:v>
                </c:pt>
              </c:strCache>
            </c:strRef>
          </c:tx>
          <c:spPr>
            <a:ln w="12700" cap="rnd">
              <a:solidFill>
                <a:schemeClr val="bg2">
                  <a:lumMod val="90000"/>
                </a:schemeClr>
              </a:solidFill>
              <a:round/>
            </a:ln>
            <a:effectLst/>
          </c:spPr>
          <c:marker>
            <c:symbol val="none"/>
          </c:marker>
          <c:val>
            <c:numRef>
              <c:f>Analysis_1!$E$22:$E$25</c:f>
              <c:numCache>
                <c:formatCode>#,##0_);\(#,##0\)</c:formatCode>
                <c:ptCount val="4"/>
                <c:pt idx="0">
                  <c:v>23805416.779149935</c:v>
                </c:pt>
                <c:pt idx="1">
                  <c:v>23805416.779149935</c:v>
                </c:pt>
                <c:pt idx="2">
                  <c:v>23805416.779149935</c:v>
                </c:pt>
                <c:pt idx="3">
                  <c:v>23805416.779149935</c:v>
                </c:pt>
              </c:numCache>
            </c:numRef>
          </c:val>
          <c:smooth val="0"/>
          <c:extLst>
            <c:ext xmlns:c16="http://schemas.microsoft.com/office/drawing/2014/chart" uri="{C3380CC4-5D6E-409C-BE32-E72D297353CC}">
              <c16:uniqueId val="{00000003-509E-4D34-A166-F19E52AE3DB9}"/>
            </c:ext>
          </c:extLst>
        </c:ser>
        <c:dLbls>
          <c:showLegendKey val="0"/>
          <c:showVal val="0"/>
          <c:showCatName val="0"/>
          <c:showSerName val="0"/>
          <c:showPercent val="0"/>
          <c:showBubbleSize val="0"/>
        </c:dLbls>
        <c:marker val="1"/>
        <c:smooth val="0"/>
        <c:axId val="1441465296"/>
        <c:axId val="1584624960"/>
      </c:lineChart>
      <c:catAx>
        <c:axId val="144146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624960"/>
        <c:crosses val="autoZero"/>
        <c:auto val="1"/>
        <c:lblAlgn val="ctr"/>
        <c:lblOffset val="100"/>
        <c:noMultiLvlLbl val="0"/>
      </c:catAx>
      <c:valAx>
        <c:axId val="1584624960"/>
        <c:scaling>
          <c:orientation val="minMax"/>
        </c:scaling>
        <c:delete val="1"/>
        <c:axPos val="l"/>
        <c:numFmt formatCode="General" sourceLinked="1"/>
        <c:majorTickMark val="none"/>
        <c:minorTickMark val="none"/>
        <c:tickLblPos val="nextTo"/>
        <c:crossAx val="1441465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[new_dashboard.xlsm]Analysis_1 (2)!PivotTable1</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288224582658641E-2"/>
          <c:y val="0.41582452289894001"/>
          <c:w val="0.95942355083468267"/>
          <c:h val="0.37175460722250875"/>
        </c:manualLayout>
      </c:layout>
      <c:lineChart>
        <c:grouping val="standard"/>
        <c:varyColors val="0"/>
        <c:ser>
          <c:idx val="0"/>
          <c:order val="0"/>
          <c:tx>
            <c:strRef>
              <c:f>'Analysis_1 (2)'!$D$7</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'Analysis_1 (2)'!$C$8:$C$19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'Analysis_1 (2)'!$D$8:$D$19</c:f>
              <c:numCache>
                <c:formatCode>[&lt;999999]#,\ "K";[&lt;999999999]0#,," M";#" B"</c:formatCode>
                <c:ptCount val="12"/>
                <c:pt idx="0">
                  <c:v>779223.9128000004</c:v>
                </c:pt>
                <c:pt idx="1">
                  <c:v>874592.92510000046</c:v>
                </c:pt>
                <c:pt idx="2">
                  <c:v>886205.70080000022</c:v>
                </c:pt>
                <c:pt idx="3">
                  <c:v>908037.57870000065</c:v>
                </c:pt>
                <c:pt idx="4">
                  <c:v>786384.31340000022</c:v>
                </c:pt>
                <c:pt idx="5">
                  <c:v>810522.70140000037</c:v>
                </c:pt>
                <c:pt idx="6">
                  <c:v>997951.95709999918</c:v>
                </c:pt>
                <c:pt idx="7">
                  <c:v>792411.82699999958</c:v>
                </c:pt>
                <c:pt idx="8">
                  <c:v>1519099.1592999995</c:v>
                </c:pt>
                <c:pt idx="9">
                  <c:v>1545027.6045000008</c:v>
                </c:pt>
                <c:pt idx="10">
                  <c:v>1484221.0044000009</c:v>
                </c:pt>
                <c:pt idx="11">
                  <c:v>1505092.9471000023</c:v>
                </c:pt>
              </c:numCache>
            </c:numRef>
          </c:val>
          <c:smooth val="1"/>
          <c:extLst>
            <c:ext xmlns:c16="http://schemas.microsoft.com/office/drawing/2014/chart" uri="{C3380CC4-5D6E-409C-BE32-E72D297353CC}">
              <c16:uniqueId val="{00000000-FC13-49A1-BD0F-733C745B359F}"/>
            </c:ext>
          </c:extLst>
        </c:ser>
        <c:dLbls>
          <c:dLblPos val="t"/>
          <c:showLegendKey val="0"/>
          <c:showVal val="1"/>
          <c:showCatName val="0"/>
          <c:showSerName val="0"/>
          <c:showPercent val="0"/>
          <c:showBubbleSize val="0"/>
        </c:dLbls>
        <c:smooth val="0"/>
        <c:axId val="1109638064"/>
        <c:axId val="1111454208"/>
      </c:lineChart>
      <c:catAx>
        <c:axId val="110963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454208"/>
        <c:crosses val="autoZero"/>
        <c:auto val="1"/>
        <c:lblAlgn val="ctr"/>
        <c:lblOffset val="100"/>
        <c:noMultiLvlLbl val="0"/>
      </c:catAx>
      <c:valAx>
        <c:axId val="1111454208"/>
        <c:scaling>
          <c:orientation val="minMax"/>
        </c:scaling>
        <c:delete val="1"/>
        <c:axPos val="l"/>
        <c:numFmt formatCode="[&lt;999999]#,\ &quot;K&quot;;[&lt;999999999]0#,,&quot; M&quot;;#&quot; B&quot;" sourceLinked="1"/>
        <c:majorTickMark val="none"/>
        <c:minorTickMark val="none"/>
        <c:tickLblPos val="nextTo"/>
        <c:crossAx val="110963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000348171412177E-2"/>
          <c:y val="0.2750920734132416"/>
          <c:w val="0.93799930365717565"/>
          <c:h val="0.54763960531628064"/>
        </c:manualLayout>
      </c:layout>
      <c:barChart>
        <c:barDir val="col"/>
        <c:grouping val="clustered"/>
        <c:varyColors val="0"/>
        <c:ser>
          <c:idx val="0"/>
          <c:order val="0"/>
          <c:tx>
            <c:strRef>
              <c:f>'Analysis_1 (2)'!$Q$6</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'Analysis_1 (2)'!$P$7:$P$13</c:f>
              <c:strCache>
                <c:ptCount val="7"/>
                <c:pt idx="0">
                  <c:v>Mon</c:v>
                </c:pt>
                <c:pt idx="1">
                  <c:v>Tue</c:v>
                </c:pt>
                <c:pt idx="2">
                  <c:v>Wed</c:v>
                </c:pt>
                <c:pt idx="3">
                  <c:v>Thu</c:v>
                </c:pt>
                <c:pt idx="4">
                  <c:v>Fri</c:v>
                </c:pt>
                <c:pt idx="5">
                  <c:v>Sat</c:v>
                </c:pt>
                <c:pt idx="6">
                  <c:v>Sun</c:v>
                </c:pt>
              </c:strCache>
            </c:strRef>
          </c:cat>
          <c:val>
            <c:numRef>
              <c:f>'Analysis_1 (2)'!$Q$7:$Q$13</c:f>
              <c:numCache>
                <c:formatCode>[&lt;999999]"$"0.00,\ "K";[&lt;999999999]"$"0.00,," M";"$"0.00" B"</c:formatCode>
                <c:ptCount val="7"/>
                <c:pt idx="0">
                  <c:v>1767461.3821000028</c:v>
                </c:pt>
                <c:pt idx="1">
                  <c:v>1825620.3897000016</c:v>
                </c:pt>
                <c:pt idx="2">
                  <c:v>2033755.8723000013</c:v>
                </c:pt>
                <c:pt idx="3">
                  <c:v>2104225.9184999997</c:v>
                </c:pt>
                <c:pt idx="4">
                  <c:v>1920980.5105999985</c:v>
                </c:pt>
                <c:pt idx="5">
                  <c:v>1568763.7673000004</c:v>
                </c:pt>
                <c:pt idx="6">
                  <c:v>1667963.7910999996</c:v>
                </c:pt>
              </c:numCache>
            </c:numRef>
          </c:val>
          <c:extLst>
            <c:ext xmlns:c16="http://schemas.microsoft.com/office/drawing/2014/chart" uri="{C3380CC4-5D6E-409C-BE32-E72D297353CC}">
              <c16:uniqueId val="{00000000-1379-4191-8FBB-A905139A2BCE}"/>
            </c:ext>
          </c:extLst>
        </c:ser>
        <c:ser>
          <c:idx val="1"/>
          <c:order val="1"/>
          <c:tx>
            <c:strRef>
              <c:f>'Analysis_1 (2)'!$R$6</c:f>
              <c:strCache>
                <c:ptCount val="1"/>
                <c:pt idx="0">
                  <c:v>Highlight</c:v>
                </c:pt>
              </c:strCache>
            </c:strRef>
          </c:tx>
          <c:spPr>
            <a:solidFill>
              <a:srgbClr val="00B0F0"/>
            </a:solidFill>
            <a:ln>
              <a:noFill/>
            </a:ln>
            <a:effectLst/>
          </c:spPr>
          <c:invertIfNegative val="0"/>
          <c:dLbls>
            <c:delete val="1"/>
          </c:dLbls>
          <c:val>
            <c:numRef>
              <c:f>'Analysis_1 (2)'!$R$7:$R$13</c:f>
              <c:numCache>
                <c:formatCode>General</c:formatCode>
                <c:ptCount val="7"/>
                <c:pt idx="0">
                  <c:v>0</c:v>
                </c:pt>
                <c:pt idx="1">
                  <c:v>0</c:v>
                </c:pt>
                <c:pt idx="2">
                  <c:v>2033755.8723000013</c:v>
                </c:pt>
                <c:pt idx="3">
                  <c:v>2104225.9184999997</c:v>
                </c:pt>
                <c:pt idx="4">
                  <c:v>1920980.5105999985</c:v>
                </c:pt>
                <c:pt idx="5">
                  <c:v>0</c:v>
                </c:pt>
                <c:pt idx="6">
                  <c:v>0</c:v>
                </c:pt>
              </c:numCache>
            </c:numRef>
          </c:val>
          <c:extLst>
            <c:ext xmlns:c16="http://schemas.microsoft.com/office/drawing/2014/chart" uri="{C3380CC4-5D6E-409C-BE32-E72D297353CC}">
              <c16:uniqueId val="{00000001-1379-4191-8FBB-A905139A2BCE}"/>
            </c:ext>
          </c:extLst>
        </c:ser>
        <c:dLbls>
          <c:dLblPos val="outEnd"/>
          <c:showLegendKey val="0"/>
          <c:showVal val="1"/>
          <c:showCatName val="0"/>
          <c:showSerName val="0"/>
          <c:showPercent val="0"/>
          <c:showBubbleSize val="0"/>
        </c:dLbls>
        <c:gapWidth val="219"/>
        <c:overlap val="100"/>
        <c:axId val="174770655"/>
        <c:axId val="182930303"/>
      </c:barChart>
      <c:catAx>
        <c:axId val="174770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30303"/>
        <c:crosses val="autoZero"/>
        <c:auto val="1"/>
        <c:lblAlgn val="ctr"/>
        <c:lblOffset val="100"/>
        <c:noMultiLvlLbl val="0"/>
      </c:catAx>
      <c:valAx>
        <c:axId val="182930303"/>
        <c:scaling>
          <c:orientation val="minMax"/>
        </c:scaling>
        <c:delete val="1"/>
        <c:axPos val="l"/>
        <c:numFmt formatCode="[&lt;999999]&quot;$&quot;0.00,\ &quot;K&quot;;[&lt;999999999]&quot;$&quot;0.00,,&quot; M&quot;;&quot;$&quot;0.00&quot; B&quot;" sourceLinked="1"/>
        <c:majorTickMark val="none"/>
        <c:minorTickMark val="none"/>
        <c:tickLblPos val="nextTo"/>
        <c:crossAx val="17477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[new_dashboard.xlsm]Analysis_1 (2)!PivotTable3</c:name>
    <c:fmtId val="12"/>
  </c:pivotSource>
  <c:chart>
    <c:autoTitleDeleted val="1"/>
    <c:pivotFmts>
      <c:pivotFmt>
        <c:idx val="0"/>
        <c:spPr>
          <a:solidFill>
            <a:srgbClr val="00B0F0"/>
          </a:solidFill>
          <a:ln w="19050">
            <a:solidFill>
              <a:schemeClr val="lt1"/>
            </a:solidFill>
          </a:ln>
          <a:effectLst/>
        </c:spPr>
        <c:marker>
          <c:symbol val="none"/>
        </c:marker>
      </c:pivotFmt>
      <c:pivotFmt>
        <c:idx val="1"/>
        <c:spPr>
          <a:solidFill>
            <a:schemeClr val="bg2">
              <a:lumMod val="90000"/>
            </a:schemeClr>
          </a:solidFill>
          <a:ln w="19050">
            <a:solidFill>
              <a:schemeClr val="lt1"/>
            </a:solidFill>
          </a:ln>
          <a:effectLst/>
        </c:spPr>
      </c:pivotFmt>
      <c:pivotFmt>
        <c:idx val="2"/>
        <c:spPr>
          <a:solidFill>
            <a:srgbClr val="00B0F0"/>
          </a:solidFill>
          <a:ln w="19050">
            <a:solidFill>
              <a:schemeClr val="lt1"/>
            </a:solidFill>
          </a:ln>
          <a:effectLst/>
        </c:spPr>
        <c:marker>
          <c:symbol val="none"/>
        </c:marker>
      </c:pivotFmt>
      <c:pivotFmt>
        <c:idx val="3"/>
        <c:spPr>
          <a:solidFill>
            <a:srgbClr val="00B0F0"/>
          </a:solidFill>
          <a:ln w="19050">
            <a:solidFill>
              <a:schemeClr val="lt1"/>
            </a:solidFill>
          </a:ln>
          <a:effectLst/>
        </c:spPr>
      </c:pivotFmt>
      <c:pivotFmt>
        <c:idx val="4"/>
        <c:spPr>
          <a:solidFill>
            <a:schemeClr val="bg2">
              <a:lumMod val="90000"/>
            </a:schemeClr>
          </a:solidFill>
          <a:ln w="19050">
            <a:solidFill>
              <a:schemeClr val="lt1"/>
            </a:solidFill>
          </a:ln>
          <a:effectLst/>
        </c:spPr>
      </c:pivotFmt>
      <c:pivotFmt>
        <c:idx val="5"/>
        <c:spPr>
          <a:solidFill>
            <a:srgbClr val="00B0F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90000"/>
            </a:scheme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'Analysis_1 (2)'!$Z$4</c:f>
              <c:strCache>
                <c:ptCount val="1"/>
                <c:pt idx="0">
                  <c:v>Total</c:v>
                </c:pt>
              </c:strCache>
            </c:strRef>
          </c:tx>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D0C8-4265-9591-B9760D0EF3C2}"/>
              </c:ext>
            </c:extLst>
          </c:dPt>
          <c:dPt>
            <c:idx val="1"/>
            <c:bubble3D val="0"/>
            <c:spPr>
              <a:solidFill>
                <a:schemeClr val="bg2">
                  <a:lumMod val="90000"/>
                </a:schemeClr>
              </a:solidFill>
              <a:ln w="19050">
                <a:noFill/>
              </a:ln>
              <a:effectLst/>
            </c:spPr>
            <c:extLst>
              <c:ext xmlns:c16="http://schemas.microsoft.com/office/drawing/2014/chart" uri="{C3380CC4-5D6E-409C-BE32-E72D297353CC}">
                <c16:uniqueId val="{00000003-D0C8-4265-9591-B9760D0EF3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'Analysis_1 (2)'!$Y$5:$Y$6</c:f>
              <c:strCache>
                <c:ptCount val="2"/>
                <c:pt idx="0">
                  <c:v>Weekday</c:v>
                </c:pt>
                <c:pt idx="1">
                  <c:v>Weekend</c:v>
                </c:pt>
              </c:strCache>
            </c:strRef>
          </c:cat>
          <c:val>
            <c:numRef>
              <c:f>'Analysis_1 (2)'!$Z$5:$Z$6</c:f>
              <c:numCache>
                <c:formatCode>[&lt;999999]"$"0.00,\ "K";[&lt;999999999]"$"0.00,," M";"$"0.00" B"</c:formatCode>
                <c:ptCount val="2"/>
                <c:pt idx="0">
                  <c:v>9652044.0732000452</c:v>
                </c:pt>
                <c:pt idx="1">
                  <c:v>3236727.5583999977</c:v>
                </c:pt>
              </c:numCache>
            </c:numRef>
          </c:val>
          <c:extLst>
            <c:ext xmlns:c16="http://schemas.microsoft.com/office/drawing/2014/chart" uri="{C3380CC4-5D6E-409C-BE32-E72D297353CC}">
              <c16:uniqueId val="{00000004-D0C8-4265-9591-B9760D0EF3C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_1!$D$1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gif"/><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80596</xdr:colOff>
      <xdr:row>15</xdr:row>
      <xdr:rowOff>43962</xdr:rowOff>
    </xdr:from>
    <xdr:to>
      <xdr:col>8</xdr:col>
      <xdr:colOff>373673</xdr:colOff>
      <xdr:row>19</xdr:row>
      <xdr:rowOff>21980</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6096000" y="2974731"/>
          <a:ext cx="1311519" cy="710711"/>
        </a:xfrm>
        <a:prstGeom prst="roundRect">
          <a:avLst/>
        </a:prstGeom>
        <a:solidFill>
          <a:schemeClr val="tx1">
            <a:lumMod val="65000"/>
            <a:lumOff val="3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448848</xdr:colOff>
      <xdr:row>14</xdr:row>
      <xdr:rowOff>75175</xdr:rowOff>
    </xdr:from>
    <xdr:to>
      <xdr:col>10</xdr:col>
      <xdr:colOff>738114</xdr:colOff>
      <xdr:row>18</xdr:row>
      <xdr:rowOff>47479</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8501136" y="2822771"/>
          <a:ext cx="1307709" cy="704996"/>
        </a:xfrm>
        <a:prstGeom prst="round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251020</xdr:colOff>
      <xdr:row>20</xdr:row>
      <xdr:rowOff>104481</xdr:rowOff>
    </xdr:from>
    <xdr:to>
      <xdr:col>8</xdr:col>
      <xdr:colOff>540287</xdr:colOff>
      <xdr:row>24</xdr:row>
      <xdr:rowOff>76785</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6266424" y="3951116"/>
          <a:ext cx="1307709" cy="704996"/>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615462</xdr:colOff>
      <xdr:row>19</xdr:row>
      <xdr:rowOff>133789</xdr:rowOff>
    </xdr:from>
    <xdr:to>
      <xdr:col>10</xdr:col>
      <xdr:colOff>910443</xdr:colOff>
      <xdr:row>23</xdr:row>
      <xdr:rowOff>107998</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8667750" y="3797251"/>
          <a:ext cx="1313424" cy="706901"/>
        </a:xfrm>
        <a:prstGeom prst="roundRect">
          <a:avLst/>
        </a:prstGeom>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283677</xdr:colOff>
      <xdr:row>0</xdr:row>
      <xdr:rowOff>0</xdr:rowOff>
    </xdr:from>
    <xdr:to>
      <xdr:col>11</xdr:col>
      <xdr:colOff>207487</xdr:colOff>
      <xdr:row>39</xdr:row>
      <xdr:rowOff>111101</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287487" y="0"/>
          <a:ext cx="12344410" cy="7169126"/>
          <a:chOff x="247482" y="0"/>
          <a:chExt cx="12343310" cy="7169126"/>
        </a:xfrm>
      </xdr:grpSpPr>
      <xdr:sp macro="" textlink="">
        <xdr:nvSpPr>
          <xdr:cNvPr id="151" name="Rectangle: Rounded Corners 150">
            <a:extLst>
              <a:ext uri="{FF2B5EF4-FFF2-40B4-BE49-F238E27FC236}">
                <a16:creationId xmlns:a16="http://schemas.microsoft.com/office/drawing/2014/main" id="{00000000-0008-0000-0100-000097000000}"/>
              </a:ext>
            </a:extLst>
          </xdr:cNvPr>
          <xdr:cNvSpPr/>
        </xdr:nvSpPr>
        <xdr:spPr>
          <a:xfrm>
            <a:off x="8094741" y="4941606"/>
            <a:ext cx="4496051" cy="2227520"/>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4" name="Rectangle: Rounded Corners 123">
            <a:extLst>
              <a:ext uri="{FF2B5EF4-FFF2-40B4-BE49-F238E27FC236}">
                <a16:creationId xmlns:a16="http://schemas.microsoft.com/office/drawing/2014/main" id="{00000000-0008-0000-0100-00007C000000}"/>
              </a:ext>
            </a:extLst>
          </xdr:cNvPr>
          <xdr:cNvSpPr/>
        </xdr:nvSpPr>
        <xdr:spPr>
          <a:xfrm>
            <a:off x="3696419" y="4960584"/>
            <a:ext cx="4321259" cy="2199556"/>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7" name="Rectangle: Rounded Corners 116">
            <a:extLst>
              <a:ext uri="{FF2B5EF4-FFF2-40B4-BE49-F238E27FC236}">
                <a16:creationId xmlns:a16="http://schemas.microsoft.com/office/drawing/2014/main" id="{00000000-0008-0000-0100-000075000000}"/>
              </a:ext>
            </a:extLst>
          </xdr:cNvPr>
          <xdr:cNvSpPr/>
        </xdr:nvSpPr>
        <xdr:spPr>
          <a:xfrm>
            <a:off x="549881" y="4952137"/>
            <a:ext cx="3062394" cy="2209908"/>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7875810" y="2879615"/>
            <a:ext cx="4693877" cy="1885037"/>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0" name="Rectangle: Rounded Corners 109">
            <a:extLst>
              <a:ext uri="{FF2B5EF4-FFF2-40B4-BE49-F238E27FC236}">
                <a16:creationId xmlns:a16="http://schemas.microsoft.com/office/drawing/2014/main" id="{00000000-0008-0000-0100-00006E000000}"/>
              </a:ext>
            </a:extLst>
          </xdr:cNvPr>
          <xdr:cNvSpPr/>
        </xdr:nvSpPr>
        <xdr:spPr>
          <a:xfrm>
            <a:off x="6257013" y="2863713"/>
            <a:ext cx="1569058" cy="1898372"/>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550461" y="2882701"/>
            <a:ext cx="5657251" cy="1883193"/>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89510" y="596949"/>
            <a:ext cx="7937759" cy="2104447"/>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47482" y="923274"/>
            <a:ext cx="1256625" cy="1560017"/>
          </a:xfrm>
          <a:prstGeom prst="roundRect">
            <a:avLst>
              <a:gd name="adj" fmla="val 16242"/>
            </a:avLst>
          </a:prstGeom>
          <a:solidFill>
            <a:schemeClr val="tx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4" name="Rectangle: Rounded Corners 73">
            <a:extLst>
              <a:ext uri="{FF2B5EF4-FFF2-40B4-BE49-F238E27FC236}">
                <a16:creationId xmlns:a16="http://schemas.microsoft.com/office/drawing/2014/main" id="{00000000-0008-0000-0100-00004A000000}"/>
              </a:ext>
            </a:extLst>
          </xdr:cNvPr>
          <xdr:cNvSpPr/>
        </xdr:nvSpPr>
        <xdr:spPr>
          <a:xfrm>
            <a:off x="1749505" y="923274"/>
            <a:ext cx="1232607" cy="1556207"/>
          </a:xfrm>
          <a:prstGeom prst="roundRect">
            <a:avLst>
              <a:gd name="adj" fmla="val 16242"/>
            </a:avLst>
          </a:prstGeom>
          <a:solidFill>
            <a:schemeClr val="bg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5" name="Rectangle: Rounded Corners 74">
            <a:extLst>
              <a:ext uri="{FF2B5EF4-FFF2-40B4-BE49-F238E27FC236}">
                <a16:creationId xmlns:a16="http://schemas.microsoft.com/office/drawing/2014/main" id="{00000000-0008-0000-0100-00004B000000}"/>
              </a:ext>
            </a:extLst>
          </xdr:cNvPr>
          <xdr:cNvSpPr/>
        </xdr:nvSpPr>
        <xdr:spPr>
          <a:xfrm>
            <a:off x="3231320" y="927084"/>
            <a:ext cx="1227471" cy="1561922"/>
          </a:xfrm>
          <a:prstGeom prst="roundRect">
            <a:avLst>
              <a:gd name="adj" fmla="val 16242"/>
            </a:avLst>
          </a:prstGeom>
          <a:solidFill>
            <a:schemeClr val="bg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6" name="Rectangle: Rounded Corners 75">
            <a:extLst>
              <a:ext uri="{FF2B5EF4-FFF2-40B4-BE49-F238E27FC236}">
                <a16:creationId xmlns:a16="http://schemas.microsoft.com/office/drawing/2014/main" id="{00000000-0008-0000-0100-00004C000000}"/>
              </a:ext>
            </a:extLst>
          </xdr:cNvPr>
          <xdr:cNvSpPr/>
        </xdr:nvSpPr>
        <xdr:spPr>
          <a:xfrm>
            <a:off x="4706094" y="923274"/>
            <a:ext cx="1219875" cy="1540967"/>
          </a:xfrm>
          <a:prstGeom prst="roundRect">
            <a:avLst>
              <a:gd name="adj" fmla="val 16242"/>
            </a:avLst>
          </a:prstGeom>
          <a:solidFill>
            <a:schemeClr val="bg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7" name="Rectangle: Rounded Corners 76">
            <a:extLst>
              <a:ext uri="{FF2B5EF4-FFF2-40B4-BE49-F238E27FC236}">
                <a16:creationId xmlns:a16="http://schemas.microsoft.com/office/drawing/2014/main" id="{00000000-0008-0000-0100-00004D000000}"/>
              </a:ext>
            </a:extLst>
          </xdr:cNvPr>
          <xdr:cNvSpPr/>
        </xdr:nvSpPr>
        <xdr:spPr>
          <a:xfrm>
            <a:off x="6172718" y="923274"/>
            <a:ext cx="1228098" cy="1540967"/>
          </a:xfrm>
          <a:prstGeom prst="roundRect">
            <a:avLst>
              <a:gd name="adj" fmla="val 16242"/>
            </a:avLst>
          </a:prstGeom>
          <a:solidFill>
            <a:schemeClr val="bg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8" name="Rectangle: Rounded Corners 77">
            <a:extLst>
              <a:ext uri="{FF2B5EF4-FFF2-40B4-BE49-F238E27FC236}">
                <a16:creationId xmlns:a16="http://schemas.microsoft.com/office/drawing/2014/main" id="{00000000-0008-0000-0100-00004E000000}"/>
              </a:ext>
            </a:extLst>
          </xdr:cNvPr>
          <xdr:cNvSpPr/>
        </xdr:nvSpPr>
        <xdr:spPr>
          <a:xfrm>
            <a:off x="7636689" y="923274"/>
            <a:ext cx="1231474" cy="1535252"/>
          </a:xfrm>
          <a:prstGeom prst="roundRect">
            <a:avLst>
              <a:gd name="adj" fmla="val 16242"/>
            </a:avLst>
          </a:prstGeom>
          <a:solidFill>
            <a:schemeClr val="tx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1" name="Oval 80">
            <a:extLst>
              <a:ext uri="{FF2B5EF4-FFF2-40B4-BE49-F238E27FC236}">
                <a16:creationId xmlns:a16="http://schemas.microsoft.com/office/drawing/2014/main" id="{00000000-0008-0000-0100-000051000000}"/>
              </a:ext>
            </a:extLst>
          </xdr:cNvPr>
          <xdr:cNvSpPr/>
        </xdr:nvSpPr>
        <xdr:spPr>
          <a:xfrm>
            <a:off x="2092344" y="677457"/>
            <a:ext cx="545095" cy="507382"/>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2" name="Oval 81">
            <a:extLst>
              <a:ext uri="{FF2B5EF4-FFF2-40B4-BE49-F238E27FC236}">
                <a16:creationId xmlns:a16="http://schemas.microsoft.com/office/drawing/2014/main" id="{00000000-0008-0000-0100-000052000000}"/>
              </a:ext>
            </a:extLst>
          </xdr:cNvPr>
          <xdr:cNvSpPr/>
        </xdr:nvSpPr>
        <xdr:spPr>
          <a:xfrm>
            <a:off x="3575040" y="677457"/>
            <a:ext cx="538126" cy="505477"/>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3" name="Oval 82">
            <a:extLst>
              <a:ext uri="{FF2B5EF4-FFF2-40B4-BE49-F238E27FC236}">
                <a16:creationId xmlns:a16="http://schemas.microsoft.com/office/drawing/2014/main" id="{00000000-0008-0000-0100-000053000000}"/>
              </a:ext>
            </a:extLst>
          </xdr:cNvPr>
          <xdr:cNvSpPr/>
        </xdr:nvSpPr>
        <xdr:spPr>
          <a:xfrm>
            <a:off x="5032392" y="677457"/>
            <a:ext cx="558430" cy="507382"/>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5" name="Oval 84">
            <a:extLst>
              <a:ext uri="{FF2B5EF4-FFF2-40B4-BE49-F238E27FC236}">
                <a16:creationId xmlns:a16="http://schemas.microsoft.com/office/drawing/2014/main" id="{00000000-0008-0000-0100-000055000000}"/>
              </a:ext>
            </a:extLst>
          </xdr:cNvPr>
          <xdr:cNvSpPr/>
        </xdr:nvSpPr>
        <xdr:spPr>
          <a:xfrm>
            <a:off x="7508286" y="1849731"/>
            <a:ext cx="836633" cy="77784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6" name="Oval 85">
            <a:extLst>
              <a:ext uri="{FF2B5EF4-FFF2-40B4-BE49-F238E27FC236}">
                <a16:creationId xmlns:a16="http://schemas.microsoft.com/office/drawing/2014/main" id="{00000000-0008-0000-0100-000056000000}"/>
              </a:ext>
            </a:extLst>
          </xdr:cNvPr>
          <xdr:cNvSpPr/>
        </xdr:nvSpPr>
        <xdr:spPr>
          <a:xfrm>
            <a:off x="822846" y="1869408"/>
            <a:ext cx="833209" cy="75879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26" y="1971551"/>
            <a:ext cx="541695" cy="577340"/>
          </a:xfrm>
          <a:prstGeom prst="rect">
            <a:avLst/>
          </a:prstGeom>
        </xdr:spPr>
      </xdr:pic>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60546" y="745708"/>
            <a:ext cx="374512" cy="360446"/>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646310" y="739598"/>
            <a:ext cx="408060" cy="404535"/>
          </a:xfrm>
          <a:prstGeom prst="rect">
            <a:avLst/>
          </a:prstGeom>
        </xdr:spPr>
      </xdr:pic>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36118" y="1973210"/>
            <a:ext cx="565182" cy="534301"/>
          </a:xfrm>
          <a:prstGeom prst="rect">
            <a:avLst/>
          </a:prstGeom>
        </xdr:spPr>
      </xdr:pic>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112728" y="731520"/>
            <a:ext cx="451343" cy="428336"/>
          </a:xfrm>
          <a:prstGeom prst="rect">
            <a:avLst/>
          </a:prstGeom>
        </xdr:spPr>
      </xdr:pic>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637214" y="740396"/>
            <a:ext cx="391693" cy="400025"/>
          </a:xfrm>
          <a:prstGeom prst="rect">
            <a:avLst/>
          </a:prstGeom>
        </xdr:spPr>
      </xdr:pic>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397252" y="1039405"/>
            <a:ext cx="952452" cy="28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Total Qty</a:t>
            </a:r>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865621" y="1220380"/>
            <a:ext cx="962724" cy="291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95000"/>
                    <a:lumOff val="5000"/>
                  </a:schemeClr>
                </a:solidFill>
              </a:rPr>
              <a:t>Total COGS</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3349978" y="1220380"/>
            <a:ext cx="1032462" cy="291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95000"/>
                    <a:lumOff val="5000"/>
                  </a:schemeClr>
                </a:solidFill>
              </a:rPr>
              <a:t>Total Revenue</a:t>
            </a:r>
          </a:p>
        </xdr:txBody>
      </xdr:sp>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4838073" y="1220380"/>
            <a:ext cx="953802" cy="310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95000"/>
                    <a:lumOff val="5000"/>
                  </a:schemeClr>
                </a:solidFill>
              </a:rPr>
              <a:t>Total Profit</a:t>
            </a:r>
          </a:p>
        </xdr:txBody>
      </xdr:sp>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6213314" y="1220380"/>
            <a:ext cx="1118766" cy="323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95000"/>
                    <a:lumOff val="5000"/>
                  </a:schemeClr>
                </a:solidFill>
              </a:rPr>
              <a:t>%</a:t>
            </a:r>
            <a:r>
              <a:rPr lang="en-IN" sz="1100" b="1" baseline="0">
                <a:solidFill>
                  <a:schemeClr val="tx1">
                    <a:lumMod val="95000"/>
                    <a:lumOff val="5000"/>
                  </a:schemeClr>
                </a:solidFill>
              </a:rPr>
              <a:t> Profit Margin</a:t>
            </a:r>
            <a:endParaRPr lang="en-IN" sz="1100" b="1">
              <a:solidFill>
                <a:schemeClr val="tx1">
                  <a:lumMod val="95000"/>
                  <a:lumOff val="5000"/>
                </a:schemeClr>
              </a:solidFill>
            </a:endParaRPr>
          </a:p>
        </xdr:txBody>
      </xdr: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7674113" y="1039405"/>
            <a:ext cx="1124046" cy="320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#Transactions</a:t>
            </a:r>
          </a:p>
        </xdr:txBody>
      </xdr:sp>
      <xdr:sp macro="" textlink="Analysis_1!D8">
        <xdr:nvSpPr>
          <xdr:cNvPr id="45" name="TextBox 44">
            <a:extLst>
              <a:ext uri="{FF2B5EF4-FFF2-40B4-BE49-F238E27FC236}">
                <a16:creationId xmlns:a16="http://schemas.microsoft.com/office/drawing/2014/main" id="{00000000-0008-0000-0100-00002D000000}"/>
              </a:ext>
            </a:extLst>
          </xdr:cNvPr>
          <xdr:cNvSpPr txBox="1"/>
        </xdr:nvSpPr>
        <xdr:spPr>
          <a:xfrm>
            <a:off x="1411357" y="1582330"/>
            <a:ext cx="1906573" cy="285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CF634A-8273-47BD-A5FD-231899EA797B}" type="TxLink">
              <a:rPr lang="en-US" sz="1800" b="1" i="0" u="none" strike="noStrike">
                <a:solidFill>
                  <a:srgbClr val="000000"/>
                </a:solidFill>
                <a:latin typeface="Arial" panose="020B0604020202020204" pitchFamily="34" charset="0"/>
                <a:ea typeface="Calibri"/>
                <a:cs typeface="Arial" panose="020B0604020202020204" pitchFamily="34" charset="0"/>
              </a:rPr>
              <a:pPr algn="ctr"/>
              <a:t>$18.54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_1!E8">
        <xdr:nvSpPr>
          <xdr:cNvPr id="46" name="TextBox 45">
            <a:extLst>
              <a:ext uri="{FF2B5EF4-FFF2-40B4-BE49-F238E27FC236}">
                <a16:creationId xmlns:a16="http://schemas.microsoft.com/office/drawing/2014/main" id="{00000000-0008-0000-0100-00002E000000}"/>
              </a:ext>
            </a:extLst>
          </xdr:cNvPr>
          <xdr:cNvSpPr txBox="1"/>
        </xdr:nvSpPr>
        <xdr:spPr>
          <a:xfrm>
            <a:off x="3125525" y="1578520"/>
            <a:ext cx="1390154" cy="291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E24FE-2805-4EB8-B1A5-F41F215CC6F0}"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$31.43 M</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_1!F8">
        <xdr:nvSpPr>
          <xdr:cNvPr id="47" name="TextBox 46">
            <a:extLst>
              <a:ext uri="{FF2B5EF4-FFF2-40B4-BE49-F238E27FC236}">
                <a16:creationId xmlns:a16="http://schemas.microsoft.com/office/drawing/2014/main" id="{00000000-0008-0000-0100-00002F000000}"/>
              </a:ext>
            </a:extLst>
          </xdr:cNvPr>
          <xdr:cNvSpPr txBox="1"/>
        </xdr:nvSpPr>
        <xdr:spPr>
          <a:xfrm>
            <a:off x="4677520" y="1578520"/>
            <a:ext cx="1294655" cy="327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A2F0E7-ABD1-47B2-97E6-9F5A52B35AE0}"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$12.89 M</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_1!G8">
        <xdr:nvSpPr>
          <xdr:cNvPr id="48" name="TextBox 47">
            <a:extLst>
              <a:ext uri="{FF2B5EF4-FFF2-40B4-BE49-F238E27FC236}">
                <a16:creationId xmlns:a16="http://schemas.microsoft.com/office/drawing/2014/main" id="{00000000-0008-0000-0100-000030000000}"/>
              </a:ext>
            </a:extLst>
          </xdr:cNvPr>
          <xdr:cNvSpPr txBox="1"/>
        </xdr:nvSpPr>
        <xdr:spPr>
          <a:xfrm>
            <a:off x="6133354" y="1578520"/>
            <a:ext cx="1382534" cy="323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2E361-1585-4834-8312-0D386F4C1655}"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41.0%</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_1!G8">
        <xdr:nvSpPr>
          <xdr:cNvPr id="49" name="TextBox 48">
            <a:extLst>
              <a:ext uri="{FF2B5EF4-FFF2-40B4-BE49-F238E27FC236}">
                <a16:creationId xmlns:a16="http://schemas.microsoft.com/office/drawing/2014/main" id="{00000000-0008-0000-0100-000031000000}"/>
              </a:ext>
            </a:extLst>
          </xdr:cNvPr>
          <xdr:cNvSpPr txBox="1"/>
        </xdr:nvSpPr>
        <xdr:spPr>
          <a:xfrm>
            <a:off x="7693790" y="1441964"/>
            <a:ext cx="1125952" cy="323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2E361-1585-4834-8312-0D386F4C1655}" type="TxLink">
              <a:rPr lang="en-US" sz="1100" b="0" i="0" u="none" strike="noStrike">
                <a:solidFill>
                  <a:srgbClr val="000000"/>
                </a:solidFill>
                <a:latin typeface="Calibri"/>
                <a:ea typeface="Calibri"/>
                <a:cs typeface="Calibri"/>
              </a:rPr>
              <a:pPr algn="ctr"/>
              <a:t>41.0%</a:t>
            </a:fld>
            <a:endParaRPr lang="en-IN" sz="1100" b="1">
              <a:solidFill>
                <a:schemeClr val="tx1">
                  <a:lumMod val="95000"/>
                  <a:lumOff val="5000"/>
                </a:schemeClr>
              </a:solidFill>
            </a:endParaRPr>
          </a:p>
        </xdr:txBody>
      </xdr:sp>
      <xdr:sp macro="" textlink="Analysis_1!C8">
        <xdr:nvSpPr>
          <xdr:cNvPr id="50" name="TextBox 49">
            <a:extLst>
              <a:ext uri="{FF2B5EF4-FFF2-40B4-BE49-F238E27FC236}">
                <a16:creationId xmlns:a16="http://schemas.microsoft.com/office/drawing/2014/main" id="{00000000-0008-0000-0100-000032000000}"/>
              </a:ext>
            </a:extLst>
          </xdr:cNvPr>
          <xdr:cNvSpPr txBox="1"/>
        </xdr:nvSpPr>
        <xdr:spPr>
          <a:xfrm>
            <a:off x="7683252" y="1334753"/>
            <a:ext cx="1129834" cy="321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037C8E-30AC-473D-9978-CA1F1B303328}" type="TxLink">
              <a:rPr lang="en-US" sz="1800" b="1" i="0" u="none" strike="noStrike">
                <a:solidFill>
                  <a:schemeClr val="bg1"/>
                </a:solidFill>
                <a:latin typeface="Arial" panose="020B0604020202020204" pitchFamily="34" charset="0"/>
                <a:ea typeface="Calibri"/>
                <a:cs typeface="Arial" panose="020B0604020202020204" pitchFamily="34" charset="0"/>
              </a:rPr>
              <a:pPr algn="ctr"/>
              <a:t>5.34 K</a:t>
            </a:fld>
            <a:endParaRPr lang="en-IN" sz="1800" b="1">
              <a:solidFill>
                <a:schemeClr val="bg1"/>
              </a:solidFill>
              <a:latin typeface="Arial" panose="020B0604020202020204" pitchFamily="34" charset="0"/>
              <a:cs typeface="Arial" panose="020B0604020202020204" pitchFamily="34" charset="0"/>
            </a:endParaRPr>
          </a:p>
        </xdr:txBody>
      </xdr:sp>
      <xdr:sp macro="" textlink="Analysis_1!H8">
        <xdr:nvSpPr>
          <xdr:cNvPr id="53" name="TextBox 52">
            <a:extLst>
              <a:ext uri="{FF2B5EF4-FFF2-40B4-BE49-F238E27FC236}">
                <a16:creationId xmlns:a16="http://schemas.microsoft.com/office/drawing/2014/main" id="{00000000-0008-0000-0100-000035000000}"/>
              </a:ext>
            </a:extLst>
          </xdr:cNvPr>
          <xdr:cNvSpPr txBox="1"/>
        </xdr:nvSpPr>
        <xdr:spPr>
          <a:xfrm>
            <a:off x="303282" y="1308083"/>
            <a:ext cx="1122214" cy="318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1A6FF6-70CE-410F-AB0F-2C4C85CDE4F5}" type="TxLink">
              <a:rPr lang="en-US" sz="1800" b="1" i="0" u="none" strike="noStrike">
                <a:solidFill>
                  <a:schemeClr val="bg1"/>
                </a:solidFill>
                <a:latin typeface="Arial" panose="020B0604020202020204" pitchFamily="34" charset="0"/>
                <a:ea typeface="Calibri"/>
                <a:cs typeface="Arial" panose="020B0604020202020204" pitchFamily="34" charset="0"/>
              </a:rPr>
              <a:pPr algn="ctr"/>
              <a:t>55.82 K</a:t>
            </a:fld>
            <a:endParaRPr lang="en-IN" sz="1800" b="1">
              <a:solidFill>
                <a:schemeClr val="bg1"/>
              </a:solidFill>
              <a:latin typeface="Arial" panose="020B0604020202020204" pitchFamily="34" charset="0"/>
              <a:cs typeface="Arial" panose="020B0604020202020204" pitchFamily="34" charset="0"/>
            </a:endParaRPr>
          </a:p>
        </xdr:txBody>
      </xdr:sp>
      <xdr:sp macro="" textlink="">
        <xdr:nvSpPr>
          <xdr:cNvPr id="54" name="Rectangle: Rounded Corners 53">
            <a:extLst>
              <a:ext uri="{FF2B5EF4-FFF2-40B4-BE49-F238E27FC236}">
                <a16:creationId xmlns:a16="http://schemas.microsoft.com/office/drawing/2014/main" id="{00000000-0008-0000-0100-000036000000}"/>
              </a:ext>
            </a:extLst>
          </xdr:cNvPr>
          <xdr:cNvSpPr/>
        </xdr:nvSpPr>
        <xdr:spPr>
          <a:xfrm>
            <a:off x="8980915" y="596949"/>
            <a:ext cx="3553736" cy="2104447"/>
          </a:xfrm>
          <a:prstGeom prst="roundRect">
            <a:avLst>
              <a:gd name="adj" fmla="val 360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9363075" y="781050"/>
                <a:ext cx="6477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mc:Choice>
        <mc:Fallback/>
      </mc:AlternateContent>
      <mc:AlternateContent xmlns:mc="http://schemas.openxmlformats.org/markup-compatibility/2006">
        <mc:Choice xmlns:a14="http://schemas.microsoft.com/office/drawing/2010/main" Requires="a14">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10239375" y="781050"/>
                <a:ext cx="6477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mc:Choice>
        <mc:Fallback/>
      </mc:AlternateContent>
      <mc:AlternateContent xmlns:mc="http://schemas.openxmlformats.org/markup-compatibility/2006">
        <mc:Choice xmlns:a14="http://schemas.microsoft.com/office/drawing/2010/main" Requires="a14">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11115675" y="781050"/>
                <a:ext cx="8096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Transaction</a:t>
                </a:r>
              </a:p>
            </xdr:txBody>
          </xdr:sp>
        </mc:Choice>
        <mc:Fallback/>
      </mc:AlternateContent>
      <xdr:graphicFrame macro="">
        <xdr:nvGraphicFramePr>
          <xdr:cNvPr id="68" name="Chart 67">
            <a:extLst>
              <a:ext uri="{FF2B5EF4-FFF2-40B4-BE49-F238E27FC236}">
                <a16:creationId xmlns:a16="http://schemas.microsoft.com/office/drawing/2014/main" id="{00000000-0008-0000-0100-000044000000}"/>
              </a:ext>
            </a:extLst>
          </xdr:cNvPr>
          <xdr:cNvGraphicFramePr>
            <a:graphicFrameLocks/>
          </xdr:cNvGraphicFramePr>
        </xdr:nvGraphicFramePr>
        <xdr:xfrm>
          <a:off x="9141432" y="1117075"/>
          <a:ext cx="3223343" cy="1433140"/>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mc:Choice xmlns:a14="http://schemas.microsoft.com/office/drawing/2010/main" Requires="a14">
          <xdr:graphicFrame macro="">
            <xdr:nvGraphicFramePr>
              <xdr:cNvPr id="70" name="Year">
                <a:extLst>
                  <a:ext uri="{FF2B5EF4-FFF2-40B4-BE49-F238E27FC236}">
                    <a16:creationId xmlns:a16="http://schemas.microsoft.com/office/drawing/2014/main" id="{00000000-0008-0000-0100-000046000000}"/>
                  </a:ext>
                </a:extLst>
              </xdr:cNvPr>
              <xdr:cNvGraphicFramePr/>
            </xdr:nvGraphicFramePr>
            <xdr:xfrm>
              <a:off x="9210840" y="2139812"/>
              <a:ext cx="3110702" cy="52636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247834" y="2139812"/>
                <a:ext cx="3110979" cy="526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Analysis_1!C32">
        <xdr:nvSpPr>
          <xdr:cNvPr id="71" name="TextBox 70">
            <a:extLst>
              <a:ext uri="{FF2B5EF4-FFF2-40B4-BE49-F238E27FC236}">
                <a16:creationId xmlns:a16="http://schemas.microsoft.com/office/drawing/2014/main" id="{00000000-0008-0000-0100-000047000000}"/>
              </a:ext>
            </a:extLst>
          </xdr:cNvPr>
          <xdr:cNvSpPr txBox="1"/>
        </xdr:nvSpPr>
        <xdr:spPr>
          <a:xfrm>
            <a:off x="9298140" y="973042"/>
            <a:ext cx="792480" cy="24980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D888E3-B063-425A-9F26-2F91DC947C30}" type="TxLink">
              <a:rPr lang="en-US" sz="1800" b="1" i="0" u="none" strike="noStrike">
                <a:solidFill>
                  <a:srgbClr val="00B0F0"/>
                </a:solidFill>
                <a:latin typeface="Calibri"/>
                <a:ea typeface="Calibri"/>
                <a:cs typeface="Calibri"/>
              </a:rPr>
              <a:pPr algn="ctr"/>
              <a:t>61.4%</a:t>
            </a:fld>
            <a:endParaRPr lang="en-IN" sz="1800" b="1">
              <a:solidFill>
                <a:srgbClr val="00B0F0"/>
              </a:solidFill>
              <a:latin typeface="Arial" panose="020B0604020202020204" pitchFamily="34" charset="0"/>
              <a:cs typeface="Arial" panose="020B0604020202020204" pitchFamily="34" charset="0"/>
            </a:endParaRPr>
          </a:p>
        </xdr:txBody>
      </xdr:sp>
      <xdr:sp macro="" textlink="Analysis_1!E31">
        <xdr:nvSpPr>
          <xdr:cNvPr id="72" name="TextBox 71">
            <a:extLst>
              <a:ext uri="{FF2B5EF4-FFF2-40B4-BE49-F238E27FC236}">
                <a16:creationId xmlns:a16="http://schemas.microsoft.com/office/drawing/2014/main" id="{00000000-0008-0000-0100-000048000000}"/>
              </a:ext>
            </a:extLst>
          </xdr:cNvPr>
          <xdr:cNvSpPr txBox="1"/>
        </xdr:nvSpPr>
        <xdr:spPr>
          <a:xfrm>
            <a:off x="9379724" y="1184578"/>
            <a:ext cx="2734668" cy="19820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F573DA1-E36A-42FB-BF8C-EED101A2D1AF}" type="TxLink">
              <a:rPr lang="en-US" sz="1200" b="1" i="0" u="none" strike="noStrike">
                <a:solidFill>
                  <a:srgbClr val="000000"/>
                </a:solidFill>
                <a:latin typeface="Calibri"/>
                <a:ea typeface="Calibri"/>
                <a:cs typeface="Calibri"/>
              </a:rPr>
              <a:pPr algn="l"/>
              <a:t>of  Revenue came from the highlighted years</a:t>
            </a:fld>
            <a:endParaRPr lang="en-IN" sz="2000" b="1">
              <a:solidFill>
                <a:srgbClr val="00B0F0"/>
              </a:solidFill>
              <a:latin typeface="Arial" panose="020B0604020202020204" pitchFamily="34" charset="0"/>
              <a:cs typeface="Arial" panose="020B0604020202020204" pitchFamily="34" charset="0"/>
            </a:endParaRPr>
          </a:p>
        </xdr:txBody>
      </xdr:sp>
      <xdr:grpSp>
        <xdr:nvGrpSpPr>
          <xdr:cNvPr id="30" name="Group 29">
            <a:extLst>
              <a:ext uri="{FF2B5EF4-FFF2-40B4-BE49-F238E27FC236}">
                <a16:creationId xmlns:a16="http://schemas.microsoft.com/office/drawing/2014/main" id="{00000000-0008-0000-0100-00001E000000}"/>
              </a:ext>
            </a:extLst>
          </xdr:cNvPr>
          <xdr:cNvGrpSpPr/>
        </xdr:nvGrpSpPr>
        <xdr:grpSpPr>
          <a:xfrm>
            <a:off x="9287290" y="1364975"/>
            <a:ext cx="1025055" cy="319211"/>
            <a:chOff x="9282238" y="1552079"/>
            <a:chExt cx="1035988" cy="329316"/>
          </a:xfrm>
        </xdr:grpSpPr>
        <xdr:sp macro="" textlink="Analysis_1!E22">
          <xdr:nvSpPr>
            <xdr:cNvPr id="73" name="TextBox 72">
              <a:extLst>
                <a:ext uri="{FF2B5EF4-FFF2-40B4-BE49-F238E27FC236}">
                  <a16:creationId xmlns:a16="http://schemas.microsoft.com/office/drawing/2014/main" id="{00000000-0008-0000-0100-000049000000}"/>
                </a:ext>
              </a:extLst>
            </xdr:cNvPr>
            <xdr:cNvSpPr txBox="1"/>
          </xdr:nvSpPr>
          <xdr:spPr>
            <a:xfrm>
              <a:off x="9288425" y="1552079"/>
              <a:ext cx="834972" cy="14637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E695C-4D0C-441A-831A-5B37A13AA48F}" type="TxLink">
                <a:rPr lang="en-US" sz="1100" b="0" i="0" u="none" strike="noStrike">
                  <a:solidFill>
                    <a:sysClr val="windowText" lastClr="000000"/>
                  </a:solidFill>
                  <a:latin typeface="Calibri"/>
                  <a:ea typeface="Calibri"/>
                  <a:cs typeface="Calibri"/>
                </a:rPr>
                <a:pPr algn="ctr"/>
                <a:t>23,805,417 </a:t>
              </a:fld>
              <a:endParaRPr lang="en-IN" sz="1800" b="1">
                <a:solidFill>
                  <a:sysClr val="windowText" lastClr="000000"/>
                </a:solidFill>
                <a:latin typeface="Arial" panose="020B0604020202020204" pitchFamily="34" charset="0"/>
                <a:cs typeface="Arial" panose="020B0604020202020204" pitchFamily="34" charset="0"/>
              </a:endParaRPr>
            </a:p>
          </xdr:txBody>
        </xdr:sp>
        <xdr:sp macro="" textlink="Analysis_1!E21">
          <xdr:nvSpPr>
            <xdr:cNvPr id="79" name="TextBox 78">
              <a:extLst>
                <a:ext uri="{FF2B5EF4-FFF2-40B4-BE49-F238E27FC236}">
                  <a16:creationId xmlns:a16="http://schemas.microsoft.com/office/drawing/2014/main" id="{00000000-0008-0000-0100-00004F000000}"/>
                </a:ext>
              </a:extLst>
            </xdr:cNvPr>
            <xdr:cNvSpPr txBox="1"/>
          </xdr:nvSpPr>
          <xdr:spPr>
            <a:xfrm>
              <a:off x="9282238" y="1695186"/>
              <a:ext cx="1035988" cy="18620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209DC4-962F-49C4-AE9F-D905A90DC839}" type="TxLink">
                <a:rPr lang="en-US" sz="900" b="0" i="0" u="none" strike="noStrike">
                  <a:solidFill>
                    <a:srgbClr val="000000"/>
                  </a:solidFill>
                  <a:latin typeface="Calibri"/>
                  <a:ea typeface="Calibri"/>
                  <a:cs typeface="Calibri"/>
                </a:rPr>
                <a:pPr algn="l"/>
                <a:t>Average Revenue</a:t>
              </a:fld>
              <a:endParaRPr lang="en-IN" sz="1400" b="0">
                <a:solidFill>
                  <a:srgbClr val="00B0F0"/>
                </a:solidFill>
                <a:latin typeface="Arial" panose="020B0604020202020204" pitchFamily="34" charset="0"/>
                <a:cs typeface="Arial" panose="020B0604020202020204" pitchFamily="34" charset="0"/>
              </a:endParaRPr>
            </a:p>
          </xdr:txBody>
        </xdr:sp>
      </xdr:grpSp>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flipV="1">
            <a:off x="9380964" y="1666379"/>
            <a:ext cx="366257" cy="662"/>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1" name="Rectangle: Rounded Corners 50">
            <a:extLst>
              <a:ext uri="{FF2B5EF4-FFF2-40B4-BE49-F238E27FC236}">
                <a16:creationId xmlns:a16="http://schemas.microsoft.com/office/drawing/2014/main" id="{00000000-0008-0000-0100-000033000000}"/>
              </a:ext>
            </a:extLst>
          </xdr:cNvPr>
          <xdr:cNvSpPr/>
        </xdr:nvSpPr>
        <xdr:spPr>
          <a:xfrm>
            <a:off x="3588109" y="1982869"/>
            <a:ext cx="546570" cy="209207"/>
          </a:xfrm>
          <a:prstGeom prst="roundRect">
            <a:avLst>
              <a:gd name="adj" fmla="val 16242"/>
            </a:avLst>
          </a:prstGeom>
          <a:solidFill>
            <a:schemeClr val="bg1">
              <a:lumMod val="8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2" name="Rectangle: Rounded Corners 51">
            <a:extLst>
              <a:ext uri="{FF2B5EF4-FFF2-40B4-BE49-F238E27FC236}">
                <a16:creationId xmlns:a16="http://schemas.microsoft.com/office/drawing/2014/main" id="{00000000-0008-0000-0100-000034000000}"/>
              </a:ext>
            </a:extLst>
          </xdr:cNvPr>
          <xdr:cNvSpPr/>
        </xdr:nvSpPr>
        <xdr:spPr>
          <a:xfrm>
            <a:off x="2098482" y="1982869"/>
            <a:ext cx="530750" cy="207302"/>
          </a:xfrm>
          <a:prstGeom prst="roundRect">
            <a:avLst>
              <a:gd name="adj" fmla="val 16242"/>
            </a:avLst>
          </a:prstGeom>
          <a:solidFill>
            <a:schemeClr val="bg1">
              <a:lumMod val="8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Rectangle: Rounded Corners 54">
            <a:extLst>
              <a:ext uri="{FF2B5EF4-FFF2-40B4-BE49-F238E27FC236}">
                <a16:creationId xmlns:a16="http://schemas.microsoft.com/office/drawing/2014/main" id="{00000000-0008-0000-0100-000037000000}"/>
              </a:ext>
            </a:extLst>
          </xdr:cNvPr>
          <xdr:cNvSpPr/>
        </xdr:nvSpPr>
        <xdr:spPr>
          <a:xfrm>
            <a:off x="4991431" y="1982869"/>
            <a:ext cx="530750" cy="207302"/>
          </a:xfrm>
          <a:prstGeom prst="roundRect">
            <a:avLst>
              <a:gd name="adj" fmla="val 16242"/>
            </a:avLst>
          </a:prstGeom>
          <a:solidFill>
            <a:schemeClr val="bg1">
              <a:lumMod val="8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6" name="Rectangle: Rounded Corners 55">
            <a:extLst>
              <a:ext uri="{FF2B5EF4-FFF2-40B4-BE49-F238E27FC236}">
                <a16:creationId xmlns:a16="http://schemas.microsoft.com/office/drawing/2014/main" id="{00000000-0008-0000-0100-000038000000}"/>
              </a:ext>
            </a:extLst>
          </xdr:cNvPr>
          <xdr:cNvSpPr/>
        </xdr:nvSpPr>
        <xdr:spPr>
          <a:xfrm>
            <a:off x="6490169" y="1982869"/>
            <a:ext cx="539613" cy="209207"/>
          </a:xfrm>
          <a:prstGeom prst="roundRect">
            <a:avLst>
              <a:gd name="adj" fmla="val 16242"/>
            </a:avLst>
          </a:prstGeom>
          <a:solidFill>
            <a:schemeClr val="bg1">
              <a:lumMod val="8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_1!AC15">
        <xdr:nvSpPr>
          <xdr:cNvPr id="57" name="TextBox 56">
            <a:extLst>
              <a:ext uri="{FF2B5EF4-FFF2-40B4-BE49-F238E27FC236}">
                <a16:creationId xmlns:a16="http://schemas.microsoft.com/office/drawing/2014/main" id="{00000000-0008-0000-0100-000039000000}"/>
              </a:ext>
            </a:extLst>
          </xdr:cNvPr>
          <xdr:cNvSpPr txBox="1"/>
        </xdr:nvSpPr>
        <xdr:spPr>
          <a:xfrm>
            <a:off x="4906699" y="1971697"/>
            <a:ext cx="684227" cy="201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25DBB0-D6B3-4743-8432-EE830B6C33E3}" type="TxLink">
              <a:rPr lang="en-US" sz="1100" b="1" i="0" u="none" strike="noStrike">
                <a:solidFill>
                  <a:schemeClr val="tx1">
                    <a:lumMod val="85000"/>
                    <a:lumOff val="15000"/>
                  </a:schemeClr>
                </a:solidFill>
                <a:latin typeface="Calibri"/>
                <a:ea typeface="Calibri"/>
                <a:cs typeface="Calibri"/>
              </a:rPr>
              <a:pPr algn="ctr"/>
              <a:t>-12.48%</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AC21">
        <xdr:nvSpPr>
          <xdr:cNvPr id="58" name="TextBox 57">
            <a:extLst>
              <a:ext uri="{FF2B5EF4-FFF2-40B4-BE49-F238E27FC236}">
                <a16:creationId xmlns:a16="http://schemas.microsoft.com/office/drawing/2014/main" id="{00000000-0008-0000-0100-00003A000000}"/>
              </a:ext>
            </a:extLst>
          </xdr:cNvPr>
          <xdr:cNvSpPr txBox="1"/>
        </xdr:nvSpPr>
        <xdr:spPr>
          <a:xfrm>
            <a:off x="3523752" y="1980643"/>
            <a:ext cx="682902" cy="213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F929C7-3B03-48D4-AE8A-51447A24F266}" type="TxLink">
              <a:rPr lang="en-US" sz="1100" b="1" i="0" u="none" strike="noStrike">
                <a:solidFill>
                  <a:schemeClr val="tx1">
                    <a:lumMod val="85000"/>
                    <a:lumOff val="15000"/>
                  </a:schemeClr>
                </a:solidFill>
                <a:latin typeface="Calibri"/>
                <a:ea typeface="Calibri"/>
                <a:cs typeface="Calibri"/>
              </a:rPr>
              <a:pPr algn="ctr"/>
              <a:t>-13.64%</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AC27">
        <xdr:nvSpPr>
          <xdr:cNvPr id="59" name="TextBox 58">
            <a:extLst>
              <a:ext uri="{FF2B5EF4-FFF2-40B4-BE49-F238E27FC236}">
                <a16:creationId xmlns:a16="http://schemas.microsoft.com/office/drawing/2014/main" id="{00000000-0008-0000-0100-00003B000000}"/>
              </a:ext>
            </a:extLst>
          </xdr:cNvPr>
          <xdr:cNvSpPr txBox="1"/>
        </xdr:nvSpPr>
        <xdr:spPr>
          <a:xfrm>
            <a:off x="2020790" y="1974265"/>
            <a:ext cx="688037" cy="21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6CBC30-EED8-4DDD-9874-9D8B1F8BAC1A}" type="TxLink">
              <a:rPr lang="en-US" sz="1100" b="1" i="0" u="none" strike="noStrike">
                <a:solidFill>
                  <a:schemeClr val="tx1">
                    <a:lumMod val="85000"/>
                    <a:lumOff val="15000"/>
                  </a:schemeClr>
                </a:solidFill>
                <a:latin typeface="Calibri"/>
                <a:ea typeface="Calibri"/>
                <a:cs typeface="Calibri"/>
              </a:rPr>
              <a:pPr algn="ctr"/>
              <a:t>-14.44%</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AC33">
        <xdr:nvSpPr>
          <xdr:cNvPr id="63" name="TextBox 62">
            <a:extLst>
              <a:ext uri="{FF2B5EF4-FFF2-40B4-BE49-F238E27FC236}">
                <a16:creationId xmlns:a16="http://schemas.microsoft.com/office/drawing/2014/main" id="{00000000-0008-0000-0100-00003F000000}"/>
              </a:ext>
            </a:extLst>
          </xdr:cNvPr>
          <xdr:cNvSpPr txBox="1"/>
        </xdr:nvSpPr>
        <xdr:spPr>
          <a:xfrm>
            <a:off x="458110" y="1597654"/>
            <a:ext cx="685055" cy="215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190FFE-F34E-4BE4-B0A8-B22138618E26}" type="TxLink">
              <a:rPr lang="en-US" sz="1100" b="1" i="0" u="none" strike="noStrike">
                <a:solidFill>
                  <a:srgbClr val="FFFFFF"/>
                </a:solidFill>
                <a:latin typeface="Calibri"/>
                <a:ea typeface="Calibri"/>
                <a:cs typeface="Calibri"/>
              </a:rPr>
              <a:pPr algn="ctr"/>
              <a:t>+13.16%</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AC39">
        <xdr:nvSpPr>
          <xdr:cNvPr id="64" name="TextBox 63">
            <a:extLst>
              <a:ext uri="{FF2B5EF4-FFF2-40B4-BE49-F238E27FC236}">
                <a16:creationId xmlns:a16="http://schemas.microsoft.com/office/drawing/2014/main" id="{00000000-0008-0000-0100-000040000000}"/>
              </a:ext>
            </a:extLst>
          </xdr:cNvPr>
          <xdr:cNvSpPr txBox="1"/>
        </xdr:nvSpPr>
        <xdr:spPr>
          <a:xfrm>
            <a:off x="7918588" y="1644202"/>
            <a:ext cx="683812" cy="214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278D03-3C97-42C2-B92A-D944673FB43D}" type="TxLink">
              <a:rPr lang="en-US" sz="1100" b="1" i="0" u="none" strike="noStrike">
                <a:solidFill>
                  <a:srgbClr val="FFFFFF"/>
                </a:solidFill>
                <a:latin typeface="Calibri"/>
                <a:ea typeface="Calibri"/>
                <a:cs typeface="Calibri"/>
              </a:rPr>
              <a:pPr algn="ctr"/>
              <a:t>+17.37%</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AC45">
        <xdr:nvSpPr>
          <xdr:cNvPr id="65" name="TextBox 64">
            <a:extLst>
              <a:ext uri="{FF2B5EF4-FFF2-40B4-BE49-F238E27FC236}">
                <a16:creationId xmlns:a16="http://schemas.microsoft.com/office/drawing/2014/main" id="{00000000-0008-0000-0100-000041000000}"/>
              </a:ext>
            </a:extLst>
          </xdr:cNvPr>
          <xdr:cNvSpPr txBox="1"/>
        </xdr:nvSpPr>
        <xdr:spPr>
          <a:xfrm>
            <a:off x="6416288" y="1983790"/>
            <a:ext cx="687375" cy="198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9C8525-8D7A-4755-9FA8-1813DF1049DC}" type="TxLink">
              <a:rPr lang="en-US" sz="1100" b="1" i="0" u="none" strike="noStrike">
                <a:solidFill>
                  <a:schemeClr val="tx1">
                    <a:lumMod val="85000"/>
                    <a:lumOff val="15000"/>
                  </a:schemeClr>
                </a:solidFill>
                <a:latin typeface="Calibri"/>
                <a:ea typeface="Calibri"/>
                <a:cs typeface="Calibri"/>
              </a:rPr>
              <a:pPr algn="ctr"/>
              <a:t>+1.18%</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mc:AlternateContent xmlns:mc="http://schemas.openxmlformats.org/markup-compatibility/2006">
        <mc:Choice xmlns:a14="http://schemas.microsoft.com/office/drawing/2010/main" Requires="a14">
          <xdr:graphicFrame macro="">
            <xdr:nvGraphicFramePr>
              <xdr:cNvPr id="66" name="Month Name">
                <a:extLst>
                  <a:ext uri="{FF2B5EF4-FFF2-40B4-BE49-F238E27FC236}">
                    <a16:creationId xmlns:a16="http://schemas.microsoft.com/office/drawing/2014/main" id="{00000000-0008-0000-0100-000042000000}"/>
                  </a:ext>
                </a:extLst>
              </xdr:cNvPr>
              <xdr:cNvGraphicFramePr/>
            </xdr:nvGraphicFramePr>
            <xdr:xfrm>
              <a:off x="6270351" y="3073344"/>
              <a:ext cx="1518386" cy="140382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6307083" y="3073344"/>
                <a:ext cx="1518521" cy="1403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67" name="Chart 66">
            <a:extLst>
              <a:ext uri="{FF2B5EF4-FFF2-40B4-BE49-F238E27FC236}">
                <a16:creationId xmlns:a16="http://schemas.microsoft.com/office/drawing/2014/main" id="{00000000-0008-0000-0100-000043000000}"/>
              </a:ext>
            </a:extLst>
          </xdr:cNvPr>
          <xdr:cNvGraphicFramePr>
            <a:graphicFrameLocks/>
          </xdr:cNvGraphicFramePr>
        </xdr:nvGraphicFramePr>
        <xdr:xfrm>
          <a:off x="625006" y="2907692"/>
          <a:ext cx="5516631" cy="176577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8" name="Rectangle: Rounded Corners 87">
            <a:extLst>
              <a:ext uri="{FF2B5EF4-FFF2-40B4-BE49-F238E27FC236}">
                <a16:creationId xmlns:a16="http://schemas.microsoft.com/office/drawing/2014/main" id="{00000000-0008-0000-0100-000058000000}"/>
              </a:ext>
            </a:extLst>
          </xdr:cNvPr>
          <xdr:cNvSpPr/>
        </xdr:nvSpPr>
        <xdr:spPr>
          <a:xfrm>
            <a:off x="590632" y="2953424"/>
            <a:ext cx="548723" cy="218070"/>
          </a:xfrm>
          <a:prstGeom prst="roundRect">
            <a:avLst>
              <a:gd name="adj" fmla="val 16242"/>
            </a:avLst>
          </a:prstGeom>
          <a:solidFill>
            <a:srgbClr val="00B0F0"/>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_1 (2)'!G14">
        <xdr:nvSpPr>
          <xdr:cNvPr id="89" name="TextBox 88">
            <a:extLst>
              <a:ext uri="{FF2B5EF4-FFF2-40B4-BE49-F238E27FC236}">
                <a16:creationId xmlns:a16="http://schemas.microsoft.com/office/drawing/2014/main" id="{00000000-0008-0000-0100-000059000000}"/>
              </a:ext>
            </a:extLst>
          </xdr:cNvPr>
          <xdr:cNvSpPr txBox="1"/>
        </xdr:nvSpPr>
        <xdr:spPr>
          <a:xfrm>
            <a:off x="517332" y="2953103"/>
            <a:ext cx="698390" cy="216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AAD3EC-8D3D-4CAB-8A26-BB9F530B9537}" type="TxLink">
              <a:rPr lang="en-US" sz="1100" b="1" i="0" u="none" strike="noStrike">
                <a:solidFill>
                  <a:srgbClr val="000000"/>
                </a:solidFill>
                <a:latin typeface="Calibri"/>
                <a:ea typeface="Calibri"/>
                <a:cs typeface="Calibri"/>
              </a:rPr>
              <a:pPr algn="ctr"/>
              <a:t>In 2007</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
        <xdr:nvSpPr>
          <xdr:cNvPr id="96" name="Rectangle: Rounded Corners 95">
            <a:extLst>
              <a:ext uri="{FF2B5EF4-FFF2-40B4-BE49-F238E27FC236}">
                <a16:creationId xmlns:a16="http://schemas.microsoft.com/office/drawing/2014/main" id="{00000000-0008-0000-0100-000060000000}"/>
              </a:ext>
            </a:extLst>
          </xdr:cNvPr>
          <xdr:cNvSpPr/>
        </xdr:nvSpPr>
        <xdr:spPr>
          <a:xfrm>
            <a:off x="1217231" y="2949614"/>
            <a:ext cx="465153" cy="225690"/>
          </a:xfrm>
          <a:prstGeom prst="roundRect">
            <a:avLst>
              <a:gd name="adj" fmla="val 16242"/>
            </a:avLst>
          </a:prstGeom>
          <a:solidFill>
            <a:schemeClr val="bg1">
              <a:lumMod val="7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7" name="Rectangle: Rounded Corners 96">
            <a:extLst>
              <a:ext uri="{FF2B5EF4-FFF2-40B4-BE49-F238E27FC236}">
                <a16:creationId xmlns:a16="http://schemas.microsoft.com/office/drawing/2014/main" id="{00000000-0008-0000-0100-000061000000}"/>
              </a:ext>
            </a:extLst>
          </xdr:cNvPr>
          <xdr:cNvSpPr/>
        </xdr:nvSpPr>
        <xdr:spPr>
          <a:xfrm>
            <a:off x="2316873" y="2949614"/>
            <a:ext cx="267612" cy="219975"/>
          </a:xfrm>
          <a:prstGeom prst="roundRect">
            <a:avLst>
              <a:gd name="adj" fmla="val 16242"/>
            </a:avLst>
          </a:prstGeom>
          <a:solidFill>
            <a:schemeClr val="bg1">
              <a:lumMod val="7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9" name="Rectangle: Rounded Corners 98">
            <a:extLst>
              <a:ext uri="{FF2B5EF4-FFF2-40B4-BE49-F238E27FC236}">
                <a16:creationId xmlns:a16="http://schemas.microsoft.com/office/drawing/2014/main" id="{00000000-0008-0000-0100-000063000000}"/>
              </a:ext>
            </a:extLst>
          </xdr:cNvPr>
          <xdr:cNvSpPr/>
        </xdr:nvSpPr>
        <xdr:spPr>
          <a:xfrm>
            <a:off x="1754545" y="2949614"/>
            <a:ext cx="490167" cy="225690"/>
          </a:xfrm>
          <a:prstGeom prst="roundRect">
            <a:avLst>
              <a:gd name="adj" fmla="val 16242"/>
            </a:avLst>
          </a:prstGeom>
          <a:solidFill>
            <a:schemeClr val="bg1">
              <a:lumMod val="7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0" name="Rectangle: Rounded Corners 99">
            <a:extLst>
              <a:ext uri="{FF2B5EF4-FFF2-40B4-BE49-F238E27FC236}">
                <a16:creationId xmlns:a16="http://schemas.microsoft.com/office/drawing/2014/main" id="{00000000-0008-0000-0100-000064000000}"/>
              </a:ext>
            </a:extLst>
          </xdr:cNvPr>
          <xdr:cNvSpPr/>
        </xdr:nvSpPr>
        <xdr:spPr>
          <a:xfrm>
            <a:off x="2656647" y="2953424"/>
            <a:ext cx="497538" cy="218070"/>
          </a:xfrm>
          <a:prstGeom prst="roundRect">
            <a:avLst>
              <a:gd name="adj" fmla="val 16242"/>
            </a:avLst>
          </a:prstGeom>
          <a:solidFill>
            <a:schemeClr val="bg1">
              <a:lumMod val="75000"/>
            </a:schemeClr>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_1 (2)'!I8">
        <xdr:nvSpPr>
          <xdr:cNvPr id="101" name="TextBox 100">
            <a:extLst>
              <a:ext uri="{FF2B5EF4-FFF2-40B4-BE49-F238E27FC236}">
                <a16:creationId xmlns:a16="http://schemas.microsoft.com/office/drawing/2014/main" id="{00000000-0008-0000-0100-000065000000}"/>
              </a:ext>
            </a:extLst>
          </xdr:cNvPr>
          <xdr:cNvSpPr txBox="1"/>
        </xdr:nvSpPr>
        <xdr:spPr>
          <a:xfrm>
            <a:off x="1635151" y="2956251"/>
            <a:ext cx="720671" cy="216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0CF8EC-7ED7-4643-949A-8FCF47E1C528}" type="TxLink">
              <a:rPr lang="en-US" sz="1100" b="1" i="0" u="none" strike="noStrike">
                <a:solidFill>
                  <a:srgbClr val="000000"/>
                </a:solidFill>
                <a:latin typeface="Calibri"/>
                <a:ea typeface="Calibri"/>
                <a:cs typeface="Calibri"/>
              </a:rPr>
              <a:pPr algn="ctr"/>
              <a:t>Sep</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 (2)'!I7">
        <xdr:nvSpPr>
          <xdr:cNvPr id="102" name="TextBox 101">
            <a:extLst>
              <a:ext uri="{FF2B5EF4-FFF2-40B4-BE49-F238E27FC236}">
                <a16:creationId xmlns:a16="http://schemas.microsoft.com/office/drawing/2014/main" id="{00000000-0008-0000-0100-000066000000}"/>
              </a:ext>
            </a:extLst>
          </xdr:cNvPr>
          <xdr:cNvSpPr txBox="1"/>
        </xdr:nvSpPr>
        <xdr:spPr>
          <a:xfrm>
            <a:off x="1087839" y="2951779"/>
            <a:ext cx="701372" cy="216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916CFB-80CB-4C52-B076-9324F0DAFE55}" type="TxLink">
              <a:rPr lang="en-US" sz="1100" b="1" i="0" u="none" strike="noStrike">
                <a:solidFill>
                  <a:srgbClr val="000000"/>
                </a:solidFill>
                <a:latin typeface="Calibri"/>
                <a:ea typeface="Calibri"/>
                <a:cs typeface="Calibri"/>
              </a:rPr>
              <a:pPr algn="ctr"/>
              <a:t>Oct</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 (2)'!I9">
        <xdr:nvSpPr>
          <xdr:cNvPr id="103" name="TextBox 102">
            <a:extLst>
              <a:ext uri="{FF2B5EF4-FFF2-40B4-BE49-F238E27FC236}">
                <a16:creationId xmlns:a16="http://schemas.microsoft.com/office/drawing/2014/main" id="{00000000-0008-0000-0100-000067000000}"/>
              </a:ext>
            </a:extLst>
          </xdr:cNvPr>
          <xdr:cNvSpPr txBox="1"/>
        </xdr:nvSpPr>
        <xdr:spPr>
          <a:xfrm>
            <a:off x="2553446" y="2955008"/>
            <a:ext cx="691847" cy="218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256D79-EA0B-409A-A8C0-5AAF780A70E3}" type="TxLink">
              <a:rPr lang="en-US" sz="1100" b="1" i="0" u="none" strike="noStrike">
                <a:solidFill>
                  <a:srgbClr val="000000"/>
                </a:solidFill>
                <a:latin typeface="Calibri"/>
                <a:ea typeface="Calibri"/>
                <a:cs typeface="Calibri"/>
              </a:rPr>
              <a:pPr algn="ctr"/>
              <a:t>Dec</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 (2)'!I8">
        <xdr:nvSpPr>
          <xdr:cNvPr id="105" name="TextBox 104">
            <a:extLst>
              <a:ext uri="{FF2B5EF4-FFF2-40B4-BE49-F238E27FC236}">
                <a16:creationId xmlns:a16="http://schemas.microsoft.com/office/drawing/2014/main" id="{00000000-0008-0000-0100-000069000000}"/>
              </a:ext>
            </a:extLst>
          </xdr:cNvPr>
          <xdr:cNvSpPr txBox="1"/>
        </xdr:nvSpPr>
        <xdr:spPr>
          <a:xfrm>
            <a:off x="2324680" y="2952441"/>
            <a:ext cx="245911" cy="216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latin typeface="Arial" panose="020B0604020202020204" pitchFamily="34" charset="0"/>
                <a:cs typeface="Arial" panose="020B0604020202020204" pitchFamily="34" charset="0"/>
              </a:rPr>
              <a:t>&amp;</a:t>
            </a:r>
          </a:p>
        </xdr:txBody>
      </xdr:sp>
      <xdr:sp macro="" textlink="'Analysis_1 (2)'!I8">
        <xdr:nvSpPr>
          <xdr:cNvPr id="106" name="TextBox 105">
            <a:extLst>
              <a:ext uri="{FF2B5EF4-FFF2-40B4-BE49-F238E27FC236}">
                <a16:creationId xmlns:a16="http://schemas.microsoft.com/office/drawing/2014/main" id="{00000000-0008-0000-0100-00006A000000}"/>
              </a:ext>
            </a:extLst>
          </xdr:cNvPr>
          <xdr:cNvSpPr txBox="1"/>
        </xdr:nvSpPr>
        <xdr:spPr>
          <a:xfrm>
            <a:off x="3047834" y="2968901"/>
            <a:ext cx="1780679" cy="201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0">
                <a:solidFill>
                  <a:schemeClr val="tx1">
                    <a:lumMod val="85000"/>
                    <a:lumOff val="15000"/>
                  </a:schemeClr>
                </a:solidFill>
                <a:latin typeface="Arial" panose="020B0604020202020204" pitchFamily="34" charset="0"/>
                <a:cs typeface="Arial" panose="020B0604020202020204" pitchFamily="34" charset="0"/>
              </a:rPr>
              <a:t>Collectively</a:t>
            </a:r>
            <a:r>
              <a:rPr lang="en-IN" sz="1050" b="0" baseline="0">
                <a:solidFill>
                  <a:schemeClr val="tx1">
                    <a:lumMod val="85000"/>
                    <a:lumOff val="15000"/>
                  </a:schemeClr>
                </a:solidFill>
                <a:latin typeface="Arial" panose="020B0604020202020204" pitchFamily="34" charset="0"/>
                <a:cs typeface="Arial" panose="020B0604020202020204" pitchFamily="34" charset="0"/>
              </a:rPr>
              <a:t> accounted for</a:t>
            </a:r>
            <a:endParaRPr lang="en-IN" sz="1050" b="0">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 (2)'!H12">
        <xdr:nvSpPr>
          <xdr:cNvPr id="107" name="TextBox 106">
            <a:extLst>
              <a:ext uri="{FF2B5EF4-FFF2-40B4-BE49-F238E27FC236}">
                <a16:creationId xmlns:a16="http://schemas.microsoft.com/office/drawing/2014/main" id="{00000000-0008-0000-0100-00006B000000}"/>
              </a:ext>
            </a:extLst>
          </xdr:cNvPr>
          <xdr:cNvSpPr txBox="1"/>
        </xdr:nvSpPr>
        <xdr:spPr>
          <a:xfrm>
            <a:off x="4638757" y="2952915"/>
            <a:ext cx="774424" cy="203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E5F22-C7A7-448F-8FDF-EE7665BF4B80}" type="TxLink">
              <a:rPr lang="en-US" sz="1800" b="1" i="0" u="none" strike="noStrike">
                <a:solidFill>
                  <a:srgbClr val="00B0F0"/>
                </a:solidFill>
                <a:latin typeface="Calibri"/>
                <a:ea typeface="Calibri"/>
                <a:cs typeface="Calibri"/>
              </a:rPr>
              <a:pPr marL="0" indent="0" algn="ctr"/>
              <a:t>35.5%</a:t>
            </a:fld>
            <a:endParaRPr lang="en-IN" sz="1800" b="1" i="0" u="none" strike="noStrike">
              <a:solidFill>
                <a:srgbClr val="00B0F0"/>
              </a:solidFill>
              <a:latin typeface="Calibri"/>
              <a:ea typeface="Calibri"/>
              <a:cs typeface="Calibri"/>
            </a:endParaRPr>
          </a:p>
        </xdr:txBody>
      </xdr:sp>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544001" y="0"/>
            <a:ext cx="3667954" cy="512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i="0" u="none" strike="noStrike">
                <a:solidFill>
                  <a:srgbClr val="00B0F0"/>
                </a:solidFill>
                <a:latin typeface="Arial" panose="020B0604020202020204" pitchFamily="34" charset="0"/>
                <a:ea typeface="Calibri"/>
                <a:cs typeface="Arial" panose="020B0604020202020204" pitchFamily="34" charset="0"/>
              </a:rPr>
              <a:t>Adventure</a:t>
            </a:r>
            <a:r>
              <a:rPr lang="en-IN" sz="1800" b="1" i="0" u="none" strike="noStrike">
                <a:solidFill>
                  <a:srgbClr val="00B0F0"/>
                </a:solidFill>
                <a:latin typeface="Arial" panose="020B0604020202020204" pitchFamily="34" charset="0"/>
                <a:ea typeface="Calibri"/>
                <a:cs typeface="Arial" panose="020B0604020202020204" pitchFamily="34" charset="0"/>
              </a:rPr>
              <a:t> </a:t>
            </a:r>
            <a:r>
              <a:rPr lang="en-IN" sz="2000" b="1" i="0" u="none" strike="noStrike" baseline="0">
                <a:solidFill>
                  <a:schemeClr val="tx1">
                    <a:lumMod val="85000"/>
                    <a:lumOff val="15000"/>
                  </a:schemeClr>
                </a:solidFill>
                <a:latin typeface="Arial" panose="020B0604020202020204" pitchFamily="34" charset="0"/>
                <a:ea typeface="Calibri"/>
                <a:cs typeface="Arial" panose="020B0604020202020204" pitchFamily="34" charset="0"/>
              </a:rPr>
              <a:t>Works </a:t>
            </a:r>
            <a:r>
              <a:rPr lang="en-IN" sz="2000" b="1" i="0" u="none" strike="noStrike" baseline="0">
                <a:solidFill>
                  <a:schemeClr val="tx1">
                    <a:lumMod val="85000"/>
                    <a:lumOff val="15000"/>
                  </a:schemeClr>
                </a:solidFill>
                <a:latin typeface="Bahnschrift SemiBold Condensed" panose="020B0502040204020203" pitchFamily="34" charset="0"/>
                <a:ea typeface="Calibri"/>
                <a:cs typeface="Arial" panose="020B0604020202020204" pitchFamily="34" charset="0"/>
              </a:rPr>
              <a:t>Sales Analysis</a:t>
            </a:r>
            <a:endParaRPr lang="en-IN" sz="1200" b="1" i="0" u="none" strike="noStrike">
              <a:solidFill>
                <a:schemeClr val="tx1">
                  <a:lumMod val="85000"/>
                  <a:lumOff val="15000"/>
                </a:schemeClr>
              </a:solidFill>
              <a:latin typeface="Bahnschrift SemiBold Condensed" panose="020B0502040204020203" pitchFamily="34" charset="0"/>
              <a:ea typeface="Calibri"/>
              <a:cs typeface="Arial" panose="020B0604020202020204" pitchFamily="34" charset="0"/>
            </a:endParaRPr>
          </a:p>
        </xdr:txBody>
      </xdr:sp>
      <xdr:graphicFrame macro="">
        <xdr:nvGraphicFramePr>
          <xdr:cNvPr id="111" name="Chart 110">
            <a:extLst>
              <a:ext uri="{FF2B5EF4-FFF2-40B4-BE49-F238E27FC236}">
                <a16:creationId xmlns:a16="http://schemas.microsoft.com/office/drawing/2014/main" id="{00000000-0008-0000-0100-00006F000000}"/>
              </a:ext>
            </a:extLst>
          </xdr:cNvPr>
          <xdr:cNvGraphicFramePr>
            <a:graphicFrameLocks/>
          </xdr:cNvGraphicFramePr>
        </xdr:nvGraphicFramePr>
        <xdr:xfrm>
          <a:off x="8004563" y="2949767"/>
          <a:ext cx="4501431" cy="1650808"/>
        </xdr:xfrm>
        <a:graphic>
          <a:graphicData uri="http://schemas.openxmlformats.org/drawingml/2006/chart">
            <c:chart xmlns:c="http://schemas.openxmlformats.org/drawingml/2006/chart" xmlns:r="http://schemas.openxmlformats.org/officeDocument/2006/relationships" r:id="rId9"/>
          </a:graphicData>
        </a:graphic>
      </xdr:graphicFrame>
      <xdr:sp macro="" textlink="'Analysis_1 (2)'!R15">
        <xdr:nvSpPr>
          <xdr:cNvPr id="113" name="TextBox 112">
            <a:extLst>
              <a:ext uri="{FF2B5EF4-FFF2-40B4-BE49-F238E27FC236}">
                <a16:creationId xmlns:a16="http://schemas.microsoft.com/office/drawing/2014/main" id="{00000000-0008-0000-0100-000071000000}"/>
              </a:ext>
            </a:extLst>
          </xdr:cNvPr>
          <xdr:cNvSpPr txBox="1"/>
        </xdr:nvSpPr>
        <xdr:spPr>
          <a:xfrm>
            <a:off x="10199037" y="2883426"/>
            <a:ext cx="792398" cy="196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C75B9C-1046-4678-B7AD-FB8DFAA8C0F8}" type="TxLink">
              <a:rPr lang="en-US" sz="1800" b="1" i="0" u="none" strike="noStrike">
                <a:solidFill>
                  <a:srgbClr val="00B0F0"/>
                </a:solidFill>
                <a:latin typeface="Calibri"/>
                <a:ea typeface="Calibri"/>
                <a:cs typeface="Calibri"/>
              </a:rPr>
              <a:pPr marL="0" indent="0" algn="ctr"/>
              <a:t>47.0%</a:t>
            </a:fld>
            <a:endParaRPr lang="en-IN" sz="1800" b="1" i="0" u="none" strike="noStrike">
              <a:solidFill>
                <a:srgbClr val="00B0F0"/>
              </a:solidFill>
              <a:latin typeface="Calibri"/>
              <a:ea typeface="Calibri"/>
              <a:cs typeface="Calibri"/>
            </a:endParaRPr>
          </a:p>
        </xdr:txBody>
      </xdr:sp>
      <xdr:sp macro="" textlink="'Analysis_1 (2)'!I8">
        <xdr:nvSpPr>
          <xdr:cNvPr id="114" name="TextBox 113">
            <a:extLst>
              <a:ext uri="{FF2B5EF4-FFF2-40B4-BE49-F238E27FC236}">
                <a16:creationId xmlns:a16="http://schemas.microsoft.com/office/drawing/2014/main" id="{00000000-0008-0000-0100-000072000000}"/>
              </a:ext>
            </a:extLst>
          </xdr:cNvPr>
          <xdr:cNvSpPr txBox="1"/>
        </xdr:nvSpPr>
        <xdr:spPr>
          <a:xfrm>
            <a:off x="7837088" y="2916636"/>
            <a:ext cx="2592455" cy="176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0">
                <a:solidFill>
                  <a:schemeClr val="tx1">
                    <a:lumMod val="85000"/>
                    <a:lumOff val="15000"/>
                  </a:schemeClr>
                </a:solidFill>
                <a:latin typeface="Arial" panose="020B0604020202020204" pitchFamily="34" charset="0"/>
                <a:cs typeface="Arial" panose="020B0604020202020204" pitchFamily="34" charset="0"/>
              </a:rPr>
              <a:t>The</a:t>
            </a:r>
            <a:r>
              <a:rPr lang="en-IN" sz="1050" b="0" baseline="0">
                <a:solidFill>
                  <a:schemeClr val="tx1">
                    <a:lumMod val="85000"/>
                    <a:lumOff val="15000"/>
                  </a:schemeClr>
                </a:solidFill>
                <a:latin typeface="Arial" panose="020B0604020202020204" pitchFamily="34" charset="0"/>
                <a:cs typeface="Arial" panose="020B0604020202020204" pitchFamily="34" charset="0"/>
              </a:rPr>
              <a:t> highlighted weekdays contributed</a:t>
            </a:r>
            <a:endParaRPr lang="en-IN" sz="1050" b="0">
              <a:solidFill>
                <a:schemeClr val="tx1">
                  <a:lumMod val="85000"/>
                  <a:lumOff val="15000"/>
                </a:schemeClr>
              </a:solidFill>
              <a:latin typeface="Arial" panose="020B0604020202020204" pitchFamily="34" charset="0"/>
              <a:cs typeface="Arial" panose="020B0604020202020204" pitchFamily="34" charset="0"/>
            </a:endParaRPr>
          </a:p>
        </xdr:txBody>
      </xdr:sp>
      <xdr:sp macro="" textlink="'Analysis_1 (2)'!I8">
        <xdr:nvSpPr>
          <xdr:cNvPr id="115" name="TextBox 114">
            <a:extLst>
              <a:ext uri="{FF2B5EF4-FFF2-40B4-BE49-F238E27FC236}">
                <a16:creationId xmlns:a16="http://schemas.microsoft.com/office/drawing/2014/main" id="{00000000-0008-0000-0100-000073000000}"/>
              </a:ext>
            </a:extLst>
          </xdr:cNvPr>
          <xdr:cNvSpPr txBox="1"/>
        </xdr:nvSpPr>
        <xdr:spPr>
          <a:xfrm>
            <a:off x="10848147" y="2898830"/>
            <a:ext cx="991015" cy="20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dk1"/>
                </a:solidFill>
                <a:effectLst/>
                <a:latin typeface="+mn-lt"/>
                <a:ea typeface="+mn-ea"/>
                <a:cs typeface="+mn-cs"/>
              </a:rPr>
              <a:t>of</a:t>
            </a:r>
            <a:r>
              <a:rPr lang="en-IN" sz="1100" b="0" i="0" baseline="0">
                <a:solidFill>
                  <a:schemeClr val="dk1"/>
                </a:solidFill>
                <a:effectLst/>
                <a:latin typeface="+mn-lt"/>
                <a:ea typeface="+mn-ea"/>
                <a:cs typeface="+mn-cs"/>
              </a:rPr>
              <a:t> Total </a:t>
            </a:r>
            <a:r>
              <a:rPr lang="en-IN" sz="1100" b="1" i="0" baseline="0">
                <a:solidFill>
                  <a:schemeClr val="dk1"/>
                </a:solidFill>
                <a:effectLst/>
                <a:latin typeface="+mn-lt"/>
                <a:ea typeface="+mn-ea"/>
                <a:cs typeface="+mn-cs"/>
              </a:rPr>
              <a:t>Profit</a:t>
            </a:r>
            <a:endParaRPr lang="en-IN" sz="1050">
              <a:effectLst/>
            </a:endParaRPr>
          </a:p>
        </xdr:txBody>
      </xdr:sp>
      <xdr:graphicFrame macro="">
        <xdr:nvGraphicFramePr>
          <xdr:cNvPr id="116" name="Chart 115">
            <a:extLst>
              <a:ext uri="{FF2B5EF4-FFF2-40B4-BE49-F238E27FC236}">
                <a16:creationId xmlns:a16="http://schemas.microsoft.com/office/drawing/2014/main" id="{00000000-0008-0000-0100-000074000000}"/>
              </a:ext>
            </a:extLst>
          </xdr:cNvPr>
          <xdr:cNvGraphicFramePr>
            <a:graphicFrameLocks/>
          </xdr:cNvGraphicFramePr>
        </xdr:nvGraphicFramePr>
        <xdr:xfrm>
          <a:off x="629008" y="4940781"/>
          <a:ext cx="2227916" cy="2104200"/>
        </xdr:xfrm>
        <a:graphic>
          <a:graphicData uri="http://schemas.openxmlformats.org/drawingml/2006/chart">
            <c:chart xmlns:c="http://schemas.openxmlformats.org/drawingml/2006/chart" xmlns:r="http://schemas.openxmlformats.org/officeDocument/2006/relationships" r:id="rId10"/>
          </a:graphicData>
        </a:graphic>
      </xdr:graphicFrame>
      <xdr:sp macro="" textlink="'Analysis_1 (2)'!Y11">
        <xdr:nvSpPr>
          <xdr:cNvPr id="118" name="TextBox 117">
            <a:extLst>
              <a:ext uri="{FF2B5EF4-FFF2-40B4-BE49-F238E27FC236}">
                <a16:creationId xmlns:a16="http://schemas.microsoft.com/office/drawing/2014/main" id="{00000000-0008-0000-0100-000076000000}"/>
              </a:ext>
            </a:extLst>
          </xdr:cNvPr>
          <xdr:cNvSpPr txBox="1"/>
        </xdr:nvSpPr>
        <xdr:spPr>
          <a:xfrm>
            <a:off x="2206134" y="4932902"/>
            <a:ext cx="1374835" cy="318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4AD01E-A3C2-4502-B10F-B1FACCA7649C}" type="TxLink">
              <a:rPr lang="en-US" sz="1100" b="0" i="0" u="none" strike="noStrike">
                <a:solidFill>
                  <a:srgbClr val="000000"/>
                </a:solidFill>
                <a:latin typeface="Calibri"/>
                <a:ea typeface="Calibri"/>
                <a:cs typeface="Calibri"/>
              </a:rPr>
              <a:pPr algn="ctr"/>
              <a:t>WEEKDAY makes up</a:t>
            </a:fld>
            <a:endParaRPr lang="en-IN" sz="1800" b="0">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_1 (2)'!Y10">
        <xdr:nvSpPr>
          <xdr:cNvPr id="119" name="TextBox 118">
            <a:extLst>
              <a:ext uri="{FF2B5EF4-FFF2-40B4-BE49-F238E27FC236}">
                <a16:creationId xmlns:a16="http://schemas.microsoft.com/office/drawing/2014/main" id="{00000000-0008-0000-0100-000077000000}"/>
              </a:ext>
            </a:extLst>
          </xdr:cNvPr>
          <xdr:cNvSpPr txBox="1"/>
        </xdr:nvSpPr>
        <xdr:spPr>
          <a:xfrm>
            <a:off x="2504763" y="5151034"/>
            <a:ext cx="761664" cy="209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52FDB1B-476E-4D30-9F0C-8F4CF5534CAB}" type="TxLink">
              <a:rPr lang="en-US" sz="1800" b="1" i="0" u="none" strike="noStrike">
                <a:solidFill>
                  <a:srgbClr val="00B0F0"/>
                </a:solidFill>
                <a:latin typeface="Calibri"/>
                <a:ea typeface="Calibri"/>
                <a:cs typeface="Calibri"/>
              </a:rPr>
              <a:pPr marL="0" indent="0" algn="ctr"/>
              <a:t>74.9%</a:t>
            </a:fld>
            <a:endParaRPr lang="en-IN" sz="1800" b="1" i="0" u="none" strike="noStrike">
              <a:solidFill>
                <a:srgbClr val="00B0F0"/>
              </a:solidFill>
              <a:latin typeface="Calibri"/>
              <a:ea typeface="Calibri"/>
              <a:cs typeface="Calibri"/>
            </a:endParaRPr>
          </a:p>
        </xdr:txBody>
      </xdr:sp>
      <xdr:sp macro="" textlink="'Analysis_1 (2)'!I8">
        <xdr:nvSpPr>
          <xdr:cNvPr id="120" name="TextBox 119">
            <a:extLst>
              <a:ext uri="{FF2B5EF4-FFF2-40B4-BE49-F238E27FC236}">
                <a16:creationId xmlns:a16="http://schemas.microsoft.com/office/drawing/2014/main" id="{00000000-0008-0000-0100-000078000000}"/>
              </a:ext>
            </a:extLst>
          </xdr:cNvPr>
          <xdr:cNvSpPr txBox="1"/>
        </xdr:nvSpPr>
        <xdr:spPr>
          <a:xfrm>
            <a:off x="2419959" y="5330474"/>
            <a:ext cx="986774" cy="214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dk1"/>
                </a:solidFill>
                <a:effectLst/>
                <a:latin typeface="+mn-lt"/>
                <a:ea typeface="+mn-ea"/>
                <a:cs typeface="+mn-cs"/>
              </a:rPr>
              <a:t>of</a:t>
            </a:r>
            <a:r>
              <a:rPr lang="en-IN" sz="1100" b="0" i="0" baseline="0">
                <a:solidFill>
                  <a:schemeClr val="dk1"/>
                </a:solidFill>
                <a:effectLst/>
                <a:latin typeface="+mn-lt"/>
                <a:ea typeface="+mn-ea"/>
                <a:cs typeface="+mn-cs"/>
              </a:rPr>
              <a:t> Total </a:t>
            </a:r>
            <a:r>
              <a:rPr lang="en-IN" sz="1100" b="1" i="0" baseline="0">
                <a:solidFill>
                  <a:schemeClr val="dk1"/>
                </a:solidFill>
                <a:effectLst/>
                <a:latin typeface="+mn-lt"/>
                <a:ea typeface="+mn-ea"/>
                <a:cs typeface="+mn-cs"/>
              </a:rPr>
              <a:t>Profit</a:t>
            </a:r>
            <a:endParaRPr lang="en-IN" sz="1050">
              <a:effectLst/>
            </a:endParaRPr>
          </a:p>
        </xdr:txBody>
      </xdr:sp>
      <xdr:sp macro="" textlink="">
        <xdr:nvSpPr>
          <xdr:cNvPr id="5" name="Oval 4">
            <a:extLst>
              <a:ext uri="{FF2B5EF4-FFF2-40B4-BE49-F238E27FC236}">
                <a16:creationId xmlns:a16="http://schemas.microsoft.com/office/drawing/2014/main" id="{00000000-0008-0000-0100-000005000000}"/>
              </a:ext>
            </a:extLst>
          </xdr:cNvPr>
          <xdr:cNvSpPr/>
        </xdr:nvSpPr>
        <xdr:spPr>
          <a:xfrm>
            <a:off x="1167861" y="5284219"/>
            <a:ext cx="1121501" cy="111744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22" name="Picture 121" descr="Calendar ">
            <a:extLst>
              <a:ext uri="{FF2B5EF4-FFF2-40B4-BE49-F238E27FC236}">
                <a16:creationId xmlns:a16="http://schemas.microsoft.com/office/drawing/2014/main" id="{00000000-0008-0000-0100-00007A000000}"/>
              </a:ext>
            </a:extLst>
          </xdr:cNvPr>
          <xdr:cNvPicPr>
            <a:picLocks noChangeAspect="1" noChangeArrowheads="1" noCrop="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389825" y="5483165"/>
            <a:ext cx="701805" cy="688080"/>
          </a:xfrm>
          <a:prstGeom prst="rect">
            <a:avLst/>
          </a:prstGeom>
          <a:noFill/>
        </xdr:spPr>
      </xdr:pic>
      <xdr:grpSp>
        <xdr:nvGrpSpPr>
          <xdr:cNvPr id="20" name="Group 19">
            <a:extLst>
              <a:ext uri="{FF2B5EF4-FFF2-40B4-BE49-F238E27FC236}">
                <a16:creationId xmlns:a16="http://schemas.microsoft.com/office/drawing/2014/main" id="{00000000-0008-0000-0100-000014000000}"/>
              </a:ext>
            </a:extLst>
          </xdr:cNvPr>
          <xdr:cNvGrpSpPr/>
        </xdr:nvGrpSpPr>
        <xdr:grpSpPr>
          <a:xfrm>
            <a:off x="3809495" y="5830553"/>
            <a:ext cx="969036" cy="1286959"/>
            <a:chOff x="3844108" y="5677040"/>
            <a:chExt cx="967958" cy="1285773"/>
          </a:xfrm>
        </xdr:grpSpPr>
        <xdr:sp macro="" textlink="">
          <xdr:nvSpPr>
            <xdr:cNvPr id="123" name="Rectangle: Rounded Corners 122">
              <a:extLst>
                <a:ext uri="{FF2B5EF4-FFF2-40B4-BE49-F238E27FC236}">
                  <a16:creationId xmlns:a16="http://schemas.microsoft.com/office/drawing/2014/main" id="{00000000-0008-0000-0100-00007B000000}"/>
                </a:ext>
              </a:extLst>
            </xdr:cNvPr>
            <xdr:cNvSpPr/>
          </xdr:nvSpPr>
          <xdr:spPr>
            <a:xfrm>
              <a:off x="3857062" y="5677040"/>
              <a:ext cx="778952" cy="981359"/>
            </a:xfrm>
            <a:prstGeom prst="roundRect">
              <a:avLst>
                <a:gd name="adj" fmla="val 16242"/>
              </a:avLst>
            </a:prstGeom>
            <a:solidFill>
              <a:schemeClr val="tx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2" name="Oval 131">
              <a:extLst>
                <a:ext uri="{FF2B5EF4-FFF2-40B4-BE49-F238E27FC236}">
                  <a16:creationId xmlns:a16="http://schemas.microsoft.com/office/drawing/2014/main" id="{00000000-0008-0000-0100-000084000000}"/>
                </a:ext>
              </a:extLst>
            </xdr:cNvPr>
            <xdr:cNvSpPr/>
          </xdr:nvSpPr>
          <xdr:spPr>
            <a:xfrm>
              <a:off x="4335024" y="6519938"/>
              <a:ext cx="469913" cy="442875"/>
            </a:xfrm>
            <a:prstGeom prst="ellipse">
              <a:avLst/>
            </a:prstGeom>
            <a:solidFill>
              <a:schemeClr val="bg1">
                <a:lumMod val="75000"/>
              </a:schemeClr>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lumMod val="75000"/>
                  </a:schemeClr>
                </a:solidFill>
              </a:endParaRPr>
            </a:p>
          </xdr:txBody>
        </xdr:sp>
        <xdr:sp macro="" textlink="'Analysis_1 (2)'!AF5">
          <xdr:nvSpPr>
            <xdr:cNvPr id="137" name="TextBox 136">
              <a:extLst>
                <a:ext uri="{FF2B5EF4-FFF2-40B4-BE49-F238E27FC236}">
                  <a16:creationId xmlns:a16="http://schemas.microsoft.com/office/drawing/2014/main" id="{00000000-0008-0000-0100-000089000000}"/>
                </a:ext>
              </a:extLst>
            </xdr:cNvPr>
            <xdr:cNvSpPr txBox="1"/>
          </xdr:nvSpPr>
          <xdr:spPr>
            <a:xfrm>
              <a:off x="3854998" y="6009463"/>
              <a:ext cx="818182" cy="21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CA74D6-8F73-4B28-8134-F8357894E255}" type="TxLink">
                <a:rPr lang="en-US" sz="1400" b="1" i="0" u="none" strike="noStrike">
                  <a:solidFill>
                    <a:schemeClr val="bg1"/>
                  </a:solidFill>
                  <a:effectLst/>
                  <a:latin typeface="Calibri"/>
                  <a:ea typeface="Calibri"/>
                  <a:cs typeface="Calibri"/>
                </a:rPr>
                <a:pPr algn="ctr"/>
                <a:t>$2.54 M</a:t>
              </a:fld>
              <a:endParaRPr lang="en-IN" sz="1200" b="1">
                <a:solidFill>
                  <a:schemeClr val="bg1"/>
                </a:solidFill>
                <a:effectLst/>
              </a:endParaRPr>
            </a:p>
          </xdr:txBody>
        </xdr:sp>
        <xdr:sp macro="" textlink="'Analysis_1 (2)'!I8">
          <xdr:nvSpPr>
            <xdr:cNvPr id="142" name="TextBox 141">
              <a:extLst>
                <a:ext uri="{FF2B5EF4-FFF2-40B4-BE49-F238E27FC236}">
                  <a16:creationId xmlns:a16="http://schemas.microsoft.com/office/drawing/2014/main" id="{00000000-0008-0000-0100-00008E000000}"/>
                </a:ext>
              </a:extLst>
            </xdr:cNvPr>
            <xdr:cNvSpPr txBox="1"/>
          </xdr:nvSpPr>
          <xdr:spPr>
            <a:xfrm>
              <a:off x="3844108" y="6240777"/>
              <a:ext cx="818182" cy="21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bg1"/>
                  </a:solidFill>
                  <a:effectLst/>
                  <a:latin typeface="+mn-lt"/>
                  <a:ea typeface="+mn-ea"/>
                  <a:cs typeface="+mn-cs"/>
                </a:rPr>
                <a:t>Quarter</a:t>
              </a:r>
              <a:r>
                <a:rPr lang="en-IN" sz="1100" b="0" i="0" baseline="0">
                  <a:solidFill>
                    <a:schemeClr val="bg1"/>
                  </a:solidFill>
                  <a:effectLst/>
                  <a:latin typeface="+mn-lt"/>
                  <a:ea typeface="+mn-ea"/>
                  <a:cs typeface="+mn-cs"/>
                </a:rPr>
                <a:t> 01</a:t>
              </a:r>
              <a:endParaRPr lang="en-IN" sz="1050">
                <a:solidFill>
                  <a:schemeClr val="bg1"/>
                </a:solidFill>
                <a:effectLst/>
              </a:endParaRPr>
            </a:p>
          </xdr:txBody>
        </xdr:sp>
        <xdr:sp macro="" textlink="'Analysis_1 (2)'!AG5">
          <xdr:nvSpPr>
            <xdr:cNvPr id="146" name="TextBox 145">
              <a:extLst>
                <a:ext uri="{FF2B5EF4-FFF2-40B4-BE49-F238E27FC236}">
                  <a16:creationId xmlns:a16="http://schemas.microsoft.com/office/drawing/2014/main" id="{00000000-0008-0000-0100-000092000000}"/>
                </a:ext>
              </a:extLst>
            </xdr:cNvPr>
            <xdr:cNvSpPr txBox="1"/>
          </xdr:nvSpPr>
          <xdr:spPr>
            <a:xfrm>
              <a:off x="4349758" y="6592619"/>
              <a:ext cx="462308" cy="27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A3B744-42BC-4BE0-BE85-7B7974C6D609}" type="TxLink">
                <a:rPr lang="en-US" sz="1100" b="0" i="0" u="none" strike="noStrike">
                  <a:solidFill>
                    <a:srgbClr val="000000"/>
                  </a:solidFill>
                  <a:effectLst/>
                  <a:latin typeface="Calibri"/>
                  <a:ea typeface="Calibri"/>
                  <a:cs typeface="Calibri"/>
                </a:rPr>
                <a:pPr algn="ctr"/>
                <a:t>20%</a:t>
              </a:fld>
              <a:endParaRPr lang="en-IN" sz="1200" b="1">
                <a:solidFill>
                  <a:schemeClr val="bg1"/>
                </a:solidFill>
                <a:effectLst/>
              </a:endParaRPr>
            </a:p>
          </xdr:txBody>
        </xdr:sp>
      </xdr:grpSp>
      <xdr:grpSp>
        <xdr:nvGrpSpPr>
          <xdr:cNvPr id="18" name="Group 17">
            <a:extLst>
              <a:ext uri="{FF2B5EF4-FFF2-40B4-BE49-F238E27FC236}">
                <a16:creationId xmlns:a16="http://schemas.microsoft.com/office/drawing/2014/main" id="{00000000-0008-0000-0100-000012000000}"/>
              </a:ext>
            </a:extLst>
          </xdr:cNvPr>
          <xdr:cNvGrpSpPr/>
        </xdr:nvGrpSpPr>
        <xdr:grpSpPr>
          <a:xfrm>
            <a:off x="4788126" y="5804423"/>
            <a:ext cx="1039904" cy="1313089"/>
            <a:chOff x="4821661" y="5686565"/>
            <a:chExt cx="1040479" cy="1313808"/>
          </a:xfrm>
        </xdr:grpSpPr>
        <xdr:sp macro="" textlink="">
          <xdr:nvSpPr>
            <xdr:cNvPr id="125" name="Rectangle: Rounded Corners 124">
              <a:extLst>
                <a:ext uri="{FF2B5EF4-FFF2-40B4-BE49-F238E27FC236}">
                  <a16:creationId xmlns:a16="http://schemas.microsoft.com/office/drawing/2014/main" id="{00000000-0008-0000-0100-00007D000000}"/>
                </a:ext>
              </a:extLst>
            </xdr:cNvPr>
            <xdr:cNvSpPr/>
          </xdr:nvSpPr>
          <xdr:spPr>
            <a:xfrm>
              <a:off x="4824875" y="5686565"/>
              <a:ext cx="765048" cy="981651"/>
            </a:xfrm>
            <a:prstGeom prst="roundRect">
              <a:avLst>
                <a:gd name="adj" fmla="val 16242"/>
              </a:avLst>
            </a:prstGeom>
            <a:solidFill>
              <a:schemeClr val="accent4"/>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5" name="Oval 134">
              <a:extLst>
                <a:ext uri="{FF2B5EF4-FFF2-40B4-BE49-F238E27FC236}">
                  <a16:creationId xmlns:a16="http://schemas.microsoft.com/office/drawing/2014/main" id="{00000000-0008-0000-0100-000087000000}"/>
                </a:ext>
              </a:extLst>
            </xdr:cNvPr>
            <xdr:cNvSpPr/>
          </xdr:nvSpPr>
          <xdr:spPr>
            <a:xfrm>
              <a:off x="5390683" y="6534357"/>
              <a:ext cx="460422" cy="466016"/>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lumMod val="75000"/>
                  </a:schemeClr>
                </a:solidFill>
              </a:endParaRPr>
            </a:p>
          </xdr:txBody>
        </xdr:sp>
        <xdr:sp macro="" textlink="'Analysis_1 (2)'!AF6">
          <xdr:nvSpPr>
            <xdr:cNvPr id="139" name="TextBox 138">
              <a:extLst>
                <a:ext uri="{FF2B5EF4-FFF2-40B4-BE49-F238E27FC236}">
                  <a16:creationId xmlns:a16="http://schemas.microsoft.com/office/drawing/2014/main" id="{00000000-0008-0000-0100-00008B000000}"/>
                </a:ext>
              </a:extLst>
            </xdr:cNvPr>
            <xdr:cNvSpPr txBox="1"/>
          </xdr:nvSpPr>
          <xdr:spPr>
            <a:xfrm>
              <a:off x="4824931" y="6009463"/>
              <a:ext cx="816277" cy="21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19AE2-573B-4A5B-AD25-37CF163CFB62}" type="TxLink">
                <a:rPr lang="en-US" sz="1400" b="1" i="0" u="none" strike="noStrike">
                  <a:solidFill>
                    <a:schemeClr val="tx1"/>
                  </a:solidFill>
                  <a:effectLst/>
                  <a:latin typeface="Calibri"/>
                  <a:ea typeface="Calibri"/>
                  <a:cs typeface="Calibri"/>
                </a:rPr>
                <a:pPr algn="ctr"/>
                <a:t>$2.50 M</a:t>
              </a:fld>
              <a:endParaRPr lang="en-IN" sz="1200" b="1">
                <a:solidFill>
                  <a:schemeClr val="tx1"/>
                </a:solidFill>
                <a:effectLst/>
              </a:endParaRPr>
            </a:p>
          </xdr:txBody>
        </xdr:sp>
        <xdr:sp macro="" textlink="'Analysis_1 (2)'!I8">
          <xdr:nvSpPr>
            <xdr:cNvPr id="143" name="TextBox 142">
              <a:extLst>
                <a:ext uri="{FF2B5EF4-FFF2-40B4-BE49-F238E27FC236}">
                  <a16:creationId xmlns:a16="http://schemas.microsoft.com/office/drawing/2014/main" id="{00000000-0008-0000-0100-00008F000000}"/>
                </a:ext>
              </a:extLst>
            </xdr:cNvPr>
            <xdr:cNvSpPr txBox="1"/>
          </xdr:nvSpPr>
          <xdr:spPr>
            <a:xfrm>
              <a:off x="4821661" y="6240777"/>
              <a:ext cx="808657" cy="21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tx1"/>
                  </a:solidFill>
                  <a:effectLst/>
                  <a:latin typeface="+mn-lt"/>
                  <a:ea typeface="+mn-ea"/>
                  <a:cs typeface="+mn-cs"/>
                </a:rPr>
                <a:t>Quarter</a:t>
              </a:r>
              <a:r>
                <a:rPr lang="en-IN" sz="1100" b="0" i="0" baseline="0">
                  <a:solidFill>
                    <a:schemeClr val="tx1"/>
                  </a:solidFill>
                  <a:effectLst/>
                  <a:latin typeface="+mn-lt"/>
                  <a:ea typeface="+mn-ea"/>
                  <a:cs typeface="+mn-cs"/>
                </a:rPr>
                <a:t> 02</a:t>
              </a:r>
              <a:endParaRPr lang="en-IN" sz="1050">
                <a:solidFill>
                  <a:schemeClr val="tx1"/>
                </a:solidFill>
                <a:effectLst/>
              </a:endParaRPr>
            </a:p>
          </xdr:txBody>
        </xdr:sp>
        <xdr:sp macro="" textlink="'Analysis_1 (2)'!AG6">
          <xdr:nvSpPr>
            <xdr:cNvPr id="147" name="TextBox 146">
              <a:extLst>
                <a:ext uri="{FF2B5EF4-FFF2-40B4-BE49-F238E27FC236}">
                  <a16:creationId xmlns:a16="http://schemas.microsoft.com/office/drawing/2014/main" id="{00000000-0008-0000-0100-000093000000}"/>
                </a:ext>
              </a:extLst>
            </xdr:cNvPr>
            <xdr:cNvSpPr txBox="1"/>
          </xdr:nvSpPr>
          <xdr:spPr>
            <a:xfrm>
              <a:off x="5403642" y="6603510"/>
              <a:ext cx="458498" cy="279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3C654-8765-4E41-B536-7E66EBDC6BA6}" type="TxLink">
                <a:rPr lang="en-US" sz="1100" b="0" i="0" u="none" strike="noStrike">
                  <a:solidFill>
                    <a:srgbClr val="000000"/>
                  </a:solidFill>
                  <a:effectLst/>
                  <a:latin typeface="Calibri"/>
                  <a:ea typeface="Calibri"/>
                  <a:cs typeface="Calibri"/>
                </a:rPr>
                <a:pPr algn="ctr"/>
                <a:t>19%</a:t>
              </a:fld>
              <a:endParaRPr lang="en-IN" sz="1200" b="1">
                <a:solidFill>
                  <a:schemeClr val="bg1"/>
                </a:solidFill>
                <a:effectLst/>
              </a:endParaRPr>
            </a:p>
          </xdr:txBody>
        </xdr:sp>
      </xdr:grpSp>
      <xdr:grpSp>
        <xdr:nvGrpSpPr>
          <xdr:cNvPr id="13" name="Group 12">
            <a:extLst>
              <a:ext uri="{FF2B5EF4-FFF2-40B4-BE49-F238E27FC236}">
                <a16:creationId xmlns:a16="http://schemas.microsoft.com/office/drawing/2014/main" id="{00000000-0008-0000-0100-00000D000000}"/>
              </a:ext>
            </a:extLst>
          </xdr:cNvPr>
          <xdr:cNvGrpSpPr/>
        </xdr:nvGrpSpPr>
        <xdr:grpSpPr>
          <a:xfrm>
            <a:off x="5761292" y="5794897"/>
            <a:ext cx="1104483" cy="1322615"/>
            <a:chOff x="5799212" y="5677040"/>
            <a:chExt cx="1102650" cy="1315714"/>
          </a:xfrm>
        </xdr:grpSpPr>
        <xdr:sp macro="" textlink="">
          <xdr:nvSpPr>
            <xdr:cNvPr id="126" name="Rectangle: Rounded Corners 125">
              <a:extLst>
                <a:ext uri="{FF2B5EF4-FFF2-40B4-BE49-F238E27FC236}">
                  <a16:creationId xmlns:a16="http://schemas.microsoft.com/office/drawing/2014/main" id="{00000000-0008-0000-0100-00007E000000}"/>
                </a:ext>
              </a:extLst>
            </xdr:cNvPr>
            <xdr:cNvSpPr/>
          </xdr:nvSpPr>
          <xdr:spPr>
            <a:xfrm>
              <a:off x="5861591" y="5677040"/>
              <a:ext cx="806243" cy="988357"/>
            </a:xfrm>
            <a:prstGeom prst="roundRect">
              <a:avLst>
                <a:gd name="adj" fmla="val 16242"/>
              </a:avLst>
            </a:prstGeom>
            <a:solidFill>
              <a:schemeClr val="bg1"/>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4" name="Oval 133">
              <a:extLst>
                <a:ext uri="{FF2B5EF4-FFF2-40B4-BE49-F238E27FC236}">
                  <a16:creationId xmlns:a16="http://schemas.microsoft.com/office/drawing/2014/main" id="{00000000-0008-0000-0100-000086000000}"/>
                </a:ext>
              </a:extLst>
            </xdr:cNvPr>
            <xdr:cNvSpPr/>
          </xdr:nvSpPr>
          <xdr:spPr>
            <a:xfrm>
              <a:off x="6410824" y="6528390"/>
              <a:ext cx="477465" cy="464364"/>
            </a:xfrm>
            <a:prstGeom prst="ellipse">
              <a:avLst/>
            </a:prstGeom>
            <a:solidFill>
              <a:schemeClr val="bg1">
                <a:lumMod val="75000"/>
              </a:schemeClr>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lumMod val="75000"/>
                  </a:schemeClr>
                </a:solidFill>
              </a:endParaRPr>
            </a:p>
          </xdr:txBody>
        </xdr:sp>
        <xdr:sp macro="" textlink="'Analysis_1 (2)'!AF7">
          <xdr:nvSpPr>
            <xdr:cNvPr id="140" name="TextBox 139">
              <a:extLst>
                <a:ext uri="{FF2B5EF4-FFF2-40B4-BE49-F238E27FC236}">
                  <a16:creationId xmlns:a16="http://schemas.microsoft.com/office/drawing/2014/main" id="{00000000-0008-0000-0100-00008C000000}"/>
                </a:ext>
              </a:extLst>
            </xdr:cNvPr>
            <xdr:cNvSpPr txBox="1"/>
          </xdr:nvSpPr>
          <xdr:spPr>
            <a:xfrm>
              <a:off x="5799212" y="6010416"/>
              <a:ext cx="938269" cy="21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B2C74-F846-48F3-B3B3-0C9991B6754C}" type="TxLink">
                <a:rPr lang="en-US" sz="1400" b="1" i="0" u="none" strike="noStrike">
                  <a:solidFill>
                    <a:srgbClr val="000000"/>
                  </a:solidFill>
                  <a:effectLst/>
                  <a:latin typeface="Calibri"/>
                  <a:ea typeface="Calibri"/>
                  <a:cs typeface="Calibri"/>
                </a:rPr>
                <a:pPr algn="ctr"/>
                <a:t>$3.31 M</a:t>
              </a:fld>
              <a:endParaRPr lang="en-IN" sz="1200" b="1">
                <a:solidFill>
                  <a:schemeClr val="tx1"/>
                </a:solidFill>
                <a:effectLst/>
              </a:endParaRPr>
            </a:p>
          </xdr:txBody>
        </xdr:sp>
        <xdr:sp macro="" textlink="'Analysis_1 (2)'!I8">
          <xdr:nvSpPr>
            <xdr:cNvPr id="144" name="TextBox 143">
              <a:extLst>
                <a:ext uri="{FF2B5EF4-FFF2-40B4-BE49-F238E27FC236}">
                  <a16:creationId xmlns:a16="http://schemas.microsoft.com/office/drawing/2014/main" id="{00000000-0008-0000-0100-000090000000}"/>
                </a:ext>
              </a:extLst>
            </xdr:cNvPr>
            <xdr:cNvSpPr txBox="1"/>
          </xdr:nvSpPr>
          <xdr:spPr>
            <a:xfrm>
              <a:off x="5872466" y="6242682"/>
              <a:ext cx="814372" cy="21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tx1"/>
                  </a:solidFill>
                  <a:effectLst/>
                  <a:latin typeface="+mn-lt"/>
                  <a:ea typeface="+mn-ea"/>
                  <a:cs typeface="+mn-cs"/>
                </a:rPr>
                <a:t>Quarter</a:t>
              </a:r>
              <a:r>
                <a:rPr lang="en-IN" sz="1100" b="0" i="0" baseline="0">
                  <a:solidFill>
                    <a:schemeClr val="tx1"/>
                  </a:solidFill>
                  <a:effectLst/>
                  <a:latin typeface="+mn-lt"/>
                  <a:ea typeface="+mn-ea"/>
                  <a:cs typeface="+mn-cs"/>
                </a:rPr>
                <a:t> 03</a:t>
              </a:r>
              <a:endParaRPr lang="en-IN" sz="1050">
                <a:solidFill>
                  <a:schemeClr val="tx1"/>
                </a:solidFill>
                <a:effectLst/>
              </a:endParaRPr>
            </a:p>
          </xdr:txBody>
        </xdr:sp>
        <xdr:sp macro="" textlink="'Analysis_1 (2)'!AG7">
          <xdr:nvSpPr>
            <xdr:cNvPr id="148" name="TextBox 147">
              <a:extLst>
                <a:ext uri="{FF2B5EF4-FFF2-40B4-BE49-F238E27FC236}">
                  <a16:creationId xmlns:a16="http://schemas.microsoft.com/office/drawing/2014/main" id="{00000000-0008-0000-0100-000094000000}"/>
                </a:ext>
              </a:extLst>
            </xdr:cNvPr>
            <xdr:cNvSpPr txBox="1"/>
          </xdr:nvSpPr>
          <xdr:spPr>
            <a:xfrm>
              <a:off x="6424314" y="6620942"/>
              <a:ext cx="477548" cy="283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FB4A78-4972-4584-9089-E1119E0223DF}" type="TxLink">
                <a:rPr lang="en-US" sz="1100" b="0" i="0" u="none" strike="noStrike">
                  <a:solidFill>
                    <a:srgbClr val="000000"/>
                  </a:solidFill>
                  <a:effectLst/>
                  <a:latin typeface="Calibri"/>
                  <a:ea typeface="Calibri"/>
                  <a:cs typeface="Calibri"/>
                </a:rPr>
                <a:pPr algn="ctr"/>
                <a:t>26%</a:t>
              </a:fld>
              <a:endParaRPr lang="en-IN" sz="1200" b="1">
                <a:solidFill>
                  <a:schemeClr val="bg1"/>
                </a:solidFill>
                <a:effectLst/>
              </a:endParaRPr>
            </a:p>
          </xdr:txBody>
        </xdr:sp>
      </xdr:grpSp>
      <xdr:grpSp>
        <xdr:nvGrpSpPr>
          <xdr:cNvPr id="16" name="Group 15">
            <a:extLst>
              <a:ext uri="{FF2B5EF4-FFF2-40B4-BE49-F238E27FC236}">
                <a16:creationId xmlns:a16="http://schemas.microsoft.com/office/drawing/2014/main" id="{00000000-0008-0000-0100-000010000000}"/>
              </a:ext>
            </a:extLst>
          </xdr:cNvPr>
          <xdr:cNvGrpSpPr/>
        </xdr:nvGrpSpPr>
        <xdr:grpSpPr>
          <a:xfrm>
            <a:off x="6828632" y="5802516"/>
            <a:ext cx="1075502" cy="1314996"/>
            <a:chOff x="6872339" y="5677040"/>
            <a:chExt cx="1074962" cy="1308095"/>
          </a:xfrm>
        </xdr:grpSpPr>
        <xdr:sp macro="" textlink="">
          <xdr:nvSpPr>
            <xdr:cNvPr id="128" name="Rectangle: Rounded Corners 127">
              <a:extLst>
                <a:ext uri="{FF2B5EF4-FFF2-40B4-BE49-F238E27FC236}">
                  <a16:creationId xmlns:a16="http://schemas.microsoft.com/office/drawing/2014/main" id="{00000000-0008-0000-0100-000080000000}"/>
                </a:ext>
              </a:extLst>
            </xdr:cNvPr>
            <xdr:cNvSpPr/>
          </xdr:nvSpPr>
          <xdr:spPr>
            <a:xfrm>
              <a:off x="6912432" y="5677040"/>
              <a:ext cx="788234" cy="988588"/>
            </a:xfrm>
            <a:prstGeom prst="roundRect">
              <a:avLst>
                <a:gd name="adj" fmla="val 16242"/>
              </a:avLst>
            </a:prstGeom>
            <a:solidFill>
              <a:schemeClr val="accent2"/>
            </a:solidFill>
            <a:ln>
              <a:noFill/>
            </a:ln>
            <a:effectLst>
              <a:outerShdw blurRad="546100" dir="5400000" sx="102000" sy="102000" algn="ctr"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4" name="Group 13">
              <a:extLst>
                <a:ext uri="{FF2B5EF4-FFF2-40B4-BE49-F238E27FC236}">
                  <a16:creationId xmlns:a16="http://schemas.microsoft.com/office/drawing/2014/main" id="{00000000-0008-0000-0100-00000E000000}"/>
                </a:ext>
              </a:extLst>
            </xdr:cNvPr>
            <xdr:cNvGrpSpPr/>
          </xdr:nvGrpSpPr>
          <xdr:grpSpPr>
            <a:xfrm>
              <a:off x="6868529" y="6010416"/>
              <a:ext cx="1074962" cy="974719"/>
              <a:chOff x="6868529" y="6010416"/>
              <a:chExt cx="1074962" cy="974719"/>
            </a:xfrm>
          </xdr:grpSpPr>
          <xdr:sp macro="" textlink="">
            <xdr:nvSpPr>
              <xdr:cNvPr id="136" name="Oval 135">
                <a:extLst>
                  <a:ext uri="{FF2B5EF4-FFF2-40B4-BE49-F238E27FC236}">
                    <a16:creationId xmlns:a16="http://schemas.microsoft.com/office/drawing/2014/main" id="{00000000-0008-0000-0100-000088000000}"/>
                  </a:ext>
                </a:extLst>
              </xdr:cNvPr>
              <xdr:cNvSpPr/>
            </xdr:nvSpPr>
            <xdr:spPr>
              <a:xfrm>
                <a:off x="7464169" y="6529187"/>
                <a:ext cx="464574" cy="455948"/>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lumMod val="95000"/>
                      <a:lumOff val="5000"/>
                    </a:schemeClr>
                  </a:solidFill>
                </a:endParaRPr>
              </a:p>
            </xdr:txBody>
          </xdr:sp>
          <xdr:sp macro="" textlink="'Analysis_1 (2)'!AF8">
            <xdr:nvSpPr>
              <xdr:cNvPr id="141" name="TextBox 140">
                <a:extLst>
                  <a:ext uri="{FF2B5EF4-FFF2-40B4-BE49-F238E27FC236}">
                    <a16:creationId xmlns:a16="http://schemas.microsoft.com/office/drawing/2014/main" id="{00000000-0008-0000-0100-00008D000000}"/>
                  </a:ext>
                </a:extLst>
              </xdr:cNvPr>
              <xdr:cNvSpPr txBox="1"/>
            </xdr:nvSpPr>
            <xdr:spPr>
              <a:xfrm>
                <a:off x="6868529" y="6010416"/>
                <a:ext cx="999804" cy="21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CC0201B-43DE-4BC3-ACBE-A4AF31685248}" type="TxLink">
                  <a:rPr lang="en-US" sz="1400" b="1" i="0" u="none" strike="noStrike">
                    <a:solidFill>
                      <a:srgbClr val="000000"/>
                    </a:solidFill>
                    <a:effectLst/>
                    <a:latin typeface="Calibri"/>
                    <a:ea typeface="Calibri"/>
                    <a:cs typeface="Calibri"/>
                  </a:rPr>
                  <a:pPr/>
                  <a:t>$4.53 M</a:t>
                </a:fld>
                <a:endParaRPr lang="en-IN" sz="1400" b="1" i="0" baseline="0">
                  <a:solidFill>
                    <a:schemeClr val="tx1"/>
                  </a:solidFill>
                  <a:effectLst/>
                  <a:latin typeface="+mn-lt"/>
                  <a:ea typeface="+mn-ea"/>
                  <a:cs typeface="+mn-cs"/>
                </a:endParaRPr>
              </a:p>
            </xdr:txBody>
          </xdr:sp>
          <xdr:sp macro="" textlink="'Analysis_1 (2)'!I8">
            <xdr:nvSpPr>
              <xdr:cNvPr id="145" name="TextBox 144">
                <a:extLst>
                  <a:ext uri="{FF2B5EF4-FFF2-40B4-BE49-F238E27FC236}">
                    <a16:creationId xmlns:a16="http://schemas.microsoft.com/office/drawing/2014/main" id="{00000000-0008-0000-0100-000091000000}"/>
                  </a:ext>
                </a:extLst>
              </xdr:cNvPr>
              <xdr:cNvSpPr txBox="1"/>
            </xdr:nvSpPr>
            <xdr:spPr>
              <a:xfrm>
                <a:off x="6907744" y="6242682"/>
                <a:ext cx="812467" cy="21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b="0" i="0">
                    <a:solidFill>
                      <a:schemeClr val="tx1"/>
                    </a:solidFill>
                    <a:effectLst/>
                    <a:latin typeface="+mn-lt"/>
                    <a:ea typeface="+mn-ea"/>
                    <a:cs typeface="+mn-cs"/>
                  </a:rPr>
                  <a:t>Quarter</a:t>
                </a:r>
                <a:r>
                  <a:rPr lang="en-IN" sz="1100" b="0" i="0" baseline="0">
                    <a:solidFill>
                      <a:schemeClr val="tx1"/>
                    </a:solidFill>
                    <a:effectLst/>
                    <a:latin typeface="+mn-lt"/>
                    <a:ea typeface="+mn-ea"/>
                    <a:cs typeface="+mn-cs"/>
                  </a:rPr>
                  <a:t> 04</a:t>
                </a:r>
              </a:p>
            </xdr:txBody>
          </xdr:sp>
          <xdr:sp macro="" textlink="'Analysis_1 (2)'!AG8">
            <xdr:nvSpPr>
              <xdr:cNvPr id="149" name="TextBox 148">
                <a:extLst>
                  <a:ext uri="{FF2B5EF4-FFF2-40B4-BE49-F238E27FC236}">
                    <a16:creationId xmlns:a16="http://schemas.microsoft.com/office/drawing/2014/main" id="{00000000-0008-0000-0100-000095000000}"/>
                  </a:ext>
                </a:extLst>
              </xdr:cNvPr>
              <xdr:cNvSpPr txBox="1"/>
            </xdr:nvSpPr>
            <xdr:spPr>
              <a:xfrm>
                <a:off x="7467848" y="6633738"/>
                <a:ext cx="475643" cy="283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6432C7-252D-4417-984A-A6DB630E0325}" type="TxLink">
                  <a:rPr lang="en-US" sz="1100" b="0" i="0" u="none" strike="noStrike">
                    <a:solidFill>
                      <a:srgbClr val="000000"/>
                    </a:solidFill>
                    <a:effectLst/>
                    <a:latin typeface="Calibri"/>
                    <a:ea typeface="Calibri"/>
                    <a:cs typeface="Calibri"/>
                  </a:rPr>
                  <a:pPr algn="ctr"/>
                  <a:t>35%</a:t>
                </a:fld>
                <a:endParaRPr lang="en-IN" sz="1200" b="1">
                  <a:solidFill>
                    <a:schemeClr val="bg1"/>
                  </a:solidFill>
                  <a:effectLst/>
                </a:endParaRPr>
              </a:p>
            </xdr:txBody>
          </xdr:sp>
        </xdr:grpSp>
      </xdr:grpSp>
      <xdr:sp macro="" textlink="'Analysis_1 (2)'!I8">
        <xdr:nvSpPr>
          <xdr:cNvPr id="150" name="TextBox 149">
            <a:extLst>
              <a:ext uri="{FF2B5EF4-FFF2-40B4-BE49-F238E27FC236}">
                <a16:creationId xmlns:a16="http://schemas.microsoft.com/office/drawing/2014/main" id="{00000000-0008-0000-0100-000096000000}"/>
              </a:ext>
            </a:extLst>
          </xdr:cNvPr>
          <xdr:cNvSpPr txBox="1"/>
        </xdr:nvSpPr>
        <xdr:spPr>
          <a:xfrm>
            <a:off x="3737070" y="5078191"/>
            <a:ext cx="1572129" cy="18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i="0" baseline="0">
                <a:solidFill>
                  <a:schemeClr val="dk1"/>
                </a:solidFill>
                <a:effectLst/>
                <a:latin typeface="+mn-lt"/>
                <a:ea typeface="+mn-ea"/>
                <a:cs typeface="+mn-cs"/>
              </a:rPr>
              <a:t>Quarterly view by </a:t>
            </a:r>
            <a:r>
              <a:rPr lang="en-IN" sz="1100" b="1" i="0" baseline="0">
                <a:solidFill>
                  <a:schemeClr val="dk1"/>
                </a:solidFill>
                <a:effectLst/>
                <a:latin typeface="+mn-lt"/>
                <a:ea typeface="+mn-ea"/>
                <a:cs typeface="+mn-cs"/>
              </a:rPr>
              <a:t>Profit</a:t>
            </a:r>
            <a:endParaRPr lang="en-IN" sz="1050">
              <a:effectLst/>
            </a:endParaRPr>
          </a:p>
        </xdr:txBody>
      </xdr:sp>
      <mc:AlternateContent xmlns:mc="http://schemas.openxmlformats.org/markup-compatibility/2006">
        <mc:Choice xmlns:a14="http://schemas.microsoft.com/office/drawing/2010/main" Requires="a14">
          <xdr:graphicFrame macro="">
            <xdr:nvGraphicFramePr>
              <xdr:cNvPr id="152" name="Country">
                <a:extLst>
                  <a:ext uri="{FF2B5EF4-FFF2-40B4-BE49-F238E27FC236}">
                    <a16:creationId xmlns:a16="http://schemas.microsoft.com/office/drawing/2014/main" id="{00000000-0008-0000-0100-000098000000}"/>
                  </a:ext>
                </a:extLst>
              </xdr:cNvPr>
              <xdr:cNvGraphicFramePr/>
            </xdr:nvGraphicFramePr>
            <xdr:xfrm>
              <a:off x="8127414" y="5130742"/>
              <a:ext cx="4425460" cy="194389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8164311" y="5130742"/>
                <a:ext cx="4425854" cy="19438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1853240742" backgroundQuery="1" createdVersion="6" refreshedVersion="6" minRefreshableVersion="3" recordCount="0" supportSubquery="1" supportAdvancedDrill="1" xr:uid="{D29A086C-B79B-4516-988A-5F698CCDD579}">
  <cacheSource type="external" connectionId="8"/>
  <cacheFields count="5">
    <cacheField name="[Measures].[Transaction]" caption="Transaction" numFmtId="0" hierarchy="46" level="32767"/>
    <cacheField name="[Measures].[Sum of Total Revenue]" caption="Sum of Total Revenue" numFmtId="0" hierarchy="43" level="32767"/>
    <cacheField name="[Measures].[Sum of Total Profit]" caption="Sum of Total Profit" numFmtId="0" hierarchy="44"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7"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247685" backgroundQuery="1" createdVersion="6" refreshedVersion="6" minRefreshableVersion="3" recordCount="0" supportSubquery="1" supportAdvancedDrill="1" xr:uid="{469AC693-A48D-4465-83F8-AB56A3B2E31B}">
  <cacheSource type="external" connectionId="8"/>
  <cacheFields count="11">
    <cacheField name="[Measures].[Transaction]" caption="Transaction" numFmtId="0" hierarchy="46" level="32767"/>
    <cacheField name="[Measures].[Sum of COGS]" caption="Sum of COGS" numFmtId="0" hierarchy="42" level="32767"/>
    <cacheField name="[Measures].[Sum of Total Revenue]" caption="Sum of Total Revenue" numFmtId="0" hierarchy="43" level="32767"/>
    <cacheField name="[Measures].[Sum of Total Profit]" caption="Sum of Total Profit" numFmtId="0" hierarchy="44" level="32767"/>
    <cacheField name="[Measures].[Sum of OrderQuantity]" caption="Sum of OrderQuantity" numFmtId="0" hierarchy="45" level="32767"/>
    <cacheField name="[Measures].[All Products]" caption="All Products" numFmtId="0" hierarchy="47" level="32767"/>
    <cacheField name="[Measures].[Sold Products]" caption="Sold Products" numFmtId="0" hierarchy="48" level="32767"/>
    <cacheField name="[Measures].[Unsold Products]" caption="Unsold Products" numFmtId="0" hierarchy="49" level="32767"/>
    <cacheField name="[Measures].[% Profit Margin]" caption="% Profit Margin" numFmtId="0" hierarchy="50" level="32767"/>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FactInternetSales" count="0" oneField="1">
      <fieldsUsage count="1">
        <fieldUsage x="5"/>
      </fieldsUsage>
    </cacheHierarchy>
    <cacheHierarchy uniqueName="[Measures].[Sold Products]" caption="Sold Products" measure="1" displayFolder="" measureGroup="FactInternetSales" count="0" oneField="1">
      <fieldsUsage count="1">
        <fieldUsage x="6"/>
      </fieldsUsage>
    </cacheHierarchy>
    <cacheHierarchy uniqueName="[Measures].[Unsold Products]" caption="Unsold Products" measure="1" displayFolder="" measureGroup="FactInternetSales" count="0" oneField="1">
      <fieldsUsage count="1">
        <fieldUsage x="7"/>
      </fieldsUsage>
    </cacheHierarchy>
    <cacheHierarchy uniqueName="[Measures].[% Profit Margin]" caption="% Profit Margin" measure="1" displayFolder="" measureGroup="FactInternetSal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2939812" backgroundQuery="1" createdVersion="6" refreshedVersion="6" minRefreshableVersion="3" recordCount="0" supportSubquery="1" supportAdvancedDrill="1" xr:uid="{9478CEF2-5853-410A-8083-95A2F1AC1171}">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3287035" backgroundQuery="1" createdVersion="6" refreshedVersion="6" minRefreshableVersion="3" recordCount="0" supportSubquery="1" supportAdvancedDrill="1" xr:uid="{78637BF6-AB03-443C-8CDF-21B4DA16E648}">
  <cacheSource type="external" connectionId="8"/>
  <cacheFields count="4">
    <cacheField name="[Measures].[Sum of Total Profit]" caption="Sum of Total Profit" numFmtId="0" hierarchy="44" level="32767"/>
    <cacheField name="[DimDate].[Month Name].[Month Name]" caption="Month Name" numFmtId="0" hierarchy="10" level="1">
      <sharedItems count="12">
        <s v="Jan"/>
        <s v="Feb"/>
        <s v="Mar"/>
        <s v="Apr"/>
        <s v="May"/>
        <s v="Jun"/>
        <s v="Jul"/>
        <s v="Aug"/>
        <s v="Sep"/>
        <s v="Oct"/>
        <s v="Nov"/>
        <s v="Dec"/>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3749997" backgroundQuery="1" createdVersion="6" refreshedVersion="6" minRefreshableVersion="3" recordCount="0" supportSubquery="1" supportAdvancedDrill="1" xr:uid="{C82EA8A6-6318-4B47-9146-7663DA7948F4}">
  <cacheSource type="external" connectionId="8"/>
  <cacheFields count="4">
    <cacheField name="[Measures].[Sum of Total Profit]" caption="Sum of Total Profit" numFmtId="0" hierarchy="44" level="32767"/>
    <cacheField name="[DimDate].[Day Name].[Day Name]" caption="Day Name" numFmtId="0" hierarchy="11" level="1">
      <sharedItems count="7">
        <s v="Fri"/>
        <s v="Mon"/>
        <s v="Sat"/>
        <s v="Sun"/>
        <s v="Thu"/>
        <s v="Tue"/>
        <s v="Wed"/>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409722" backgroundQuery="1" createdVersion="6" refreshedVersion="6" minRefreshableVersion="3" recordCount="0" supportSubquery="1" supportAdvancedDrill="1" xr:uid="{AA582E94-E1AF-481C-98E2-28BDBA59A0BE}">
  <cacheSource type="external" connectionId="8"/>
  <cacheFields count="4">
    <cacheField name="[Measures].[Sum of Total Profit]" caption="Sum of Total Profit" numFmtId="0" hierarchy="44" level="32767"/>
    <cacheField name="[DimDate].[Week Types].[Week Types]" caption="Week Types" numFmtId="0" hierarchy="12" level="1">
      <sharedItems count="2">
        <s v="Weekday"/>
        <s v="Weekend"/>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44560182" backgroundQuery="1" createdVersion="6" refreshedVersion="6" minRefreshableVersion="3" recordCount="0" supportSubquery="1" supportAdvancedDrill="1" xr:uid="{2CEE3E56-C4B2-4DD4-96BA-4FCFC9160BE1}">
  <cacheSource type="external" connectionId="8"/>
  <cacheFields count="5">
    <cacheField name="[Measures].[Sum of Total Profit]" caption="Sum of Total Profit" numFmtId="0" hierarchy="44" level="32767"/>
    <cacheField name="[DimDate].[Quarter].[Quarter]" caption="Quarter" numFmtId="0" hierarchy="13" level="1">
      <sharedItems count="4">
        <s v="Qtr-1"/>
        <s v="Qtr-2"/>
        <s v="Qtr-3"/>
        <s v="Qtr-4"/>
      </sharedItems>
    </cacheField>
    <cacheField name="[DimDate].[Year].[Year]" caption="Year" numFmtId="0" hierarchy="8" level="1">
      <sharedItems containsSemiMixedTypes="0" containsNonDate="0" containsString="0"/>
    </cacheField>
    <cacheField name="[DimGeography].[Country].[Country]" caption="Country" numFmtId="0" hierarchy="17"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Name]" caption="FullName" attribute="1" defaultMemberUniqueName="[DimCustomer].[FullName].[All]" allUniqueName="[DimCustomer].[Full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Number]" caption="MonthNumber" attribute="1" defaultMemberUniqueName="[DimDate].[MonthNumber].[All]" allUniqueName="[DimDate].[Month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Day of Week]" caption="Day of Week" attribute="1" defaultMemberUniqueName="[DimDate].[Day of Week].[All]" allUniqueName="[DimDate].[Day of Week].[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292182986108" backgroundQuery="1" createdVersion="6" refreshedVersion="6" minRefreshableVersion="3" recordCount="0" supportSubquery="1" supportAdvancedDrill="1" xr:uid="{BB3B1086-9A06-4702-9535-75A66DDD6648}">
  <cacheSource type="external" connectionId="8"/>
  <cacheFields count="9">
    <cacheField name="[Measures].[Transaction]" caption="Transaction" numFmtId="0" hierarchy="46" level="32767"/>
    <cacheField name="[Measures].[Sum of COGS]" caption="Sum of COGS" numFmtId="0" hierarchy="42" level="32767"/>
    <cacheField name="[Measures].[Sum of Total Revenue]" caption="Sum of Total Revenue" numFmtId="0" hierarchy="43" level="32767"/>
    <cacheField name="[Measures].[Sum of Total Profit]" caption="Sum of Total Profit" numFmtId="0" hierarchy="44" level="32767"/>
    <cacheField name="[Measures].[Sum of OrderQuantity]" caption="Sum of OrderQuantity" numFmtId="0" hierarchy="45" level="32767"/>
    <cacheField name="[Measures].[% Profit Margin]" caption="% Profit Margin" numFmtId="0" hierarchy="50" level="32767"/>
    <cacheField name="[DimDate].[Year].[Year]" caption="Year" numFmtId="0" hierarchy="8" level="1">
      <sharedItems containsSemiMixedTypes="0" containsString="0" containsNumber="1" containsInteger="1" minValue="2006" maxValue="2008" count="3">
        <n v="2006"/>
        <n v="2007"/>
        <n v="2008"/>
      </sharedItems>
      <extLst>
        <ext xmlns:x15="http://schemas.microsoft.com/office/spreadsheetml/2010/11/main" uri="{4F2E5C28-24EA-4eb8-9CBF-B6C8F9C3D259}">
          <x15:cachedUniqueNames>
            <x15:cachedUniqueName index="0" name="[DimDate].[Year].&amp;[2006]"/>
            <x15:cachedUniqueName index="1" name="[DimDate].[Year].&amp;[2007]"/>
            <x15:cachedUniqueName index="2" name="[DimDate].[Year].&amp;[2008]"/>
          </x15:cachedUniqueNames>
        </ext>
      </extLst>
    </cacheField>
    <cacheField name="[DimGeography].[Country].[Country]" caption="Country" numFmtId="0" hierarchy="17" level="1">
      <sharedItems containsSemiMixedTypes="0" containsNonDate="0" containsString="0"/>
    </cacheField>
    <cacheField name="[DimDate].[Month Name].[Month Name]" caption="Month Name" numFmtId="0" hierarchy="10"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8"/>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oneField="1">
      <fieldsUsage count="1">
        <fieldUsage x="5"/>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6.896968171299" backgroundQuery="1" createdVersion="3" refreshedVersion="6" minRefreshableVersion="3" recordCount="0" supportSubquery="1" supportAdvancedDrill="1" xr:uid="{132C3A3E-4AC6-49D7-B4EA-B71C1E93A159}">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6331365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6.896973379633" backgroundQuery="1" createdVersion="3" refreshedVersion="6" minRefreshableVersion="3" recordCount="0" supportSubquery="1" supportAdvancedDrill="1" xr:uid="{33CD280D-8230-4263-A032-1A1F065B9807}">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05238282"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aan" refreshedDate="46247.00850520833" backgroundQuery="1" createdVersion="3" refreshedVersion="6" minRefreshableVersion="3" recordCount="0" supportSubquery="1" supportAdvancedDrill="1" xr:uid="{AD56699E-1029-4040-BE47-79CD360B9B58}">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of Week]" caption="Day of Week" attribute="1" defaultMemberUniqueName="[DimDate].[Day of Week].[All]" allUniqueName="[DimDate].[Day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8"/>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7"/>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3"/>
        </ext>
      </extLst>
    </cacheHierarchy>
    <cacheHierarchy uniqueName="[Measures].[Transaction]" caption="Transaction" measure="1" displayFolder="" measureGroup="All Measur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1850778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DB1CA5-AFAD-4CD9-9595-59EDE67F6ADA}" name="PivotTable2" cacheId="940" applyNumberFormats="0" applyBorderFormats="0" applyFontFormats="0" applyPatternFormats="0" applyAlignmentFormats="0" applyWidthHeightFormats="1" dataCaption="Values" tag="bda1b18c-384d-403c-8339-1d5d82cc7360" updatedVersion="6" minRefreshableVersion="3" useAutoFormatting="1" subtotalHiddenItems="1" rowGrandTotals="0" colGrandTotals="0" itemPrintTitles="1" createdVersion="6" indent="0" compact="0" compactData="0" multipleFieldFilters="0">
  <location ref="C13:F17"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7"/>
    <dataField name="  Profit" fld="2" baseField="0" baseItem="0" numFmtId="167"/>
    <dataField fld="0" subtotal="count" baseField="0" baseItem="0" numFmtId="166"/>
  </dataFields>
  <formats count="8">
    <format dxfId="1855">
      <pivotArea outline="0" collapsedLevelsAreSubtotals="1" fieldPosition="0">
        <references count="1">
          <reference field="4294967294" count="1" selected="0">
            <x v="0"/>
          </reference>
        </references>
      </pivotArea>
    </format>
    <format dxfId="1854">
      <pivotArea outline="0" collapsedLevelsAreSubtotals="1" fieldPosition="0">
        <references count="1">
          <reference field="4294967294" count="1" selected="0">
            <x v="1"/>
          </reference>
        </references>
      </pivotArea>
    </format>
    <format dxfId="1853">
      <pivotArea outline="0" collapsedLevelsAreSubtotals="1" fieldPosition="0">
        <references count="1">
          <reference field="4294967294" count="1" selected="0">
            <x v="2"/>
          </reference>
        </references>
      </pivotArea>
    </format>
    <format dxfId="1852">
      <pivotArea type="all" dataOnly="0" outline="0" fieldPosition="0"/>
    </format>
    <format dxfId="1851">
      <pivotArea outline="0" collapsedLevelsAreSubtotals="1" fieldPosition="0"/>
    </format>
    <format dxfId="1850">
      <pivotArea field="3" type="button" dataOnly="0" labelOnly="1" outline="0" axis="axisRow" fieldPosition="0"/>
    </format>
    <format dxfId="1849">
      <pivotArea dataOnly="0" labelOnly="1" outline="0" fieldPosition="0">
        <references count="1">
          <reference field="3" count="0"/>
        </references>
      </pivotArea>
    </format>
    <format dxfId="1848">
      <pivotArea dataOnly="0" labelOnly="1" outline="0" fieldPosition="0">
        <references count="1">
          <reference field="4294967294" count="3">
            <x v="0"/>
            <x v="1"/>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518EF5-148D-4CE9-B6B0-CA39D1C000BC}" name="PivotTable1" cacheId="967" applyNumberFormats="0" applyBorderFormats="0" applyFontFormats="0" applyPatternFormats="0" applyAlignmentFormats="0" applyWidthHeightFormats="1" dataCaption="Values" tag="53cbd96c-3e0d-4fae-9e81-27bc11cbc3e8" updatedVersion="6" minRefreshableVersion="3" useAutoFormatting="1" subtotalHiddenItems="1" itemPrintTitles="1" createdVersion="6" indent="0" outline="1" outlineData="1" multipleFieldFilters="0">
  <location ref="C7:K8"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6"/>
    <dataField name=" COGS" fld="1" baseField="0" baseItem="0" numFmtId="167"/>
    <dataField name=" Total Revenue" fld="2" baseField="0" baseItem="0" numFmtId="167"/>
    <dataField name=" Total Profit" fld="3" baseField="0" baseItem="0" numFmtId="167"/>
    <dataField fld="8" subtotal="count" baseField="0" baseItem="0"/>
    <dataField name=" OrderQuantity" fld="4" baseField="0" baseItem="0" numFmtId="165"/>
    <dataField fld="5" subtotal="count" baseField="0" baseItem="0"/>
    <dataField fld="6" subtotal="count" baseField="0" baseItem="0"/>
    <dataField fld="7" subtotal="count" baseField="0" baseItem="0"/>
  </dataFields>
  <formats count="8">
    <format dxfId="1863">
      <pivotArea outline="0" collapsedLevelsAreSubtotals="1" fieldPosition="0">
        <references count="1">
          <reference field="4294967294" count="1" selected="0">
            <x v="5"/>
          </reference>
        </references>
      </pivotArea>
    </format>
    <format dxfId="1862">
      <pivotArea outline="0" collapsedLevelsAreSubtotals="1" fieldPosition="0">
        <references count="1">
          <reference field="4294967294" count="1" selected="0">
            <x v="1"/>
          </reference>
        </references>
      </pivotArea>
    </format>
    <format dxfId="1861">
      <pivotArea outline="0" collapsedLevelsAreSubtotals="1" fieldPosition="0">
        <references count="1">
          <reference field="4294967294" count="1" selected="0">
            <x v="2"/>
          </reference>
        </references>
      </pivotArea>
    </format>
    <format dxfId="1860">
      <pivotArea outline="0" collapsedLevelsAreSubtotals="1" fieldPosition="0">
        <references count="1">
          <reference field="4294967294" count="1" selected="0">
            <x v="3"/>
          </reference>
        </references>
      </pivotArea>
    </format>
    <format dxfId="1859">
      <pivotArea outline="0" collapsedLevelsAreSubtotals="1" fieldPosition="0">
        <references count="1">
          <reference field="4294967294" count="1" selected="0">
            <x v="0"/>
          </reference>
        </references>
      </pivotArea>
    </format>
    <format dxfId="1858">
      <pivotArea type="all" dataOnly="0" outline="0" fieldPosition="0"/>
    </format>
    <format dxfId="1857">
      <pivotArea outline="0" collapsedLevelsAreSubtotals="1" fieldPosition="0"/>
    </format>
    <format dxfId="1856">
      <pivotArea dataOnly="0" labelOnly="1" outline="0" fieldPosition="0">
        <references count="1">
          <reference field="4294967294" count="9">
            <x v="0"/>
            <x v="1"/>
            <x v="2"/>
            <x v="3"/>
            <x v="4"/>
            <x v="5"/>
            <x v="6"/>
            <x v="7"/>
            <x v="8"/>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7A0EBD-242E-45BC-943B-3E80FDFB0EB6}" name="PivotTable7" cacheId="985" applyNumberFormats="0" applyBorderFormats="0" applyFontFormats="0" applyPatternFormats="0" applyAlignmentFormats="0" applyWidthHeightFormats="1" dataCaption="Values" tag="a9724717-0131-403e-8c1a-abbebd1b12cc" updatedVersion="6" minRefreshableVersion="3" useAutoFormatting="1" subtotalHiddenItems="1" rowGrandTotals="0" colGrandTotals="0" itemPrintTitles="1" createdVersion="6" indent="0" compact="0" compactData="0" multipleFieldFilters="0">
  <location ref="O7:U10"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6"/>
    <dataField name=" COGS" fld="1" baseField="0" baseItem="0" numFmtId="167"/>
    <dataField name=" Total Revenue" fld="2" baseField="0" baseItem="0" numFmtId="167"/>
    <dataField name=" Total Profit" fld="3" baseField="0" baseItem="0" numFmtId="167"/>
    <dataField fld="5" subtotal="count" baseField="0" baseItem="0"/>
    <dataField name=" OrderQuantity" fld="4" baseField="0" baseItem="0" numFmtId="165"/>
  </dataFields>
  <formats count="8">
    <format dxfId="1871">
      <pivotArea outline="0" collapsedLevelsAreSubtotals="1" fieldPosition="0">
        <references count="1">
          <reference field="4294967294" count="1" selected="0">
            <x v="5"/>
          </reference>
        </references>
      </pivotArea>
    </format>
    <format dxfId="1870">
      <pivotArea outline="0" collapsedLevelsAreSubtotals="1" fieldPosition="0">
        <references count="1">
          <reference field="4294967294" count="1" selected="0">
            <x v="1"/>
          </reference>
        </references>
      </pivotArea>
    </format>
    <format dxfId="1869">
      <pivotArea outline="0" collapsedLevelsAreSubtotals="1" fieldPosition="0">
        <references count="1">
          <reference field="4294967294" count="1" selected="0">
            <x v="2"/>
          </reference>
        </references>
      </pivotArea>
    </format>
    <format dxfId="1868">
      <pivotArea outline="0" collapsedLevelsAreSubtotals="1" fieldPosition="0">
        <references count="1">
          <reference field="4294967294" count="1" selected="0">
            <x v="3"/>
          </reference>
        </references>
      </pivotArea>
    </format>
    <format dxfId="1867">
      <pivotArea outline="0" collapsedLevelsAreSubtotals="1" fieldPosition="0">
        <references count="1">
          <reference field="4294967294" count="1" selected="0">
            <x v="0"/>
          </reference>
        </references>
      </pivotArea>
    </format>
    <format dxfId="1866">
      <pivotArea type="all" dataOnly="0" outline="0" fieldPosition="0"/>
    </format>
    <format dxfId="1865">
      <pivotArea outline="0" collapsedLevelsAreSubtotals="1" fieldPosition="0"/>
    </format>
    <format dxfId="1864">
      <pivotArea dataOnly="0" labelOnly="1" outline="0" fieldPosition="0">
        <references count="1">
          <reference field="4294967294" count="6">
            <x v="0"/>
            <x v="1"/>
            <x v="2"/>
            <x v="3"/>
            <x v="4"/>
            <x v="5"/>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F88A4C-408F-4ED6-9D79-A5991BAD18C7}" name="PivotTable6" cacheId="970" applyNumberFormats="0" applyBorderFormats="0" applyFontFormats="0" applyPatternFormats="0" applyAlignmentFormats="0" applyWidthHeightFormats="1" dataCaption="Values" tag="1ca03a78-6ac2-4066-a377-db797bdb5c24" updatedVersion="6" minRefreshableVersion="3" useAutoFormatting="1" subtotalHiddenItems="1" rowGrandTotals="0" colGrandTotals="0" itemPrintTitles="1" createdVersion="6" indent="0" compact="0" compactData="0" multipleFieldFilters="0">
  <location ref="W7:W8"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1875">
      <pivotArea type="all" dataOnly="0" outline="0" fieldPosition="0"/>
    </format>
    <format dxfId="1874">
      <pivotArea outline="0" collapsedLevelsAreSubtotals="1" fieldPosition="0"/>
    </format>
    <format dxfId="1873">
      <pivotArea field="0" type="button" dataOnly="0" labelOnly="1" outline="0" axis="axisRow" fieldPosition="0"/>
    </format>
    <format dxfId="1872">
      <pivotArea dataOnly="0" labelOnly="1" outline="0" fieldPosition="0">
        <references count="1">
          <reference field="0" count="0"/>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4BB18C5-742C-4ECC-B29B-6D6060277888}" name="PivotTable4" cacheId="982" applyNumberFormats="0" applyBorderFormats="0" applyFontFormats="0" applyPatternFormats="0" applyAlignmentFormats="0" applyWidthHeightFormats="1" dataCaption="Values" missingCaption="0" tag="0e810b4d-d83c-40cb-940c-63fb80737976" updatedVersion="6" minRefreshableVersion="3" useAutoFormatting="1" subtotalHiddenItems="1" rowGrandTotals="0" colGrandTotals="0" itemPrintTitles="1" createdVersion="6" indent="0" showEmptyRow="1" showEmptyCol="1" compact="0" compactData="0" multipleFieldFilters="0" chartFormat="13">
  <location ref="AE4:AG8"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7"/>
    <dataField name="Sum of Total Profit" fld="4" showDataAs="percentOfTotal" baseField="0" baseItem="0" numFmtId="10">
      <extLst>
        <ext xmlns:x14="http://schemas.microsoft.com/office/spreadsheetml/2009/9/main" uri="{E15A36E0-9728-4e99-A89B-3F7291B0FE68}">
          <x14:dataField sourceField="0" uniqueName="[__Xl2].[Measures].[Sum of Total Profit]"/>
        </ext>
      </extLst>
    </dataField>
  </dataFields>
  <formats count="7">
    <format dxfId="1834">
      <pivotArea outline="0" collapsedLevelsAreSubtotals="1" fieldPosition="0">
        <references count="1">
          <reference field="4294967294" count="1" selected="0">
            <x v="0"/>
          </reference>
        </references>
      </pivotArea>
    </format>
    <format dxfId="1833">
      <pivotArea type="all" dataOnly="0" outline="0" fieldPosition="0"/>
    </format>
    <format dxfId="1832">
      <pivotArea outline="0" collapsedLevelsAreSubtotals="1" fieldPosition="0"/>
    </format>
    <format dxfId="1831">
      <pivotArea dataOnly="0" labelOnly="1" outline="0" fieldPosition="0">
        <references count="1">
          <reference field="4294967294" count="1">
            <x v="0"/>
          </reference>
        </references>
      </pivotArea>
    </format>
    <format dxfId="1830">
      <pivotArea outline="0" fieldPosition="0">
        <references count="1">
          <reference field="4294967294" count="1">
            <x v="1"/>
          </reference>
        </references>
      </pivotArea>
    </format>
    <format dxfId="1829">
      <pivotArea outline="0" fieldPosition="0">
        <references count="2">
          <reference field="4294967294" count="1" selected="0">
            <x v="1"/>
          </reference>
          <reference field="1" count="1" selected="0">
            <x v="0"/>
          </reference>
        </references>
      </pivotArea>
    </format>
    <format dxfId="1828">
      <pivotArea outline="0" fieldPosition="0">
        <references count="2">
          <reference field="4294967294" count="1" selected="0">
            <x v="1"/>
          </reference>
          <reference field="1" count="3" selected="0">
            <x v="1"/>
            <x v="2"/>
            <x v="3"/>
          </reference>
        </references>
      </pivotArea>
    </format>
  </formats>
  <chartFormats count="2">
    <chartFormat chart="2" format="2"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56C6DC-A432-4A1A-A2A1-01687CFF52BA}" name="PivotTable3" cacheId="979" applyNumberFormats="0" applyBorderFormats="0" applyFontFormats="0" applyPatternFormats="0" applyAlignmentFormats="0" applyWidthHeightFormats="1" dataCaption="Values" tag="871ecd67-4d44-4144-88ce-9bced0d8950a" updatedVersion="6" minRefreshableVersion="3" useAutoFormatting="1" subtotalHiddenItems="1" rowGrandTotals="0" colGrandTotals="0" itemPrintTitles="1" createdVersion="6" indent="0" compact="0" compactData="0" multipleFieldFilters="0" chartFormat="13">
  <location ref="Y4:Z6"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7"/>
  </dataFields>
  <formats count="4">
    <format dxfId="1838">
      <pivotArea outline="0" collapsedLevelsAreSubtotals="1" fieldPosition="0">
        <references count="1">
          <reference field="4294967294" count="1" selected="0">
            <x v="0"/>
          </reference>
        </references>
      </pivotArea>
    </format>
    <format dxfId="1837">
      <pivotArea type="all" dataOnly="0" outline="0" fieldPosition="0"/>
    </format>
    <format dxfId="1836">
      <pivotArea outline="0" collapsedLevelsAreSubtotals="1" fieldPosition="0"/>
    </format>
    <format dxfId="1835">
      <pivotArea dataOnly="0" labelOnly="1" outline="0" fieldPosition="0">
        <references count="1">
          <reference field="4294967294" count="1">
            <x v="0"/>
          </reference>
        </references>
      </pivotArea>
    </format>
  </formats>
  <chartFormats count="4">
    <chartFormat chart="2" format="2"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 chart="12" format="6">
      <pivotArea type="data" outline="0" fieldPosition="0">
        <references count="2">
          <reference field="4294967294" count="1" selected="0">
            <x v="0"/>
          </reference>
          <reference field="1" count="1" selected="0">
            <x v="0"/>
          </reference>
        </references>
      </pivotArea>
    </chartFormat>
    <chartFormat chart="12" format="7">
      <pivotArea type="data" outline="0" fieldPosition="0">
        <references count="2">
          <reference field="4294967294" count="1" selected="0">
            <x v="0"/>
          </reference>
          <reference field="1"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25BEF2E-9097-4F02-BC23-5F58D1A4CC27}" name="PivotTable2" cacheId="976" applyNumberFormats="0" applyBorderFormats="0" applyFontFormats="0" applyPatternFormats="0" applyAlignmentFormats="0" applyWidthHeightFormats="1" dataCaption="Values" tag="9b9837d6-aa5e-4a74-a328-4c628bff8a2c" updatedVersion="6" minRefreshableVersion="3" useAutoFormatting="1" subtotalHiddenItems="1" rowGrandTotals="0" colGrandTotals="0" itemPrintTitles="1" createdVersion="6" indent="0" compact="0" compactData="0" multipleFieldFilters="0" chartFormat="4">
  <location ref="L6:M13" firstHeaderRow="1" firstDataRow="1" firstDataCol="1"/>
  <pivotFields count="4">
    <pivotField dataField="1" compact="0" outline="0" subtotalTop="0" showAll="0" defaultSubtotal="0"/>
    <pivotField axis="axisRow" compact="0" allDrilled="1" outline="0" subtotalTop="0" showAll="0" defaultSubtotal="0" defaultAttributeDrillState="1">
      <items count="7">
        <item x="1"/>
        <item x="5"/>
        <item x="6"/>
        <item x="4"/>
        <item x="0"/>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7"/>
  </dataFields>
  <formats count="4">
    <format dxfId="1842">
      <pivotArea outline="0" collapsedLevelsAreSubtotals="1" fieldPosition="0">
        <references count="1">
          <reference field="4294967294" count="1" selected="0">
            <x v="0"/>
          </reference>
        </references>
      </pivotArea>
    </format>
    <format dxfId="1841">
      <pivotArea type="all" dataOnly="0" outline="0" fieldPosition="0"/>
    </format>
    <format dxfId="1840">
      <pivotArea outline="0" collapsedLevelsAreSubtotals="1" fieldPosition="0"/>
    </format>
    <format dxfId="1839">
      <pivotArea dataOnly="0" labelOnly="1"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BAA6A5B-9C93-41D9-AE44-7E0D19A6611E}" name="PivotTable1" cacheId="973" applyNumberFormats="0" applyBorderFormats="0" applyFontFormats="0" applyPatternFormats="0" applyAlignmentFormats="0" applyWidthHeightFormats="1" dataCaption="Values" tag="350e1656-af5c-4dbf-bb4f-bc742d9e983b" updatedVersion="6" minRefreshableVersion="3" useAutoFormatting="1" subtotalHiddenItems="1" rowGrandTotals="0" colGrandTotals="0" itemPrintTitles="1" createdVersion="6" indent="0" compact="0" compactData="0" multipleFieldFilters="0" chartFormat="4">
  <location ref="C7:D19"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9"/>
  </dataFields>
  <formats count="5">
    <format dxfId="1847">
      <pivotArea outline="0" collapsedLevelsAreSubtotals="1" fieldPosition="0">
        <references count="1">
          <reference field="4294967294" count="1" selected="0">
            <x v="0"/>
          </reference>
        </references>
      </pivotArea>
    </format>
    <format dxfId="1846">
      <pivotArea type="all" dataOnly="0" outline="0" fieldPosition="0"/>
    </format>
    <format dxfId="1845">
      <pivotArea outline="0" collapsedLevelsAreSubtotals="1" fieldPosition="0"/>
    </format>
    <format dxfId="1844">
      <pivotArea dataOnly="0" labelOnly="1" outline="0" fieldPosition="0">
        <references count="1">
          <reference field="4294967294" count="1">
            <x v="0"/>
          </reference>
        </references>
      </pivotArea>
    </format>
    <format dxfId="184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C73D8B8-174D-4D1E-9904-F73C7734AF5C}" sourceName="[DimDate].[Year]">
  <pivotTables>
    <pivotTable tabId="1" name="PivotTable1"/>
    <pivotTable tabId="1" name="PivotTable6"/>
    <pivotTable tabId="3" name="PivotTable1"/>
    <pivotTable tabId="3" name="PivotTable2"/>
    <pivotTable tabId="3" name="PivotTable3"/>
    <pivotTable tabId="3" name="PivotTable4"/>
  </pivotTables>
  <data>
    <olap pivotCacheId="126331365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0A4046A-A6BC-483B-8420-F55FF4EED00A}" sourceName="[DimDate].[Month Name]">
  <pivotTables>
    <pivotTable tabId="1" name="PivotTable7"/>
  </pivotTables>
  <data>
    <olap pivotCacheId="1205238282">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Ja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91FC0F2-DCCA-439F-AA82-99FE09B21ADE}" sourceName="[DimGeography].[Country]">
  <pivotTables>
    <pivotTable tabId="3" name="PivotTable4"/>
    <pivotTable tabId="3" name="PivotTable3"/>
    <pivotTable tabId="3" name="PivotTable2"/>
    <pivotTable tabId="3" name="PivotTable1"/>
    <pivotTable tabId="1" name="PivotTable2"/>
    <pivotTable tabId="1" name="PivotTable1"/>
    <pivotTable tabId="1" name="PivotTable7"/>
  </pivotTables>
  <data>
    <olap pivotCacheId="131850778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1DB0E5E-7E94-4B6C-BA40-6D18549D1BA1}" cache="Slicer_Year" caption="Year" columnCount="4" showCaption="0" level="1" style="SlicerStyleLight1 2" rowHeight="234950"/>
  <slicer name="Month Name" xr10:uid="{B69F34D2-50A9-4A02-AB45-34E43ECA6F6F}" cache="Slicer_Month_Name" caption="Month Name" columnCount="3" showCaption="0" level="1" style="SlicerStyleLight1 2" rowHeight="283464"/>
  <slicer name="Country" xr10:uid="{D333398E-9D21-451A-A4ED-5D03E880FBBA}" cache="Slicer_Country" caption="Country" columnCount="2" showCaption="0" level="1" style="SlicerStyleLight1 2" rowHeight="5486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3.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BE89A-9F43-493D-BAD1-0F053B83CAF7}">
  <dimension ref="B7:AC45"/>
  <sheetViews>
    <sheetView topLeftCell="A4" zoomScale="78" zoomScaleNormal="78" workbookViewId="0">
      <selection activeCell="AC44" sqref="AC44"/>
    </sheetView>
  </sheetViews>
  <sheetFormatPr defaultRowHeight="14.4" x14ac:dyDescent="0.3"/>
  <cols>
    <col min="2" max="2" width="10.109375" bestFit="1" customWidth="1"/>
    <col min="3" max="3" width="10.77734375" bestFit="1" customWidth="1"/>
    <col min="4" max="4" width="9" bestFit="1" customWidth="1"/>
    <col min="5" max="5" width="13.5546875" bestFit="1" customWidth="1"/>
    <col min="6" max="6" width="10.77734375" bestFit="1" customWidth="1"/>
    <col min="7" max="7" width="14.109375" bestFit="1" customWidth="1"/>
    <col min="8" max="8" width="13.6640625" bestFit="1" customWidth="1"/>
    <col min="9" max="9" width="11.109375" bestFit="1" customWidth="1"/>
    <col min="10" max="10" width="12.5546875" bestFit="1" customWidth="1"/>
    <col min="11" max="11" width="14.88671875" bestFit="1" customWidth="1"/>
    <col min="13" max="13" width="3.44140625" style="14" customWidth="1"/>
    <col min="15" max="15" width="7.77734375" bestFit="1" customWidth="1"/>
    <col min="16" max="16" width="10.77734375" bestFit="1" customWidth="1"/>
    <col min="17" max="17" width="7.88671875" bestFit="1" customWidth="1"/>
    <col min="18" max="18" width="13.5546875" bestFit="1" customWidth="1"/>
    <col min="19" max="19" width="10.77734375" bestFit="1" customWidth="1"/>
    <col min="20" max="20" width="14.109375" bestFit="1" customWidth="1"/>
    <col min="21" max="21" width="13.6640625" bestFit="1" customWidth="1"/>
    <col min="22" max="22" width="6.88671875" customWidth="1"/>
    <col min="23" max="23" width="7.77734375" bestFit="1" customWidth="1"/>
    <col min="24" max="24" width="14.88671875" bestFit="1" customWidth="1"/>
    <col min="26" max="26" width="17.5546875" bestFit="1" customWidth="1"/>
    <col min="27" max="27" width="10.21875" bestFit="1" customWidth="1"/>
    <col min="28" max="28" width="11" bestFit="1" customWidth="1"/>
    <col min="29" max="29" width="16.33203125" bestFit="1" customWidth="1"/>
  </cols>
  <sheetData>
    <row r="7" spans="3:29" x14ac:dyDescent="0.3">
      <c r="C7" s="5" t="s">
        <v>0</v>
      </c>
      <c r="D7" s="5" t="s">
        <v>5</v>
      </c>
      <c r="E7" s="5" t="s">
        <v>6</v>
      </c>
      <c r="F7" s="5" t="s">
        <v>7</v>
      </c>
      <c r="G7" s="5" t="s">
        <v>4</v>
      </c>
      <c r="H7" s="5" t="s">
        <v>8</v>
      </c>
      <c r="I7" s="5" t="s">
        <v>1</v>
      </c>
      <c r="J7" s="5" t="s">
        <v>2</v>
      </c>
      <c r="K7" s="5" t="s">
        <v>3</v>
      </c>
      <c r="O7" s="4" t="s">
        <v>9</v>
      </c>
      <c r="P7" s="5" t="s">
        <v>0</v>
      </c>
      <c r="Q7" s="5" t="s">
        <v>5</v>
      </c>
      <c r="R7" s="5" t="s">
        <v>6</v>
      </c>
      <c r="S7" s="5" t="s">
        <v>7</v>
      </c>
      <c r="T7" s="5" t="s">
        <v>4</v>
      </c>
      <c r="U7" s="5" t="s">
        <v>8</v>
      </c>
      <c r="W7" s="4" t="s">
        <v>9</v>
      </c>
      <c r="Z7" t="s">
        <v>17</v>
      </c>
    </row>
    <row r="8" spans="3:29" x14ac:dyDescent="0.3">
      <c r="C8" s="7">
        <v>5335</v>
      </c>
      <c r="D8" s="6">
        <v>18540238.932200238</v>
      </c>
      <c r="E8" s="6">
        <v>31429010.563799851</v>
      </c>
      <c r="F8" s="6">
        <v>12888771.631600074</v>
      </c>
      <c r="G8" s="9">
        <v>0.41009154918944379</v>
      </c>
      <c r="H8" s="10">
        <v>55821</v>
      </c>
      <c r="I8" s="11">
        <v>606</v>
      </c>
      <c r="J8" s="11">
        <v>133</v>
      </c>
      <c r="K8" s="11">
        <v>473</v>
      </c>
      <c r="O8" s="5">
        <v>2006</v>
      </c>
      <c r="P8" s="7">
        <v>69</v>
      </c>
      <c r="Q8" s="6">
        <v>1459267.6372000005</v>
      </c>
      <c r="R8" s="6">
        <v>2460726.6168000014</v>
      </c>
      <c r="S8" s="6">
        <v>1001458.9795999997</v>
      </c>
      <c r="T8" s="9">
        <v>0.40697693630929443</v>
      </c>
      <c r="U8" s="10">
        <v>759</v>
      </c>
      <c r="W8" s="5">
        <v>2007</v>
      </c>
      <c r="Z8">
        <f>COUNTA(W8:W11)</f>
        <v>1</v>
      </c>
    </row>
    <row r="9" spans="3:29" x14ac:dyDescent="0.3">
      <c r="O9" s="5">
        <v>2007</v>
      </c>
      <c r="P9" s="7">
        <v>98</v>
      </c>
      <c r="Q9" s="6">
        <v>1090906.7874999999</v>
      </c>
      <c r="R9" s="6">
        <v>1870130.7002999997</v>
      </c>
      <c r="S9" s="6">
        <v>779223.9128000004</v>
      </c>
      <c r="T9" s="9">
        <v>0.41666815729777607</v>
      </c>
      <c r="U9" s="10">
        <v>989</v>
      </c>
    </row>
    <row r="10" spans="3:29" x14ac:dyDescent="0.3">
      <c r="O10" s="5">
        <v>2008</v>
      </c>
      <c r="P10" s="7">
        <v>978</v>
      </c>
      <c r="Q10" s="6">
        <v>2392235.1407000031</v>
      </c>
      <c r="R10" s="6">
        <v>4001814.5100000072</v>
      </c>
      <c r="S10" s="6">
        <v>1609579.3693000034</v>
      </c>
      <c r="T10" s="9">
        <v>0.40221238772508738</v>
      </c>
      <c r="U10" s="10">
        <v>10181</v>
      </c>
    </row>
    <row r="11" spans="3:29" x14ac:dyDescent="0.3">
      <c r="C11" s="1" t="s">
        <v>10</v>
      </c>
      <c r="D11" s="2">
        <v>1</v>
      </c>
      <c r="Z11" s="15" t="s">
        <v>18</v>
      </c>
      <c r="AA11" s="15" t="s">
        <v>9</v>
      </c>
      <c r="AB11" s="15" t="s">
        <v>21</v>
      </c>
      <c r="AC11" s="15" t="s">
        <v>13</v>
      </c>
    </row>
    <row r="12" spans="3:29" x14ac:dyDescent="0.3">
      <c r="Z12" s="5" t="s">
        <v>19</v>
      </c>
      <c r="AA12" s="5">
        <f>IF(Z8=1,W8,0)</f>
        <v>2007</v>
      </c>
      <c r="AB12" s="7">
        <f>IFERROR(VLOOKUP(AA12,Look_Table,5,0),0)</f>
        <v>779223.9128000004</v>
      </c>
      <c r="AC12" s="19">
        <f>IFERROR(AB12/SUM($AB$12:$AB$13),0)</f>
        <v>0.43759835966625377</v>
      </c>
    </row>
    <row r="13" spans="3:29" x14ac:dyDescent="0.3">
      <c r="C13" s="4" t="s">
        <v>9</v>
      </c>
      <c r="D13" s="5" t="s">
        <v>15</v>
      </c>
      <c r="E13" s="5" t="s">
        <v>16</v>
      </c>
      <c r="F13" s="5" t="s">
        <v>0</v>
      </c>
      <c r="Z13" s="5" t="s">
        <v>20</v>
      </c>
      <c r="AA13" s="5">
        <f>W8-1</f>
        <v>2006</v>
      </c>
      <c r="AB13" s="7">
        <f>IFERROR(VLOOKUP(AA13,Look_Table,5,0),0)</f>
        <v>1001458.9795999997</v>
      </c>
      <c r="AC13" s="19">
        <f>IFERROR(AB13/SUM($AB$12:$AB$13),0)</f>
        <v>0.56240164033374618</v>
      </c>
    </row>
    <row r="14" spans="3:29" x14ac:dyDescent="0.3">
      <c r="C14" s="5">
        <v>2005</v>
      </c>
      <c r="D14" s="6">
        <v>13371584.691399988</v>
      </c>
      <c r="E14" s="6">
        <v>5398434.9364999952</v>
      </c>
      <c r="F14" s="7">
        <v>394</v>
      </c>
    </row>
    <row r="15" spans="3:29" x14ac:dyDescent="0.3">
      <c r="C15" s="5">
        <v>2006</v>
      </c>
      <c r="D15" s="6">
        <v>23350475.341399979</v>
      </c>
      <c r="E15" s="6">
        <v>9546616.1299999841</v>
      </c>
      <c r="F15" s="7">
        <v>859</v>
      </c>
      <c r="Q15" s="6">
        <f>VLOOKUP(AA12,Look_Table,3,0)</f>
        <v>1090906.7874999999</v>
      </c>
      <c r="Z15" s="20" t="s">
        <v>22</v>
      </c>
      <c r="AA15" s="20"/>
      <c r="AB15" s="20"/>
      <c r="AC15" s="21">
        <f>AC12-AC13</f>
        <v>-0.12480328066749241</v>
      </c>
    </row>
    <row r="16" spans="3:29" x14ac:dyDescent="0.3">
      <c r="C16" s="5">
        <v>2007</v>
      </c>
      <c r="D16" s="6">
        <v>31429010.563799851</v>
      </c>
      <c r="E16" s="6">
        <v>12888771.631600074</v>
      </c>
      <c r="F16" s="7">
        <v>5335</v>
      </c>
    </row>
    <row r="17" spans="2:29" x14ac:dyDescent="0.3">
      <c r="C17" s="5">
        <v>2008</v>
      </c>
      <c r="D17" s="6">
        <v>27070596.519999925</v>
      </c>
      <c r="E17" s="6">
        <v>10866319.511500081</v>
      </c>
      <c r="F17" s="7">
        <v>6757</v>
      </c>
      <c r="Z17" s="15" t="s">
        <v>23</v>
      </c>
      <c r="AA17" s="15" t="s">
        <v>9</v>
      </c>
      <c r="AB17" s="15" t="s">
        <v>24</v>
      </c>
      <c r="AC17" s="15" t="s">
        <v>13</v>
      </c>
    </row>
    <row r="18" spans="2:29" x14ac:dyDescent="0.3">
      <c r="Z18" s="5" t="s">
        <v>19</v>
      </c>
      <c r="AA18" s="5">
        <f>IF(Z8=1,W8,0)</f>
        <v>2007</v>
      </c>
      <c r="AB18" s="7">
        <f>IFERROR(VLOOKUP(AA18,Look_Table,4,0),0)</f>
        <v>1870130.7002999997</v>
      </c>
      <c r="AC18" s="19">
        <f>IFERROR(AB18/SUM($AB$18:$AB$19),0)</f>
        <v>0.43181535741571453</v>
      </c>
    </row>
    <row r="19" spans="2:29" x14ac:dyDescent="0.3">
      <c r="Z19" s="5" t="s">
        <v>20</v>
      </c>
      <c r="AA19" s="5">
        <f>W8-1</f>
        <v>2006</v>
      </c>
      <c r="AB19" s="7">
        <f>IFERROR(VLOOKUP(AA19,Look_Table,4,0),0)</f>
        <v>2460726.6168000014</v>
      </c>
      <c r="AC19" s="19">
        <f>IFERROR(AB19/SUM($AB$18:$AB$19),0)</f>
        <v>0.56818464258428536</v>
      </c>
    </row>
    <row r="21" spans="2:29" x14ac:dyDescent="0.3">
      <c r="C21" s="5" t="str">
        <f>C13</f>
        <v>Year</v>
      </c>
      <c r="D21" s="5" t="str">
        <f>_xlfn.IFS($D$11=1,D13,$D$11=2,E13,$D$11=3,F13)</f>
        <v xml:space="preserve">  Revenue</v>
      </c>
      <c r="E21" s="5" t="str">
        <f>"Average Revenue"</f>
        <v>Average Revenue</v>
      </c>
      <c r="F21" s="5" t="s">
        <v>11</v>
      </c>
      <c r="Z21" s="20" t="s">
        <v>22</v>
      </c>
      <c r="AA21" s="20"/>
      <c r="AB21" s="20"/>
      <c r="AC21" s="21">
        <f>AC18-AC19</f>
        <v>-0.13636928516857083</v>
      </c>
    </row>
    <row r="22" spans="2:29" x14ac:dyDescent="0.3">
      <c r="C22" s="5">
        <f t="shared" ref="C22:C25" si="0">C14</f>
        <v>2005</v>
      </c>
      <c r="D22" s="13">
        <f t="shared" ref="D22:D25" si="1">_xlfn.IFS($D$11=1,D14,$D$11=2,E14,$D$11=3,F14)</f>
        <v>13371584.691399988</v>
      </c>
      <c r="E22" s="8">
        <f>AVERAGE($D$22:$D$25)</f>
        <v>23805416.779149935</v>
      </c>
      <c r="F22" s="5" t="str">
        <f>IF(D22&gt;E22,D22,"")</f>
        <v/>
      </c>
    </row>
    <row r="23" spans="2:29" x14ac:dyDescent="0.3">
      <c r="C23" s="5">
        <f t="shared" si="0"/>
        <v>2006</v>
      </c>
      <c r="D23" s="13">
        <f t="shared" si="1"/>
        <v>23350475.341399979</v>
      </c>
      <c r="E23" s="8">
        <f>AVERAGE($D$22:$D$25)</f>
        <v>23805416.779149935</v>
      </c>
      <c r="F23" s="5" t="str">
        <f t="shared" ref="F23:F25" si="2">IF(D23&gt;E23,D23,"")</f>
        <v/>
      </c>
      <c r="Z23" s="15" t="s">
        <v>25</v>
      </c>
      <c r="AA23" s="15" t="s">
        <v>9</v>
      </c>
      <c r="AB23" s="15" t="s">
        <v>26</v>
      </c>
      <c r="AC23" s="15" t="s">
        <v>13</v>
      </c>
    </row>
    <row r="24" spans="2:29" x14ac:dyDescent="0.3">
      <c r="C24" s="5">
        <f t="shared" si="0"/>
        <v>2007</v>
      </c>
      <c r="D24" s="13">
        <f t="shared" si="1"/>
        <v>31429010.563799851</v>
      </c>
      <c r="E24" s="8">
        <f>AVERAGE($D$22:$D$25)</f>
        <v>23805416.779149935</v>
      </c>
      <c r="F24" s="5">
        <f t="shared" si="2"/>
        <v>31429010.563799851</v>
      </c>
      <c r="Z24" s="5" t="s">
        <v>19</v>
      </c>
      <c r="AA24" s="5">
        <f>IF(Z8=1,W8,0)</f>
        <v>2007</v>
      </c>
      <c r="AB24" s="7">
        <f>IFERROR(VLOOKUP(AA24,Look_Table,3,0),0)</f>
        <v>1090906.7874999999</v>
      </c>
      <c r="AC24" s="19">
        <f>IFERROR(AB24/SUM($AB$24:$AB$25),0)</f>
        <v>0.42777732257601669</v>
      </c>
    </row>
    <row r="25" spans="2:29" x14ac:dyDescent="0.3">
      <c r="C25" s="5">
        <f t="shared" si="0"/>
        <v>2008</v>
      </c>
      <c r="D25" s="13">
        <f t="shared" si="1"/>
        <v>27070596.519999925</v>
      </c>
      <c r="E25" s="8">
        <f>AVERAGE($D$22:$D$25)</f>
        <v>23805416.779149935</v>
      </c>
      <c r="F25" s="5">
        <f t="shared" si="2"/>
        <v>27070596.519999925</v>
      </c>
      <c r="Z25" s="5" t="s">
        <v>20</v>
      </c>
      <c r="AA25" s="5">
        <f>W8-1</f>
        <v>2006</v>
      </c>
      <c r="AB25" s="7">
        <f>IFERROR(VLOOKUP(AA25,Look_Table,3,0),0)</f>
        <v>1459267.6372000005</v>
      </c>
      <c r="AC25" s="19">
        <f>IFERROR(AB25/SUM($AB$24:$AB$25),0)</f>
        <v>0.57222267742398325</v>
      </c>
    </row>
    <row r="26" spans="2:29" x14ac:dyDescent="0.3">
      <c r="E26" s="3"/>
    </row>
    <row r="27" spans="2:29" x14ac:dyDescent="0.3">
      <c r="Z27" s="20" t="s">
        <v>22</v>
      </c>
      <c r="AA27" s="20"/>
      <c r="AB27" s="20"/>
      <c r="AC27" s="21">
        <f>AC24-AC25</f>
        <v>-0.14444535484796656</v>
      </c>
    </row>
    <row r="29" spans="2:29" x14ac:dyDescent="0.3">
      <c r="Z29" s="15" t="s">
        <v>27</v>
      </c>
      <c r="AA29" s="15" t="s">
        <v>9</v>
      </c>
      <c r="AB29" s="15" t="s">
        <v>28</v>
      </c>
      <c r="AC29" s="15" t="s">
        <v>13</v>
      </c>
    </row>
    <row r="30" spans="2:29" x14ac:dyDescent="0.3">
      <c r="C30" t="s">
        <v>11</v>
      </c>
      <c r="E30" t="s">
        <v>14</v>
      </c>
      <c r="Z30" s="5" t="s">
        <v>19</v>
      </c>
      <c r="AA30" s="5">
        <f>IF(Z8=1,W8,0)</f>
        <v>2007</v>
      </c>
      <c r="AB30" s="7">
        <f>IFERROR(VLOOKUP(AA30,Look_Table,7,0),0)</f>
        <v>989</v>
      </c>
      <c r="AC30" s="19">
        <f>IFERROR(AB30/SUM($AB$30:$AB$31),0)</f>
        <v>0.56578947368421051</v>
      </c>
    </row>
    <row r="31" spans="2:29" x14ac:dyDescent="0.3">
      <c r="B31" t="s">
        <v>12</v>
      </c>
      <c r="C31">
        <f>SUM(F22:F25)</f>
        <v>58499607.083799779</v>
      </c>
      <c r="E31" t="str">
        <f>"of"&amp;D21 &amp;" came from the highlighted years"</f>
        <v>of  Revenue came from the highlighted years</v>
      </c>
      <c r="Z31" s="5" t="s">
        <v>20</v>
      </c>
      <c r="AA31" s="5">
        <f>W8-1</f>
        <v>2006</v>
      </c>
      <c r="AB31" s="7">
        <f>IFERROR(VLOOKUP(AA31,Look_Table,7,0),0)</f>
        <v>759</v>
      </c>
      <c r="AC31" s="19">
        <f>IFERROR(AB31/SUM($AB$30:$AB$31),0)</f>
        <v>0.43421052631578949</v>
      </c>
    </row>
    <row r="32" spans="2:29" x14ac:dyDescent="0.3">
      <c r="B32" t="s">
        <v>13</v>
      </c>
      <c r="C32" s="12">
        <f>C31/SUM(D22:D25)</f>
        <v>0.61435184717115399</v>
      </c>
    </row>
    <row r="33" spans="26:29" x14ac:dyDescent="0.3">
      <c r="Z33" s="20" t="s">
        <v>22</v>
      </c>
      <c r="AA33" s="20"/>
      <c r="AB33" s="20"/>
      <c r="AC33" s="21">
        <f>AC30-AC31</f>
        <v>0.13157894736842102</v>
      </c>
    </row>
    <row r="35" spans="26:29" x14ac:dyDescent="0.3">
      <c r="Z35" s="15" t="s">
        <v>29</v>
      </c>
      <c r="AA35" s="15" t="s">
        <v>9</v>
      </c>
      <c r="AB35" s="15" t="s">
        <v>0</v>
      </c>
      <c r="AC35" s="15" t="s">
        <v>13</v>
      </c>
    </row>
    <row r="36" spans="26:29" x14ac:dyDescent="0.3">
      <c r="Z36" s="5" t="s">
        <v>19</v>
      </c>
      <c r="AA36" s="5">
        <f>IF(Z8=1,W8,0)</f>
        <v>2007</v>
      </c>
      <c r="AB36" s="7">
        <f>IFERROR(VLOOKUP(AA36,Look_Table,2,0),0)</f>
        <v>98</v>
      </c>
      <c r="AC36" s="19">
        <f>IFERROR(AB36/SUM($AB$36:$AB$37),0)</f>
        <v>0.58682634730538918</v>
      </c>
    </row>
    <row r="37" spans="26:29" x14ac:dyDescent="0.3">
      <c r="Z37" s="5" t="s">
        <v>20</v>
      </c>
      <c r="AA37" s="5">
        <f>W8-1</f>
        <v>2006</v>
      </c>
      <c r="AB37" s="7">
        <f>IFERROR(VLOOKUP(AA37,Look_Table,2,0),0)</f>
        <v>69</v>
      </c>
      <c r="AC37" s="19">
        <f>IFERROR(AB37/SUM($AB$36:$AB$37),0)</f>
        <v>0.41317365269461076</v>
      </c>
    </row>
    <row r="39" spans="26:29" x14ac:dyDescent="0.3">
      <c r="Z39" s="20" t="s">
        <v>22</v>
      </c>
      <c r="AA39" s="20"/>
      <c r="AB39" s="20"/>
      <c r="AC39" s="21">
        <f>AC36-AC37</f>
        <v>0.17365269461077842</v>
      </c>
    </row>
    <row r="41" spans="26:29" x14ac:dyDescent="0.3">
      <c r="Z41" s="15" t="s">
        <v>4</v>
      </c>
      <c r="AA41" s="15" t="s">
        <v>9</v>
      </c>
      <c r="AB41" s="15" t="s">
        <v>30</v>
      </c>
      <c r="AC41" s="15" t="s">
        <v>13</v>
      </c>
    </row>
    <row r="42" spans="26:29" x14ac:dyDescent="0.3">
      <c r="Z42" s="5" t="s">
        <v>19</v>
      </c>
      <c r="AA42" s="5">
        <f>IF(Z8=1,W8,0)</f>
        <v>2007</v>
      </c>
      <c r="AB42" s="22">
        <f>IFERROR(VLOOKUP(AA42,Look_Table,6,0),0)</f>
        <v>0.41666815729777607</v>
      </c>
      <c r="AC42" s="19">
        <f>IFERROR(AB42/SUM($AB$42:$AB$43),0)</f>
        <v>0.50588312919223488</v>
      </c>
    </row>
    <row r="43" spans="26:29" x14ac:dyDescent="0.3">
      <c r="Z43" s="5" t="s">
        <v>20</v>
      </c>
      <c r="AA43" s="5">
        <f>W8-1</f>
        <v>2006</v>
      </c>
      <c r="AB43" s="22">
        <f>IFERROR(VLOOKUP(AA43,Look_Table,6,0),0)</f>
        <v>0.40697693630929443</v>
      </c>
      <c r="AC43" s="19">
        <f>IFERROR(AB43/SUM($AB$42:$AB$43),0)</f>
        <v>0.49411687080776506</v>
      </c>
    </row>
    <row r="45" spans="26:29" x14ac:dyDescent="0.3">
      <c r="Z45" s="20" t="s">
        <v>22</v>
      </c>
      <c r="AA45" s="20"/>
      <c r="AB45" s="20"/>
      <c r="AC45" s="21">
        <f>AC42-AC43</f>
        <v>1.1766258384469819E-2</v>
      </c>
    </row>
  </sheetData>
  <pageMargins left="0.7" right="0.7" top="0.75" bottom="0.75" header="0.3" footer="0.3"/>
  <pageSetup orientation="portrait" r:id="rId5"/>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337D1-DC43-4A2E-B2FB-E419A316E2F9}">
  <sheetPr>
    <pageSetUpPr fitToPage="1"/>
  </sheetPr>
  <dimension ref="A1"/>
  <sheetViews>
    <sheetView showGridLines="0" showRowColHeaders="0" tabSelected="1" zoomScaleNormal="100" workbookViewId="0">
      <selection activeCell="O12" sqref="O12"/>
    </sheetView>
  </sheetViews>
  <sheetFormatPr defaultRowHeight="14.4" x14ac:dyDescent="0.3"/>
  <cols>
    <col min="1" max="1" width="13" bestFit="1" customWidth="1"/>
    <col min="2" max="2" width="15.5546875" bestFit="1" customWidth="1"/>
    <col min="3" max="3" width="13.88671875" bestFit="1" customWidth="1"/>
    <col min="4" max="4" width="14.109375" bestFit="1" customWidth="1"/>
    <col min="5" max="5" width="14.6640625" bestFit="1" customWidth="1"/>
    <col min="6" max="6" width="15.6640625" bestFit="1" customWidth="1"/>
    <col min="7" max="7" width="14" bestFit="1" customWidth="1"/>
    <col min="8" max="8" width="18.44140625" bestFit="1" customWidth="1"/>
    <col min="9" max="9" width="20" bestFit="1" customWidth="1"/>
    <col min="10" max="10" width="23.77734375" bestFit="1" customWidth="1"/>
    <col min="11" max="11" width="17.77734375" bestFit="1" customWidth="1"/>
    <col min="12" max="12" width="15.77734375" bestFit="1" customWidth="1"/>
    <col min="13" max="13" width="9.33203125" bestFit="1" customWidth="1"/>
    <col min="14" max="15" width="14.6640625" bestFit="1" customWidth="1"/>
  </cols>
  <sheetData/>
  <pageMargins left="0.25" right="0.25"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Option Button 6">
              <controlPr defaultSize="0" autoFill="0" autoLine="0" autoPict="0">
                <anchor moveWithCells="1">
                  <from>
                    <xdr:col>8</xdr:col>
                    <xdr:colOff>1203960</xdr:colOff>
                    <xdr:row>4</xdr:row>
                    <xdr:rowOff>60960</xdr:rowOff>
                  </from>
                  <to>
                    <xdr:col>9</xdr:col>
                    <xdr:colOff>480060</xdr:colOff>
                    <xdr:row>5</xdr:row>
                    <xdr:rowOff>99060</xdr:rowOff>
                  </to>
                </anchor>
              </controlPr>
            </control>
          </mc:Choice>
        </mc:AlternateContent>
        <mc:AlternateContent xmlns:mc="http://schemas.openxmlformats.org/markup-compatibility/2006">
          <mc:Choice Requires="x14">
            <control shapeId="1031" r:id="rId5" name="Option Button 7">
              <controlPr defaultSize="0" autoFill="0" autoLine="0" autoPict="0">
                <anchor moveWithCells="1">
                  <from>
                    <xdr:col>9</xdr:col>
                    <xdr:colOff>701040</xdr:colOff>
                    <xdr:row>4</xdr:row>
                    <xdr:rowOff>60960</xdr:rowOff>
                  </from>
                  <to>
                    <xdr:col>9</xdr:col>
                    <xdr:colOff>1348740</xdr:colOff>
                    <xdr:row>5</xdr:row>
                    <xdr:rowOff>99060</xdr:rowOff>
                  </to>
                </anchor>
              </controlPr>
            </control>
          </mc:Choice>
        </mc:AlternateContent>
        <mc:AlternateContent xmlns:mc="http://schemas.openxmlformats.org/markup-compatibility/2006">
          <mc:Choice Requires="x14">
            <control shapeId="1033" r:id="rId6" name="Option Button 9">
              <controlPr defaultSize="0" autoFill="0" autoLine="0" autoPict="0">
                <anchor moveWithCells="1">
                  <from>
                    <xdr:col>9</xdr:col>
                    <xdr:colOff>1577340</xdr:colOff>
                    <xdr:row>4</xdr:row>
                    <xdr:rowOff>60960</xdr:rowOff>
                  </from>
                  <to>
                    <xdr:col>10</xdr:col>
                    <xdr:colOff>762000</xdr:colOff>
                    <xdr:row>5</xdr:row>
                    <xdr:rowOff>99060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0C129-B5CF-4EBD-9124-071C3BFA2FD2}">
  <dimension ref="C4:AG19"/>
  <sheetViews>
    <sheetView zoomScale="130" zoomScaleNormal="130" workbookViewId="0">
      <selection activeCell="D8" sqref="D8:D19"/>
    </sheetView>
  </sheetViews>
  <sheetFormatPr defaultRowHeight="14.4" x14ac:dyDescent="0.3"/>
  <cols>
    <col min="2" max="2" width="10.109375" bestFit="1" customWidth="1"/>
    <col min="3" max="3" width="14.44140625" bestFit="1" customWidth="1"/>
    <col min="4" max="6" width="11" bestFit="1" customWidth="1"/>
    <col min="7" max="7" width="14.33203125" bestFit="1" customWidth="1"/>
    <col min="8" max="8" width="14" bestFit="1" customWidth="1"/>
    <col min="9" max="9" width="12.5546875" bestFit="1" customWidth="1"/>
    <col min="10" max="10" width="3.88671875" style="14" customWidth="1"/>
    <col min="11" max="11" width="14.88671875" bestFit="1" customWidth="1"/>
    <col min="12" max="12" width="11.88671875" bestFit="1" customWidth="1"/>
    <col min="13" max="13" width="11" bestFit="1" customWidth="1"/>
    <col min="16" max="16" width="9.44140625" bestFit="1" customWidth="1"/>
    <col min="17" max="17" width="12.77734375" bestFit="1" customWidth="1"/>
    <col min="22" max="22" width="10" bestFit="1" customWidth="1"/>
    <col min="23" max="23" width="3.44140625" style="14" customWidth="1"/>
    <col min="25" max="25" width="13.33203125" bestFit="1" customWidth="1"/>
    <col min="26" max="26" width="11" bestFit="1" customWidth="1"/>
    <col min="27" max="27" width="13.77734375" bestFit="1" customWidth="1"/>
    <col min="29" max="29" width="4.44140625" style="14" customWidth="1"/>
    <col min="31" max="31" width="9.6640625" bestFit="1" customWidth="1"/>
    <col min="32" max="32" width="11" bestFit="1" customWidth="1"/>
    <col min="33" max="33" width="16.88671875" bestFit="1" customWidth="1"/>
  </cols>
  <sheetData>
    <row r="4" spans="3:33" x14ac:dyDescent="0.3">
      <c r="Y4" s="4" t="s">
        <v>53</v>
      </c>
      <c r="Z4" s="5" t="s">
        <v>7</v>
      </c>
      <c r="AA4" s="18" t="s">
        <v>56</v>
      </c>
      <c r="AB4" s="18"/>
      <c r="AE4" s="4" t="s">
        <v>58</v>
      </c>
      <c r="AF4" s="5" t="s">
        <v>7</v>
      </c>
      <c r="AG4" s="5" t="s">
        <v>63</v>
      </c>
    </row>
    <row r="5" spans="3:33" x14ac:dyDescent="0.3">
      <c r="Y5" s="5" t="s">
        <v>54</v>
      </c>
      <c r="Z5" s="6">
        <v>9652044.0732000452</v>
      </c>
      <c r="AA5" s="12">
        <f>Z5/SUM($Z$5:$Z$6)</f>
        <v>0.74887230133984595</v>
      </c>
      <c r="AE5" s="5" t="s">
        <v>59</v>
      </c>
      <c r="AF5" s="6">
        <v>2540022.5386999995</v>
      </c>
      <c r="AG5" s="24">
        <v>0.19707250708612864</v>
      </c>
    </row>
    <row r="6" spans="3:33" x14ac:dyDescent="0.3">
      <c r="L6" s="4" t="s">
        <v>44</v>
      </c>
      <c r="M6" s="5" t="s">
        <v>7</v>
      </c>
      <c r="N6" s="18"/>
      <c r="O6" s="18"/>
      <c r="P6" t="str">
        <f>L6</f>
        <v>Day Name</v>
      </c>
      <c r="Q6" t="str">
        <f>M6</f>
        <v xml:space="preserve"> Total Profit</v>
      </c>
      <c r="R6" s="18" t="s">
        <v>52</v>
      </c>
      <c r="S6" s="18"/>
      <c r="T6" s="18"/>
      <c r="V6" s="18"/>
      <c r="X6" s="18"/>
      <c r="Y6" s="5" t="s">
        <v>55</v>
      </c>
      <c r="Z6" s="6">
        <v>3236727.5583999977</v>
      </c>
      <c r="AA6" s="23">
        <f>Z6/SUM($Z$5:$Z$6)</f>
        <v>0.25112769866015405</v>
      </c>
      <c r="AB6" s="18"/>
      <c r="AE6" s="5" t="s">
        <v>60</v>
      </c>
      <c r="AF6" s="6">
        <v>2504944.5935</v>
      </c>
      <c r="AG6" s="24">
        <v>0.19435091761254397</v>
      </c>
    </row>
    <row r="7" spans="3:33" x14ac:dyDescent="0.3">
      <c r="C7" s="4" t="s">
        <v>43</v>
      </c>
      <c r="D7" s="5" t="s">
        <v>7</v>
      </c>
      <c r="G7">
        <v>1</v>
      </c>
      <c r="H7" s="16">
        <f>LARGE($D$8:$D$19,G7)</f>
        <v>1545027.6045000008</v>
      </c>
      <c r="I7" t="str">
        <f>INDEX($C$8:$C$19,MATCH(H7,$D$8:$D$19,0))</f>
        <v>Oct</v>
      </c>
      <c r="L7" s="5" t="s">
        <v>46</v>
      </c>
      <c r="M7" s="6">
        <v>1767461.3821000028</v>
      </c>
      <c r="P7" t="str">
        <f t="shared" ref="P7:P13" si="0">L7</f>
        <v>Mon</v>
      </c>
      <c r="Q7" s="17">
        <f t="shared" ref="Q7:Q13" si="1">M7</f>
        <v>1767461.3821000028</v>
      </c>
      <c r="R7" t="str">
        <f>IFERROR(_xlfn.IFS(Q7=$U$7,Q7,Q7=$U$8,Q7,Q7=$U$9,Q7),"")</f>
        <v/>
      </c>
      <c r="T7">
        <v>1</v>
      </c>
      <c r="U7">
        <f>LARGE($Q$7:$Q$13,T7)</f>
        <v>2104225.9184999997</v>
      </c>
      <c r="AE7" s="5" t="s">
        <v>61</v>
      </c>
      <c r="AF7" s="6">
        <v>3309462.9433999918</v>
      </c>
      <c r="AG7" s="24">
        <v>0.25677101262978458</v>
      </c>
    </row>
    <row r="8" spans="3:33" x14ac:dyDescent="0.3">
      <c r="C8" s="5" t="s">
        <v>33</v>
      </c>
      <c r="D8" s="25">
        <v>779223.9128000004</v>
      </c>
      <c r="G8">
        <v>2</v>
      </c>
      <c r="H8" s="16">
        <f t="shared" ref="H8:H9" si="2">LARGE($D$8:$D$19,G8)</f>
        <v>1519099.1592999995</v>
      </c>
      <c r="I8" t="str">
        <f t="shared" ref="I8:I9" si="3">INDEX($C$8:$C$19,MATCH(H8,$D$8:$D$19,0))</f>
        <v>Sep</v>
      </c>
      <c r="L8" s="5" t="s">
        <v>50</v>
      </c>
      <c r="M8" s="6">
        <v>1825620.3897000016</v>
      </c>
      <c r="P8" t="str">
        <f t="shared" si="0"/>
        <v>Tue</v>
      </c>
      <c r="Q8" s="17">
        <f t="shared" si="1"/>
        <v>1825620.3897000016</v>
      </c>
      <c r="R8" t="str">
        <f t="shared" ref="R8:R13" si="4">IFERROR(_xlfn.IFS(Q8=$U$7,Q8,Q8=$U$8,Q8,Q8=$U$9,Q8),"")</f>
        <v/>
      </c>
      <c r="T8">
        <v>2</v>
      </c>
      <c r="U8">
        <f t="shared" ref="U8:U9" si="5">LARGE($Q$7:$Q$13,T8)</f>
        <v>2033755.8723000013</v>
      </c>
      <c r="AE8" s="5" t="s">
        <v>62</v>
      </c>
      <c r="AF8" s="6">
        <v>4534341.5560000101</v>
      </c>
      <c r="AG8" s="24">
        <v>0.35180556267153718</v>
      </c>
    </row>
    <row r="9" spans="3:33" x14ac:dyDescent="0.3">
      <c r="C9" s="5" t="s">
        <v>32</v>
      </c>
      <c r="D9" s="25">
        <v>874592.92510000046</v>
      </c>
      <c r="G9">
        <v>3</v>
      </c>
      <c r="H9" s="16">
        <f t="shared" si="2"/>
        <v>1505092.9471000023</v>
      </c>
      <c r="I9" t="str">
        <f t="shared" si="3"/>
        <v>Dec</v>
      </c>
      <c r="L9" s="5" t="s">
        <v>51</v>
      </c>
      <c r="M9" s="6">
        <v>2033755.8723000013</v>
      </c>
      <c r="P9" t="str">
        <f t="shared" si="0"/>
        <v>Wed</v>
      </c>
      <c r="Q9" s="17">
        <f t="shared" si="1"/>
        <v>2033755.8723000013</v>
      </c>
      <c r="R9">
        <f t="shared" si="4"/>
        <v>2033755.8723000013</v>
      </c>
      <c r="T9">
        <v>3</v>
      </c>
      <c r="U9">
        <f t="shared" si="5"/>
        <v>1920980.5105999985</v>
      </c>
      <c r="Y9" t="s">
        <v>57</v>
      </c>
    </row>
    <row r="10" spans="3:33" x14ac:dyDescent="0.3">
      <c r="C10" s="5" t="s">
        <v>36</v>
      </c>
      <c r="D10" s="25">
        <v>886205.70080000022</v>
      </c>
      <c r="L10" s="5" t="s">
        <v>49</v>
      </c>
      <c r="M10" s="6">
        <v>2104225.9184999997</v>
      </c>
      <c r="P10" t="str">
        <f t="shared" si="0"/>
        <v>Thu</v>
      </c>
      <c r="Q10" s="17">
        <f t="shared" si="1"/>
        <v>2104225.9184999997</v>
      </c>
      <c r="R10">
        <f t="shared" si="4"/>
        <v>2104225.9184999997</v>
      </c>
      <c r="Y10" s="12">
        <f>MAX(AA5:AA6)</f>
        <v>0.74887230133984595</v>
      </c>
    </row>
    <row r="11" spans="3:33" x14ac:dyDescent="0.3">
      <c r="C11" s="5" t="s">
        <v>31</v>
      </c>
      <c r="D11" s="25">
        <v>908037.57870000065</v>
      </c>
      <c r="L11" s="5" t="s">
        <v>45</v>
      </c>
      <c r="M11" s="6">
        <v>1920980.5105999985</v>
      </c>
      <c r="P11" t="str">
        <f t="shared" si="0"/>
        <v>Fri</v>
      </c>
      <c r="Q11" s="17">
        <f t="shared" si="1"/>
        <v>1920980.5105999985</v>
      </c>
      <c r="R11">
        <f t="shared" si="4"/>
        <v>1920980.5105999985</v>
      </c>
      <c r="Y11" t="str">
        <f>UPPER(INDEX(Y5:Y6,MATCH(Y10,AA5:AA6,0)))&amp;" makes up"</f>
        <v>WEEKDAY makes up</v>
      </c>
    </row>
    <row r="12" spans="3:33" x14ac:dyDescent="0.3">
      <c r="C12" s="5" t="s">
        <v>37</v>
      </c>
      <c r="D12" s="25">
        <v>786384.31340000022</v>
      </c>
      <c r="H12" s="12">
        <f>SUM(H7:H9)/SUM(D8:D19)</f>
        <v>0.35451165103254939</v>
      </c>
      <c r="L12" s="5" t="s">
        <v>47</v>
      </c>
      <c r="M12" s="6">
        <v>1568763.7673000004</v>
      </c>
      <c r="P12" t="str">
        <f t="shared" si="0"/>
        <v>Sat</v>
      </c>
      <c r="Q12" s="17">
        <f t="shared" si="1"/>
        <v>1568763.7673000004</v>
      </c>
      <c r="R12" t="str">
        <f t="shared" si="4"/>
        <v/>
      </c>
    </row>
    <row r="13" spans="3:33" x14ac:dyDescent="0.3">
      <c r="C13" s="5" t="s">
        <v>35</v>
      </c>
      <c r="D13" s="25">
        <v>810522.70140000037</v>
      </c>
      <c r="L13" s="5" t="s">
        <v>48</v>
      </c>
      <c r="M13" s="6">
        <v>1667963.7910999996</v>
      </c>
      <c r="P13" t="str">
        <f t="shared" si="0"/>
        <v>Sun</v>
      </c>
      <c r="Q13" s="17">
        <f t="shared" si="1"/>
        <v>1667963.7910999996</v>
      </c>
      <c r="R13" t="str">
        <f t="shared" si="4"/>
        <v/>
      </c>
    </row>
    <row r="14" spans="3:33" x14ac:dyDescent="0.3">
      <c r="C14" s="5" t="s">
        <v>34</v>
      </c>
      <c r="D14" s="25">
        <v>997951.95709999918</v>
      </c>
      <c r="G14" t="str">
        <f>"In "&amp;Analysis_1!W8</f>
        <v>In 2007</v>
      </c>
    </row>
    <row r="15" spans="3:33" x14ac:dyDescent="0.3">
      <c r="C15" s="5" t="s">
        <v>38</v>
      </c>
      <c r="D15" s="25">
        <v>792411.82699999958</v>
      </c>
      <c r="R15" s="12">
        <f>SUM(R7:R13)/SUM(Q7:Q13)</f>
        <v>0.47009617941751397</v>
      </c>
    </row>
    <row r="16" spans="3:33" x14ac:dyDescent="0.3">
      <c r="C16" s="5" t="s">
        <v>42</v>
      </c>
      <c r="D16" s="25">
        <v>1519099.1592999995</v>
      </c>
    </row>
    <row r="17" spans="3:4" x14ac:dyDescent="0.3">
      <c r="C17" s="5" t="s">
        <v>41</v>
      </c>
      <c r="D17" s="25">
        <v>1545027.6045000008</v>
      </c>
    </row>
    <row r="18" spans="3:4" x14ac:dyDescent="0.3">
      <c r="C18" s="5" t="s">
        <v>40</v>
      </c>
      <c r="D18" s="25">
        <v>1484221.0044000009</v>
      </c>
    </row>
    <row r="19" spans="3:4" x14ac:dyDescent="0.3">
      <c r="C19" s="5" t="s">
        <v>39</v>
      </c>
      <c r="D19" s="25">
        <v>1505092.9471000023</v>
      </c>
    </row>
  </sheetData>
  <pageMargins left="0.7" right="0.7" top="0.75" bottom="0.75" header="0.3" footer="0.3"/>
  <pageSetup orientation="portrait"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AB8B030C-0A7C-4C0B-BC3A-AF9C2DD3559D}">
  <ds:schemaRefs/>
</ds:datastoreItem>
</file>

<file path=customXml/itemProps2.xml><?xml version="1.0" encoding="utf-8"?>
<ds:datastoreItem xmlns:ds="http://schemas.openxmlformats.org/officeDocument/2006/customXml" ds:itemID="{A88A4FE6-0CBF-41CE-88A6-CE9D28911F31}">
  <ds:schemaRefs/>
</ds:datastoreItem>
</file>

<file path=customXml/itemProps3.xml><?xml version="1.0" encoding="utf-8"?>
<ds:datastoreItem xmlns:ds="http://schemas.openxmlformats.org/officeDocument/2006/customXml" ds:itemID="{AF7651E2-8B3A-4E3E-89B6-5CFFBA13CFD0}">
  <ds:schemaRefs/>
</ds:datastoreItem>
</file>

<file path=customXml/itemProps4.xml><?xml version="1.0" encoding="utf-8"?>
<ds:datastoreItem xmlns:ds="http://schemas.openxmlformats.org/officeDocument/2006/customXml" ds:itemID="{7D7FCE7D-361A-4A04-AB3F-5E82E7B4711C}">
  <ds:schemaRefs/>
</ds:datastoreItem>
</file>

<file path=customXml/itemProps5.xml><?xml version="1.0" encoding="utf-8"?>
<ds:datastoreItem xmlns:ds="http://schemas.openxmlformats.org/officeDocument/2006/customXml" ds:itemID="{F2269F11-4B40-4421-AE68-C3FD194AEC9A}">
  <ds:schemaRefs/>
</ds:datastoreItem>
</file>

<file path=customXml/itemProps6.xml><?xml version="1.0" encoding="utf-8"?>
<ds:datastoreItem xmlns:ds="http://schemas.openxmlformats.org/officeDocument/2006/customXml" ds:itemID="{6706913A-7202-4096-B59C-7ACD5529ACDB}">
  <ds:schemaRefs/>
</ds:datastoreItem>
</file>

<file path=customXml/itemProps7.xml><?xml version="1.0" encoding="utf-8"?>
<ds:datastoreItem xmlns:ds="http://schemas.openxmlformats.org/officeDocument/2006/customXml" ds:itemID="{77A6AEE1-EF6E-4E05-A4FC-C2FAC5E24C0C}">
  <ds:schemaRefs/>
</ds:datastoreItem>
</file>

<file path=customXml/itemProps8.xml><?xml version="1.0" encoding="utf-8"?>
<ds:datastoreItem xmlns:ds="http://schemas.openxmlformats.org/officeDocument/2006/customXml" ds:itemID="{557F72AB-1204-40BC-9217-C26828866F1B}">
  <ds:schemaRefs/>
</ds:datastoreItem>
</file>

<file path=customXml/itemProps9.xml><?xml version="1.0" encoding="utf-8"?>
<ds:datastoreItem xmlns:ds="http://schemas.openxmlformats.org/officeDocument/2006/customXml" ds:itemID="{1B663AD0-8C2A-461B-9BF9-3B5E2C06B1DA}">
  <ds:schemaRefs/>
</ds:datastoreItem>
</file>

<file path=customXml/itemProps10.xml><?xml version="1.0" encoding="utf-8"?>
<ds:datastoreItem xmlns:ds="http://schemas.openxmlformats.org/officeDocument/2006/customXml" ds:itemID="{C628F62F-4BAA-4C8A-852A-F2B8269E0E05}">
  <ds:schemaRefs/>
</ds:datastoreItem>
</file>

<file path=customXml/itemProps11.xml><?xml version="1.0" encoding="utf-8"?>
<ds:datastoreItem xmlns:ds="http://schemas.openxmlformats.org/officeDocument/2006/customXml" ds:itemID="{6E1110A7-48D5-42B6-AF53-FA48389CBC55}">
  <ds:schemaRefs/>
</ds:datastoreItem>
</file>

<file path=customXml/itemProps12.xml><?xml version="1.0" encoding="utf-8"?>
<ds:datastoreItem xmlns:ds="http://schemas.openxmlformats.org/officeDocument/2006/customXml" ds:itemID="{DF722267-2D4D-4830-912B-1CA1D7CEF2DB}">
  <ds:schemaRefs/>
</ds:datastoreItem>
</file>

<file path=customXml/itemProps13.xml><?xml version="1.0" encoding="utf-8"?>
<ds:datastoreItem xmlns:ds="http://schemas.openxmlformats.org/officeDocument/2006/customXml" ds:itemID="{35B92112-166E-447F-AD33-6B45D667EF4E}">
  <ds:schemaRefs/>
</ds:datastoreItem>
</file>

<file path=customXml/itemProps14.xml><?xml version="1.0" encoding="utf-8"?>
<ds:datastoreItem xmlns:ds="http://schemas.openxmlformats.org/officeDocument/2006/customXml" ds:itemID="{992C9BBE-2FBA-4960-A3F9-4925C957938D}">
  <ds:schemaRefs/>
</ds:datastoreItem>
</file>

<file path=customXml/itemProps15.xml><?xml version="1.0" encoding="utf-8"?>
<ds:datastoreItem xmlns:ds="http://schemas.openxmlformats.org/officeDocument/2006/customXml" ds:itemID="{AF166305-A0B4-4E4A-92CC-672DE91F8C1B}">
  <ds:schemaRefs/>
</ds:datastoreItem>
</file>

<file path=customXml/itemProps16.xml><?xml version="1.0" encoding="utf-8"?>
<ds:datastoreItem xmlns:ds="http://schemas.openxmlformats.org/officeDocument/2006/customXml" ds:itemID="{8E1D034B-6517-4B63-B91D-2279BD84CB22}">
  <ds:schemaRefs/>
</ds:datastoreItem>
</file>

<file path=customXml/itemProps17.xml><?xml version="1.0" encoding="utf-8"?>
<ds:datastoreItem xmlns:ds="http://schemas.openxmlformats.org/officeDocument/2006/customXml" ds:itemID="{B17F3061-A1E7-4D36-8285-CB78427B8498}">
  <ds:schemaRefs/>
</ds:datastoreItem>
</file>

<file path=customXml/itemProps18.xml><?xml version="1.0" encoding="utf-8"?>
<ds:datastoreItem xmlns:ds="http://schemas.openxmlformats.org/officeDocument/2006/customXml" ds:itemID="{FA883F23-E243-4865-B9C9-595C131E6EC0}">
  <ds:schemaRefs/>
</ds:datastoreItem>
</file>

<file path=customXml/itemProps19.xml><?xml version="1.0" encoding="utf-8"?>
<ds:datastoreItem xmlns:ds="http://schemas.openxmlformats.org/officeDocument/2006/customXml" ds:itemID="{E4CB34CF-00BD-44FA-A224-BEDDD610A3B7}">
  <ds:schemaRefs/>
</ds:datastoreItem>
</file>

<file path=customXml/itemProps20.xml><?xml version="1.0" encoding="utf-8"?>
<ds:datastoreItem xmlns:ds="http://schemas.openxmlformats.org/officeDocument/2006/customXml" ds:itemID="{375513F6-A874-4D4F-94E7-13FA70681FCE}">
  <ds:schemaRefs/>
</ds:datastoreItem>
</file>

<file path=customXml/itemProps21.xml><?xml version="1.0" encoding="utf-8"?>
<ds:datastoreItem xmlns:ds="http://schemas.openxmlformats.org/officeDocument/2006/customXml" ds:itemID="{419ADE1A-FD9F-4857-8267-13CFB1564170}">
  <ds:schemaRefs/>
</ds:datastoreItem>
</file>

<file path=customXml/itemProps22.xml><?xml version="1.0" encoding="utf-8"?>
<ds:datastoreItem xmlns:ds="http://schemas.openxmlformats.org/officeDocument/2006/customXml" ds:itemID="{E9D4E53D-7009-4766-BEE0-91BCB5CEEAEA}">
  <ds:schemaRefs/>
</ds:datastoreItem>
</file>

<file path=customXml/itemProps23.xml><?xml version="1.0" encoding="utf-8"?>
<ds:datastoreItem xmlns:ds="http://schemas.openxmlformats.org/officeDocument/2006/customXml" ds:itemID="{3DF599FB-3561-40EE-826C-31DDC33FC91C}">
  <ds:schemaRefs/>
</ds:datastoreItem>
</file>

<file path=customXml/itemProps24.xml><?xml version="1.0" encoding="utf-8"?>
<ds:datastoreItem xmlns:ds="http://schemas.openxmlformats.org/officeDocument/2006/customXml" ds:itemID="{13D60921-BD64-49C4-9FDF-63395B2DF993}">
  <ds:schemaRefs/>
</ds:datastoreItem>
</file>

<file path=customXml/itemProps25.xml><?xml version="1.0" encoding="utf-8"?>
<ds:datastoreItem xmlns:ds="http://schemas.openxmlformats.org/officeDocument/2006/customXml" ds:itemID="{704193AA-1558-4690-8429-216B9A8BC2A7}">
  <ds:schemaRefs/>
</ds:datastoreItem>
</file>

<file path=customXml/itemProps26.xml><?xml version="1.0" encoding="utf-8"?>
<ds:datastoreItem xmlns:ds="http://schemas.openxmlformats.org/officeDocument/2006/customXml" ds:itemID="{107908A1-9036-40C5-ADE7-1D1930A36C1A}">
  <ds:schemaRefs/>
</ds:datastoreItem>
</file>

<file path=customXml/itemProps27.xml><?xml version="1.0" encoding="utf-8"?>
<ds:datastoreItem xmlns:ds="http://schemas.openxmlformats.org/officeDocument/2006/customXml" ds:itemID="{C473D45F-8BBC-42F9-B59B-7F22700336B5}">
  <ds:schemaRefs>
    <ds:schemaRef ds:uri="http://schemas.microsoft.com/DataMashup"/>
  </ds:schemaRefs>
</ds:datastoreItem>
</file>

<file path=customXml/itemProps28.xml><?xml version="1.0" encoding="utf-8"?>
<ds:datastoreItem xmlns:ds="http://schemas.openxmlformats.org/officeDocument/2006/customXml" ds:itemID="{F6CE76B9-9236-4C7C-B42B-FC23F46EAFFC}">
  <ds:schemaRefs/>
</ds:datastoreItem>
</file>

<file path=customXml/itemProps29.xml><?xml version="1.0" encoding="utf-8"?>
<ds:datastoreItem xmlns:ds="http://schemas.openxmlformats.org/officeDocument/2006/customXml" ds:itemID="{45446A9A-BFA9-4005-96D6-B28E6E861457}">
  <ds:schemaRefs/>
</ds:datastoreItem>
</file>

<file path=customXml/itemProps30.xml><?xml version="1.0" encoding="utf-8"?>
<ds:datastoreItem xmlns:ds="http://schemas.openxmlformats.org/officeDocument/2006/customXml" ds:itemID="{8E1ED432-E3C9-4EAF-928B-7DA8C2928EA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Analysis_1</vt:lpstr>
      <vt:lpstr>Adventure Works Sales Dashboard</vt:lpstr>
      <vt:lpstr>Analysis_1 (2)</vt:lpstr>
      <vt:lpstr>Look_Table</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ayaan</dc:creator>
  <cp:lastModifiedBy>ayaan</cp:lastModifiedBy>
  <dcterms:created xsi:type="dcterms:W3CDTF">2026-08-02T14:11:21Z</dcterms:created>
  <dcterms:modified xsi:type="dcterms:W3CDTF">2026-08-13T01:32:57Z</dcterms:modified>
</cp:coreProperties>
</file>