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godot\BeaverIncremental\"/>
    </mc:Choice>
  </mc:AlternateContent>
  <xr:revisionPtr revIDLastSave="0" documentId="13_ncr:1_{85585A45-FC01-43EA-89F7-7835DB1E7969}" xr6:coauthVersionLast="47" xr6:coauthVersionMax="47" xr10:uidLastSave="{00000000-0000-0000-0000-000000000000}"/>
  <bookViews>
    <workbookView xWindow="-23850" yWindow="8805" windowWidth="20145" windowHeight="12150" firstSheet="1" activeTab="5" xr2:uid="{00000000-000D-0000-FFFF-FFFF00000000}"/>
  </bookViews>
  <sheets>
    <sheet name="GeneralValues" sheetId="1" r:id="rId1"/>
    <sheet name="WoodTypes" sheetId="2" r:id="rId2"/>
    <sheet name="Upgrades" sheetId="3" r:id="rId3"/>
    <sheet name="Research" sheetId="4" r:id="rId4"/>
    <sheet name="Market" sheetId="5" r:id="rId5"/>
    <sheet name="Magic" sheetId="6" r:id="rId6"/>
    <sheet name="Dam" sheetId="7" r:id="rId7"/>
    <sheet name="Achievements" sheetId="8" r:id="rId8"/>
    <sheet name="Fishing" sheetId="9" r:id="rId9"/>
    <sheet name="Sheet1" sheetId="10" r:id="rId10"/>
  </sheets>
  <calcPr calcId="191029"/>
</workbook>
</file>

<file path=xl/calcChain.xml><?xml version="1.0" encoding="utf-8"?>
<calcChain xmlns="http://schemas.openxmlformats.org/spreadsheetml/2006/main">
  <c r="Z9" i="6" l="1"/>
  <c r="Z10" i="6"/>
  <c r="Z11" i="6"/>
  <c r="Z12" i="6"/>
  <c r="Z13" i="6"/>
  <c r="Z14" i="6"/>
  <c r="Z15" i="6"/>
  <c r="Z16" i="6"/>
  <c r="Z17" i="6"/>
  <c r="Z18" i="6"/>
  <c r="Z19" i="6"/>
  <c r="Z20" i="6"/>
  <c r="Z21" i="6"/>
  <c r="Z22" i="6"/>
  <c r="Z23" i="6"/>
  <c r="Z24" i="6"/>
  <c r="Z25" i="6"/>
  <c r="Z26" i="6"/>
  <c r="Z27" i="6"/>
  <c r="Z28" i="6"/>
  <c r="Z29" i="6"/>
  <c r="Z30" i="6"/>
  <c r="Z31" i="6"/>
  <c r="Z32" i="6"/>
  <c r="Z33" i="6"/>
  <c r="Z34" i="6"/>
  <c r="Z35" i="6"/>
  <c r="Z36" i="6"/>
  <c r="Z37" i="6"/>
  <c r="Z38" i="6"/>
  <c r="Z39" i="6"/>
  <c r="Z40" i="6"/>
  <c r="Z41" i="6"/>
  <c r="Z42" i="6"/>
  <c r="Z43" i="6"/>
  <c r="Z44" i="6"/>
  <c r="Z45" i="6"/>
  <c r="Z46" i="6"/>
  <c r="Z47" i="6"/>
  <c r="Z48" i="6"/>
  <c r="Z49" i="6"/>
  <c r="Z50" i="6"/>
  <c r="Z51" i="6"/>
  <c r="Z52" i="6"/>
  <c r="Z53" i="6"/>
  <c r="Z54" i="6"/>
  <c r="Z55" i="6"/>
  <c r="Z56" i="6"/>
  <c r="Z57" i="6"/>
  <c r="Z58" i="6"/>
  <c r="Z59" i="6"/>
  <c r="Z60" i="6"/>
  <c r="Z61" i="6"/>
  <c r="Z62" i="6"/>
  <c r="Z63" i="6"/>
  <c r="Z64" i="6"/>
  <c r="Z65" i="6"/>
  <c r="Z66" i="6"/>
  <c r="Z67" i="6"/>
  <c r="Z68" i="6"/>
  <c r="Z69" i="6"/>
  <c r="Z70" i="6"/>
  <c r="Z71" i="6"/>
  <c r="Z72" i="6"/>
  <c r="Z73" i="6"/>
  <c r="Z74" i="6"/>
  <c r="Z75" i="6"/>
  <c r="Z81" i="6" s="1"/>
  <c r="Z8" i="6"/>
  <c r="Z84" i="6"/>
  <c r="Z77" i="6"/>
  <c r="Z78" i="6"/>
  <c r="Z80" i="6"/>
  <c r="Z93" i="6"/>
  <c r="Z95" i="6"/>
  <c r="Z101" i="6"/>
  <c r="Z102" i="6"/>
  <c r="Z104" i="6"/>
  <c r="Z7" i="6"/>
  <c r="X8" i="6"/>
  <c r="X9" i="6"/>
  <c r="X10" i="6"/>
  <c r="X11" i="6"/>
  <c r="X12" i="6"/>
  <c r="X13" i="6"/>
  <c r="X14" i="6"/>
  <c r="X15" i="6"/>
  <c r="X16" i="6"/>
  <c r="X17" i="6"/>
  <c r="X18" i="6"/>
  <c r="X19" i="6"/>
  <c r="X20" i="6"/>
  <c r="X21" i="6"/>
  <c r="X22" i="6"/>
  <c r="X23" i="6"/>
  <c r="X24" i="6"/>
  <c r="X25" i="6"/>
  <c r="X26" i="6"/>
  <c r="X27" i="6"/>
  <c r="X28" i="6"/>
  <c r="X29" i="6"/>
  <c r="X30" i="6"/>
  <c r="X31" i="6"/>
  <c r="X32" i="6"/>
  <c r="X33" i="6"/>
  <c r="X34" i="6"/>
  <c r="X35" i="6"/>
  <c r="X36" i="6"/>
  <c r="X37" i="6"/>
  <c r="X38" i="6"/>
  <c r="X39" i="6"/>
  <c r="X40" i="6"/>
  <c r="X41" i="6"/>
  <c r="X42" i="6"/>
  <c r="X43" i="6"/>
  <c r="X44" i="6"/>
  <c r="X45" i="6"/>
  <c r="X46" i="6"/>
  <c r="X47" i="6"/>
  <c r="X48" i="6"/>
  <c r="X49" i="6"/>
  <c r="X50" i="6"/>
  <c r="X51" i="6"/>
  <c r="X52" i="6"/>
  <c r="X53" i="6"/>
  <c r="X54" i="6"/>
  <c r="X55" i="6"/>
  <c r="X56" i="6"/>
  <c r="X57" i="6"/>
  <c r="X58" i="6"/>
  <c r="X59" i="6"/>
  <c r="X60" i="6"/>
  <c r="X61" i="6"/>
  <c r="X62" i="6"/>
  <c r="X63" i="6"/>
  <c r="X64" i="6"/>
  <c r="X65" i="6"/>
  <c r="X66" i="6"/>
  <c r="X67" i="6"/>
  <c r="X68" i="6"/>
  <c r="X69" i="6"/>
  <c r="X70" i="6"/>
  <c r="X71" i="6"/>
  <c r="X72" i="6"/>
  <c r="X73" i="6"/>
  <c r="X74" i="6"/>
  <c r="X75" i="6"/>
  <c r="X76" i="6"/>
  <c r="X77" i="6"/>
  <c r="X78" i="6"/>
  <c r="X79" i="6"/>
  <c r="X80" i="6"/>
  <c r="X81" i="6"/>
  <c r="X82" i="6"/>
  <c r="X83" i="6"/>
  <c r="X84" i="6"/>
  <c r="X85" i="6"/>
  <c r="X86" i="6"/>
  <c r="X87" i="6"/>
  <c r="X88" i="6"/>
  <c r="X89" i="6"/>
  <c r="X90" i="6"/>
  <c r="X91" i="6"/>
  <c r="X92" i="6"/>
  <c r="X93" i="6"/>
  <c r="X94" i="6"/>
  <c r="X95" i="6"/>
  <c r="X96" i="6"/>
  <c r="X97" i="6"/>
  <c r="X98" i="6"/>
  <c r="X99" i="6"/>
  <c r="X100" i="6"/>
  <c r="X101" i="6"/>
  <c r="X102" i="6"/>
  <c r="X103" i="6"/>
  <c r="X104" i="6"/>
  <c r="X105" i="6"/>
  <c r="X106" i="6"/>
  <c r="X107" i="6"/>
  <c r="X108" i="6"/>
  <c r="X109" i="6"/>
  <c r="X110" i="6"/>
  <c r="X111" i="6"/>
  <c r="X112" i="6"/>
  <c r="X113" i="6"/>
  <c r="X114" i="6"/>
  <c r="X7" i="6"/>
  <c r="AA7" i="6"/>
  <c r="W9" i="6"/>
  <c r="W10" i="6" s="1"/>
  <c r="W11" i="6" s="1"/>
  <c r="W12" i="6" s="1"/>
  <c r="W13" i="6" s="1"/>
  <c r="W14" i="6" s="1"/>
  <c r="W15" i="6" s="1"/>
  <c r="W16" i="6" s="1"/>
  <c r="W17" i="6" s="1"/>
  <c r="W18" i="6" s="1"/>
  <c r="W19" i="6" s="1"/>
  <c r="W20" i="6" s="1"/>
  <c r="W21" i="6" s="1"/>
  <c r="W22" i="6" s="1"/>
  <c r="W23" i="6" s="1"/>
  <c r="W24" i="6" s="1"/>
  <c r="W25" i="6" s="1"/>
  <c r="W26" i="6" s="1"/>
  <c r="W27" i="6" s="1"/>
  <c r="W28" i="6" s="1"/>
  <c r="W29" i="6" s="1"/>
  <c r="W30" i="6" s="1"/>
  <c r="W31" i="6" s="1"/>
  <c r="W32" i="6" s="1"/>
  <c r="W33" i="6" s="1"/>
  <c r="W34" i="6" s="1"/>
  <c r="W35" i="6" s="1"/>
  <c r="W36" i="6" s="1"/>
  <c r="W37" i="6" s="1"/>
  <c r="W38" i="6" s="1"/>
  <c r="W39" i="6" s="1"/>
  <c r="W40" i="6" s="1"/>
  <c r="W41" i="6" s="1"/>
  <c r="W42" i="6" s="1"/>
  <c r="W43" i="6" s="1"/>
  <c r="W44" i="6" s="1"/>
  <c r="W45" i="6" s="1"/>
  <c r="W46" i="6" s="1"/>
  <c r="W47" i="6" s="1"/>
  <c r="W48" i="6" s="1"/>
  <c r="W49" i="6" s="1"/>
  <c r="W50" i="6" s="1"/>
  <c r="W51" i="6" s="1"/>
  <c r="W52" i="6" s="1"/>
  <c r="W53" i="6" s="1"/>
  <c r="W54" i="6" s="1"/>
  <c r="W55" i="6" s="1"/>
  <c r="W56" i="6" s="1"/>
  <c r="W57" i="6" s="1"/>
  <c r="W58" i="6" s="1"/>
  <c r="W59" i="6" s="1"/>
  <c r="W60" i="6" s="1"/>
  <c r="W61" i="6" s="1"/>
  <c r="W62" i="6" s="1"/>
  <c r="W63" i="6" s="1"/>
  <c r="W64" i="6" s="1"/>
  <c r="W65" i="6" s="1"/>
  <c r="W66" i="6" s="1"/>
  <c r="W67" i="6" s="1"/>
  <c r="W68" i="6" s="1"/>
  <c r="W69" i="6" s="1"/>
  <c r="W70" i="6" s="1"/>
  <c r="W71" i="6" s="1"/>
  <c r="W8" i="6"/>
  <c r="V9" i="6"/>
  <c r="V10" i="6" s="1"/>
  <c r="V11" i="6" s="1"/>
  <c r="V12" i="6" s="1"/>
  <c r="V13" i="6" s="1"/>
  <c r="V14" i="6" s="1"/>
  <c r="V15" i="6" s="1"/>
  <c r="V16" i="6" s="1"/>
  <c r="V17" i="6" s="1"/>
  <c r="V18" i="6" s="1"/>
  <c r="V19" i="6" s="1"/>
  <c r="V20" i="6" s="1"/>
  <c r="V21" i="6" s="1"/>
  <c r="V22" i="6" s="1"/>
  <c r="V23" i="6" s="1"/>
  <c r="V24" i="6" s="1"/>
  <c r="V25" i="6" s="1"/>
  <c r="V26" i="6" s="1"/>
  <c r="V27" i="6" s="1"/>
  <c r="V28" i="6" s="1"/>
  <c r="V29" i="6" s="1"/>
  <c r="V30" i="6" s="1"/>
  <c r="V31" i="6" s="1"/>
  <c r="V32" i="6" s="1"/>
  <c r="V33" i="6" s="1"/>
  <c r="V34" i="6" s="1"/>
  <c r="V35" i="6" s="1"/>
  <c r="V36" i="6" s="1"/>
  <c r="V37" i="6" s="1"/>
  <c r="V38" i="6" s="1"/>
  <c r="V39" i="6" s="1"/>
  <c r="V40" i="6" s="1"/>
  <c r="V41" i="6" s="1"/>
  <c r="V42" i="6" s="1"/>
  <c r="V43" i="6" s="1"/>
  <c r="V44" i="6" s="1"/>
  <c r="V45" i="6" s="1"/>
  <c r="V46" i="6" s="1"/>
  <c r="V47" i="6" s="1"/>
  <c r="V48" i="6" s="1"/>
  <c r="V49" i="6" s="1"/>
  <c r="V50" i="6" s="1"/>
  <c r="V51" i="6" s="1"/>
  <c r="V52" i="6" s="1"/>
  <c r="V53" i="6" s="1"/>
  <c r="V54" i="6" s="1"/>
  <c r="V55" i="6" s="1"/>
  <c r="V56" i="6" s="1"/>
  <c r="V57" i="6" s="1"/>
  <c r="V58" i="6" s="1"/>
  <c r="V59" i="6" s="1"/>
  <c r="V60" i="6" s="1"/>
  <c r="V61" i="6" s="1"/>
  <c r="V62" i="6" s="1"/>
  <c r="V63" i="6" s="1"/>
  <c r="V64" i="6" s="1"/>
  <c r="V65" i="6" s="1"/>
  <c r="V66" i="6" s="1"/>
  <c r="V67" i="6" s="1"/>
  <c r="V68" i="6" s="1"/>
  <c r="V69" i="6" s="1"/>
  <c r="V70" i="6" s="1"/>
  <c r="V71" i="6" s="1"/>
  <c r="V8" i="6"/>
  <c r="S9" i="6"/>
  <c r="S10" i="6"/>
  <c r="S11" i="6"/>
  <c r="S12" i="6"/>
  <c r="S13" i="6"/>
  <c r="S14" i="6"/>
  <c r="S15" i="6"/>
  <c r="S16" i="6"/>
  <c r="S17" i="6"/>
  <c r="S18" i="6"/>
  <c r="S19" i="6"/>
  <c r="S20" i="6"/>
  <c r="S21" i="6"/>
  <c r="S22" i="6"/>
  <c r="S23" i="6"/>
  <c r="S24" i="6"/>
  <c r="S25" i="6"/>
  <c r="S26" i="6"/>
  <c r="S27" i="6"/>
  <c r="S28" i="6"/>
  <c r="S29" i="6"/>
  <c r="S30" i="6"/>
  <c r="S31" i="6"/>
  <c r="S32" i="6"/>
  <c r="S33" i="6"/>
  <c r="S34" i="6"/>
  <c r="S35" i="6"/>
  <c r="S36" i="6"/>
  <c r="S37" i="6"/>
  <c r="S38" i="6"/>
  <c r="S39" i="6"/>
  <c r="S40" i="6"/>
  <c r="S41" i="6"/>
  <c r="S42" i="6"/>
  <c r="S43" i="6"/>
  <c r="S44" i="6"/>
  <c r="S45" i="6"/>
  <c r="S46" i="6"/>
  <c r="S47" i="6"/>
  <c r="S48" i="6"/>
  <c r="S49" i="6"/>
  <c r="S50" i="6"/>
  <c r="S51" i="6"/>
  <c r="S52" i="6"/>
  <c r="S53" i="6"/>
  <c r="S54" i="6"/>
  <c r="S55" i="6"/>
  <c r="S56" i="6"/>
  <c r="S57" i="6"/>
  <c r="S58" i="6"/>
  <c r="S59" i="6"/>
  <c r="S60" i="6"/>
  <c r="S61" i="6"/>
  <c r="S62" i="6"/>
  <c r="S63" i="6"/>
  <c r="S64" i="6"/>
  <c r="S65" i="6"/>
  <c r="S66" i="6"/>
  <c r="S67" i="6"/>
  <c r="S68" i="6"/>
  <c r="S69" i="6"/>
  <c r="S70" i="6"/>
  <c r="S71" i="6"/>
  <c r="S72" i="6"/>
  <c r="S8" i="6"/>
  <c r="R42" i="6"/>
  <c r="R43" i="6"/>
  <c r="R44" i="6"/>
  <c r="R45" i="6"/>
  <c r="R46" i="6"/>
  <c r="R47" i="6"/>
  <c r="R48" i="6"/>
  <c r="R49" i="6"/>
  <c r="R50" i="6"/>
  <c r="R51" i="6"/>
  <c r="R52" i="6"/>
  <c r="R53" i="6"/>
  <c r="R54" i="6"/>
  <c r="R55" i="6"/>
  <c r="R56" i="6"/>
  <c r="R57" i="6"/>
  <c r="R58" i="6"/>
  <c r="R59" i="6"/>
  <c r="R60" i="6"/>
  <c r="R61" i="6"/>
  <c r="R62" i="6"/>
  <c r="R63" i="6"/>
  <c r="R64" i="6"/>
  <c r="R65" i="6"/>
  <c r="R66" i="6"/>
  <c r="R67" i="6"/>
  <c r="R68" i="6"/>
  <c r="R69" i="6"/>
  <c r="R70" i="6"/>
  <c r="R71" i="6"/>
  <c r="R72" i="6"/>
  <c r="R8" i="6"/>
  <c r="R9" i="6"/>
  <c r="R10" i="6"/>
  <c r="R11" i="6"/>
  <c r="R12" i="6"/>
  <c r="R13" i="6"/>
  <c r="R14" i="6"/>
  <c r="R15" i="6"/>
  <c r="R16" i="6"/>
  <c r="R17" i="6"/>
  <c r="R18" i="6"/>
  <c r="R19" i="6"/>
  <c r="R20" i="6"/>
  <c r="R21" i="6"/>
  <c r="R22" i="6"/>
  <c r="R23" i="6"/>
  <c r="R24" i="6"/>
  <c r="R25" i="6"/>
  <c r="R26" i="6"/>
  <c r="R27" i="6"/>
  <c r="R28" i="6"/>
  <c r="R29" i="6"/>
  <c r="R30" i="6"/>
  <c r="R31" i="6"/>
  <c r="R32" i="6"/>
  <c r="R33" i="6"/>
  <c r="R34" i="6"/>
  <c r="R35" i="6"/>
  <c r="R36" i="6"/>
  <c r="R37" i="6"/>
  <c r="R38" i="6"/>
  <c r="R39" i="6"/>
  <c r="R40" i="6"/>
  <c r="R41" i="6"/>
  <c r="R7" i="6"/>
  <c r="Q9" i="6"/>
  <c r="Q10" i="6"/>
  <c r="Q11" i="6"/>
  <c r="Q12" i="6"/>
  <c r="Q13" i="6"/>
  <c r="Q14" i="6"/>
  <c r="Q15" i="6"/>
  <c r="Q16" i="6"/>
  <c r="Q17" i="6"/>
  <c r="Q18" i="6"/>
  <c r="Q19" i="6"/>
  <c r="Q20" i="6"/>
  <c r="Q21" i="6"/>
  <c r="Q22" i="6"/>
  <c r="Q23" i="6"/>
  <c r="Q24" i="6"/>
  <c r="Q25" i="6"/>
  <c r="Q26" i="6"/>
  <c r="Q27" i="6"/>
  <c r="Q28" i="6"/>
  <c r="Q29" i="6"/>
  <c r="Q30" i="6"/>
  <c r="Q31" i="6"/>
  <c r="Q32" i="6"/>
  <c r="Q33" i="6"/>
  <c r="Q34" i="6"/>
  <c r="Q35" i="6"/>
  <c r="Q36" i="6"/>
  <c r="Q37" i="6"/>
  <c r="Q38" i="6"/>
  <c r="Q39" i="6"/>
  <c r="Q40" i="6"/>
  <c r="Q41" i="6"/>
  <c r="Q42" i="6"/>
  <c r="Q43" i="6"/>
  <c r="Q44" i="6"/>
  <c r="Q45" i="6"/>
  <c r="Q46" i="6"/>
  <c r="Q47" i="6"/>
  <c r="Q48" i="6"/>
  <c r="Q49" i="6"/>
  <c r="Q50" i="6"/>
  <c r="Q51" i="6"/>
  <c r="Q52" i="6"/>
  <c r="Q53" i="6"/>
  <c r="Q54" i="6"/>
  <c r="Q55" i="6"/>
  <c r="Q56" i="6"/>
  <c r="Q57" i="6"/>
  <c r="Q58" i="6"/>
  <c r="Q59" i="6"/>
  <c r="Q60" i="6"/>
  <c r="Q61" i="6"/>
  <c r="Q62" i="6"/>
  <c r="Q63" i="6"/>
  <c r="Q64" i="6"/>
  <c r="Q65" i="6"/>
  <c r="Q66" i="6"/>
  <c r="Q67" i="6"/>
  <c r="Q68" i="6"/>
  <c r="Q69" i="6"/>
  <c r="Q70" i="6"/>
  <c r="Q71" i="6"/>
  <c r="Q72" i="6"/>
  <c r="Q8" i="6"/>
  <c r="Q7" i="6"/>
  <c r="P58" i="6"/>
  <c r="P59" i="6"/>
  <c r="P60" i="6"/>
  <c r="P61" i="6"/>
  <c r="P62" i="6"/>
  <c r="P63" i="6"/>
  <c r="P64" i="6"/>
  <c r="P65" i="6"/>
  <c r="P66" i="6"/>
  <c r="P67" i="6"/>
  <c r="P68" i="6"/>
  <c r="P69" i="6"/>
  <c r="P70" i="6"/>
  <c r="P71" i="6"/>
  <c r="P72" i="6"/>
  <c r="P42" i="6"/>
  <c r="P43" i="6"/>
  <c r="P44" i="6"/>
  <c r="P45" i="6"/>
  <c r="P46" i="6"/>
  <c r="P47" i="6"/>
  <c r="P48" i="6"/>
  <c r="P49" i="6"/>
  <c r="P50" i="6"/>
  <c r="P51" i="6"/>
  <c r="P52" i="6"/>
  <c r="P53" i="6"/>
  <c r="P54" i="6"/>
  <c r="P55" i="6"/>
  <c r="P56" i="6"/>
  <c r="P57" i="6"/>
  <c r="P9" i="6"/>
  <c r="P10" i="6"/>
  <c r="P11" i="6"/>
  <c r="P12" i="6"/>
  <c r="P13" i="6"/>
  <c r="P14" i="6"/>
  <c r="P15" i="6"/>
  <c r="P16" i="6"/>
  <c r="P17" i="6"/>
  <c r="P18" i="6"/>
  <c r="P19" i="6"/>
  <c r="P20" i="6"/>
  <c r="P21" i="6"/>
  <c r="P22" i="6"/>
  <c r="P23" i="6"/>
  <c r="P24" i="6"/>
  <c r="P25" i="6"/>
  <c r="P26" i="6"/>
  <c r="P27" i="6"/>
  <c r="P28" i="6"/>
  <c r="P29" i="6"/>
  <c r="P30" i="6"/>
  <c r="P31" i="6"/>
  <c r="P32" i="6"/>
  <c r="P33" i="6"/>
  <c r="P34" i="6"/>
  <c r="P35" i="6"/>
  <c r="P36" i="6"/>
  <c r="P37" i="6"/>
  <c r="P38" i="6"/>
  <c r="P39" i="6"/>
  <c r="P40" i="6"/>
  <c r="P41" i="6"/>
  <c r="P8" i="6"/>
  <c r="P7"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N72" i="6"/>
  <c r="O70" i="6"/>
  <c r="O71" i="6"/>
  <c r="O72" i="6"/>
  <c r="O65" i="6"/>
  <c r="O66" i="6"/>
  <c r="O67" i="6"/>
  <c r="O68" i="6"/>
  <c r="O69" i="6"/>
  <c r="O59" i="6"/>
  <c r="O60" i="6"/>
  <c r="O61" i="6"/>
  <c r="O62" i="6"/>
  <c r="O63" i="6"/>
  <c r="O64" i="6"/>
  <c r="O38" i="6"/>
  <c r="O39" i="6"/>
  <c r="O40" i="6"/>
  <c r="O41" i="6"/>
  <c r="O42" i="6"/>
  <c r="O43" i="6"/>
  <c r="O44" i="6"/>
  <c r="O45" i="6"/>
  <c r="O46" i="6"/>
  <c r="O47" i="6"/>
  <c r="O48" i="6"/>
  <c r="O49" i="6"/>
  <c r="O50" i="6"/>
  <c r="O51" i="6"/>
  <c r="O52" i="6"/>
  <c r="O53" i="6"/>
  <c r="O54" i="6"/>
  <c r="O55" i="6"/>
  <c r="O56" i="6"/>
  <c r="O57" i="6"/>
  <c r="O58" i="6"/>
  <c r="O8" i="6"/>
  <c r="O9" i="6"/>
  <c r="O10" i="6"/>
  <c r="O11" i="6"/>
  <c r="O12" i="6"/>
  <c r="O13" i="6"/>
  <c r="O14" i="6"/>
  <c r="O15" i="6"/>
  <c r="O16" i="6"/>
  <c r="O17" i="6"/>
  <c r="O18" i="6"/>
  <c r="O19" i="6"/>
  <c r="O20" i="6"/>
  <c r="O21" i="6"/>
  <c r="O22" i="6"/>
  <c r="O23" i="6"/>
  <c r="O24" i="6"/>
  <c r="O25" i="6"/>
  <c r="O26" i="6"/>
  <c r="O27" i="6"/>
  <c r="O28" i="6"/>
  <c r="O29" i="6"/>
  <c r="O30" i="6"/>
  <c r="O31" i="6"/>
  <c r="O32" i="6"/>
  <c r="O33" i="6"/>
  <c r="O34" i="6"/>
  <c r="O35" i="6"/>
  <c r="O36" i="6"/>
  <c r="O37" i="6"/>
  <c r="O7" i="6"/>
  <c r="N71" i="6"/>
  <c r="N70" i="6"/>
  <c r="N69" i="6"/>
  <c r="N68" i="6"/>
  <c r="N67" i="6"/>
  <c r="N66" i="6"/>
  <c r="N65" i="6"/>
  <c r="N35" i="6"/>
  <c r="N36" i="6"/>
  <c r="N37" i="6"/>
  <c r="N38" i="6"/>
  <c r="N39" i="6"/>
  <c r="N40" i="6"/>
  <c r="N41" i="6"/>
  <c r="N42" i="6"/>
  <c r="N43" i="6"/>
  <c r="N44" i="6"/>
  <c r="N45" i="6"/>
  <c r="N46" i="6"/>
  <c r="N47" i="6"/>
  <c r="N48" i="6"/>
  <c r="N49" i="6"/>
  <c r="N50" i="6"/>
  <c r="N51" i="6"/>
  <c r="N52" i="6"/>
  <c r="N53" i="6"/>
  <c r="N54" i="6"/>
  <c r="N55" i="6"/>
  <c r="N56" i="6"/>
  <c r="N57" i="6"/>
  <c r="N58" i="6"/>
  <c r="N59" i="6"/>
  <c r="N60" i="6"/>
  <c r="N61" i="6"/>
  <c r="N62" i="6"/>
  <c r="N63" i="6"/>
  <c r="N64" i="6"/>
  <c r="N8" i="6"/>
  <c r="N9" i="6"/>
  <c r="N10" i="6"/>
  <c r="N11" i="6"/>
  <c r="N12" i="6"/>
  <c r="N13" i="6"/>
  <c r="N14" i="6"/>
  <c r="N15" i="6"/>
  <c r="N16" i="6"/>
  <c r="N17" i="6"/>
  <c r="N18" i="6"/>
  <c r="N19" i="6"/>
  <c r="N20" i="6"/>
  <c r="N21" i="6"/>
  <c r="N22" i="6"/>
  <c r="N23" i="6"/>
  <c r="N24" i="6"/>
  <c r="N25" i="6"/>
  <c r="N26" i="6"/>
  <c r="N27" i="6"/>
  <c r="N28" i="6"/>
  <c r="N29" i="6"/>
  <c r="N30" i="6"/>
  <c r="N31" i="6"/>
  <c r="N32" i="6"/>
  <c r="N33" i="6"/>
  <c r="N34" i="6"/>
  <c r="M8" i="6"/>
  <c r="M9" i="6"/>
  <c r="M10" i="6"/>
  <c r="M11" i="6"/>
  <c r="M12" i="6"/>
  <c r="M13" i="6"/>
  <c r="M14" i="6"/>
  <c r="M15" i="6"/>
  <c r="M16" i="6"/>
  <c r="M17" i="6"/>
  <c r="M18" i="6"/>
  <c r="M19" i="6"/>
  <c r="M20" i="6"/>
  <c r="M21" i="6"/>
  <c r="M22" i="6"/>
  <c r="M23" i="6"/>
  <c r="M24" i="6"/>
  <c r="M25" i="6"/>
  <c r="M26" i="6"/>
  <c r="M27" i="6"/>
  <c r="M28" i="6"/>
  <c r="M29" i="6"/>
  <c r="M30" i="6"/>
  <c r="M31" i="6"/>
  <c r="M32" i="6"/>
  <c r="M33" i="6"/>
  <c r="M34" i="6"/>
  <c r="N7" i="6"/>
  <c r="M7" i="6"/>
  <c r="J5" i="10"/>
  <c r="J6" i="10" s="1"/>
  <c r="J7" i="10" s="1"/>
  <c r="J8" i="10" s="1"/>
  <c r="J9" i="10" s="1"/>
  <c r="J10" i="10" s="1"/>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J131" i="10" s="1"/>
  <c r="J132" i="10" s="1"/>
  <c r="J133" i="10" s="1"/>
  <c r="J134" i="10" s="1"/>
  <c r="J135" i="10" s="1"/>
  <c r="J136" i="10" s="1"/>
  <c r="J137" i="10" s="1"/>
  <c r="J138" i="10" s="1"/>
  <c r="J139" i="10" s="1"/>
  <c r="J140" i="10" s="1"/>
  <c r="J141" i="10" s="1"/>
  <c r="J142" i="10" s="1"/>
  <c r="J143" i="10" s="1"/>
  <c r="J144" i="10" s="1"/>
  <c r="J145" i="10" s="1"/>
  <c r="F6" i="10"/>
  <c r="F7" i="10"/>
  <c r="F8" i="10"/>
  <c r="F9" i="10"/>
  <c r="F10" i="10"/>
  <c r="F11" i="10"/>
  <c r="F12" i="10"/>
  <c r="F13" i="10"/>
  <c r="F14" i="10"/>
  <c r="F15" i="10"/>
  <c r="F16" i="10"/>
  <c r="F17" i="10"/>
  <c r="F18" i="10"/>
  <c r="F19" i="10"/>
  <c r="F20" i="10"/>
  <c r="F21" i="10"/>
  <c r="F22" i="10"/>
  <c r="F23" i="10"/>
  <c r="F24" i="10"/>
  <c r="F25" i="10"/>
  <c r="F26" i="10"/>
  <c r="F27" i="10"/>
  <c r="F28" i="10"/>
  <c r="F29" i="10"/>
  <c r="F30" i="10"/>
  <c r="F31" i="10"/>
  <c r="F32" i="10"/>
  <c r="F33" i="10"/>
  <c r="F34" i="10"/>
  <c r="F35" i="10"/>
  <c r="F36" i="10"/>
  <c r="F37" i="10"/>
  <c r="F38" i="10"/>
  <c r="F39" i="10"/>
  <c r="F40" i="10"/>
  <c r="F41" i="10"/>
  <c r="F42" i="10"/>
  <c r="F43" i="10"/>
  <c r="F44" i="10"/>
  <c r="F45" i="10"/>
  <c r="F46"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F5" i="10"/>
  <c r="E5" i="10"/>
  <c r="D6"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5" i="10"/>
  <c r="D276" i="3"/>
  <c r="X119" i="3"/>
  <c r="W114" i="3"/>
  <c r="W115" i="3"/>
  <c r="W116" i="3"/>
  <c r="W117" i="3"/>
  <c r="W118" i="3"/>
  <c r="W113" i="3"/>
  <c r="X109" i="3"/>
  <c r="U109" i="3"/>
  <c r="W91" i="3"/>
  <c r="W92" i="3"/>
  <c r="W93" i="3"/>
  <c r="W94" i="3"/>
  <c r="W95" i="3"/>
  <c r="W96" i="3"/>
  <c r="W97" i="3"/>
  <c r="W98" i="3"/>
  <c r="W99" i="3"/>
  <c r="W100" i="3"/>
  <c r="W101" i="3"/>
  <c r="W102" i="3"/>
  <c r="W90" i="3"/>
  <c r="G17" i="3"/>
  <c r="H7" i="3"/>
  <c r="H6" i="3"/>
  <c r="N262" i="3"/>
  <c r="N261" i="3"/>
  <c r="N260" i="3"/>
  <c r="N259" i="3"/>
  <c r="N258" i="3"/>
  <c r="N257" i="3"/>
  <c r="N256" i="3"/>
  <c r="N255" i="3"/>
  <c r="N254" i="3"/>
  <c r="N239" i="3"/>
  <c r="N240" i="3"/>
  <c r="N241" i="3"/>
  <c r="N242" i="3"/>
  <c r="N243" i="3"/>
  <c r="N244" i="3"/>
  <c r="N245" i="3"/>
  <c r="N246" i="3"/>
  <c r="N247" i="3"/>
  <c r="N248" i="3"/>
  <c r="N249" i="3"/>
  <c r="N250" i="3"/>
  <c r="N251" i="3"/>
  <c r="N252" i="3"/>
  <c r="N253"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113" i="3"/>
  <c r="N112" i="3"/>
  <c r="P113" i="3"/>
  <c r="Z94" i="6" l="1"/>
  <c r="Z92" i="6"/>
  <c r="Z90" i="6"/>
  <c r="Z89" i="6"/>
  <c r="Z83" i="6"/>
  <c r="Z76" i="6"/>
  <c r="Z82" i="6"/>
  <c r="Z105" i="6"/>
  <c r="Z107" i="6" s="1"/>
  <c r="Z103" i="6"/>
  <c r="Z91" i="6"/>
  <c r="Z79" i="6"/>
  <c r="Z100" i="6"/>
  <c r="Z88" i="6"/>
  <c r="Z99" i="6"/>
  <c r="Z87" i="6"/>
  <c r="Z98" i="6"/>
  <c r="Z86" i="6"/>
  <c r="Z97" i="6"/>
  <c r="Z85" i="6"/>
  <c r="Z96" i="6"/>
  <c r="AA8" i="6"/>
  <c r="AA9" i="6" s="1"/>
  <c r="AA10" i="6" s="1"/>
  <c r="AA11" i="6" s="1"/>
  <c r="AA12" i="6" s="1"/>
  <c r="AA13" i="6" s="1"/>
  <c r="AA14" i="6" s="1"/>
  <c r="AA15" i="6" s="1"/>
  <c r="AA16" i="6" s="1"/>
  <c r="AA17" i="6" s="1"/>
  <c r="AA18" i="6" s="1"/>
  <c r="AA19" i="6" s="1"/>
  <c r="AA20" i="6" s="1"/>
  <c r="AA21" i="6" s="1"/>
  <c r="AA22" i="6" s="1"/>
  <c r="AA23" i="6" s="1"/>
  <c r="AA24" i="6" s="1"/>
  <c r="AA25" i="6" s="1"/>
  <c r="AA26" i="6" s="1"/>
  <c r="AA27" i="6" s="1"/>
  <c r="AA28" i="6" s="1"/>
  <c r="AA29" i="6" s="1"/>
  <c r="AA30" i="6" s="1"/>
  <c r="AA31" i="6" s="1"/>
  <c r="AA32" i="6" s="1"/>
  <c r="AA33" i="6" s="1"/>
  <c r="AA34" i="6" s="1"/>
  <c r="AA35" i="6" s="1"/>
  <c r="AA36" i="6" s="1"/>
  <c r="AA37" i="6" s="1"/>
  <c r="AA38" i="6" s="1"/>
  <c r="AA39" i="6" s="1"/>
  <c r="AA40" i="6" s="1"/>
  <c r="AA41" i="6" s="1"/>
  <c r="AA42" i="6" s="1"/>
  <c r="AA43" i="6" s="1"/>
  <c r="AA44" i="6" s="1"/>
  <c r="AA45" i="6" s="1"/>
  <c r="AA46" i="6" s="1"/>
  <c r="AA47" i="6" s="1"/>
  <c r="AA48" i="6" s="1"/>
  <c r="AA49" i="6" s="1"/>
  <c r="AA50" i="6" s="1"/>
  <c r="AA51" i="6" s="1"/>
  <c r="AA52" i="6" s="1"/>
  <c r="AA53" i="6" s="1"/>
  <c r="AA54" i="6" s="1"/>
  <c r="AA55" i="6" s="1"/>
  <c r="AA56" i="6" s="1"/>
  <c r="AA57" i="6" s="1"/>
  <c r="AA58" i="6" s="1"/>
  <c r="AA59" i="6" s="1"/>
  <c r="AA60" i="6" s="1"/>
  <c r="AA61" i="6" s="1"/>
  <c r="AA62" i="6" s="1"/>
  <c r="AA63" i="6" s="1"/>
  <c r="AA64" i="6" s="1"/>
  <c r="AA65" i="6" s="1"/>
  <c r="AA66" i="6" s="1"/>
  <c r="AA67" i="6" s="1"/>
  <c r="AA68" i="6" s="1"/>
  <c r="AA69" i="6" s="1"/>
  <c r="AA70" i="6" s="1"/>
  <c r="AA71" i="6" s="1"/>
  <c r="AA72" i="6" s="1"/>
  <c r="AA73" i="6" s="1"/>
  <c r="AA74" i="6" s="1"/>
  <c r="AA75" i="6" s="1"/>
  <c r="AA76" i="6" s="1"/>
  <c r="AA77" i="6" s="1"/>
  <c r="AA78" i="6" s="1"/>
  <c r="AA79" i="6" s="1"/>
  <c r="AA80" i="6" s="1"/>
  <c r="AA81" i="6" s="1"/>
  <c r="AA82" i="6" s="1"/>
  <c r="AA83" i="6" s="1"/>
  <c r="AA84" i="6" s="1"/>
  <c r="AA85" i="6" s="1"/>
  <c r="AA86" i="6" s="1"/>
  <c r="AA87" i="6" s="1"/>
  <c r="AA88" i="6" s="1"/>
  <c r="AA89" i="6" s="1"/>
  <c r="AA90" i="6" s="1"/>
  <c r="AA91" i="6" s="1"/>
  <c r="AA92" i="6" s="1"/>
  <c r="AA93" i="6" s="1"/>
  <c r="AA94" i="6" s="1"/>
  <c r="AA95" i="6" s="1"/>
  <c r="AA96" i="6" s="1"/>
  <c r="AA97" i="6" s="1"/>
  <c r="AA98" i="6" s="1"/>
  <c r="AA99" i="6" s="1"/>
  <c r="AA100" i="6" s="1"/>
  <c r="AA101" i="6" s="1"/>
  <c r="AA102" i="6" s="1"/>
  <c r="AA103" i="6" s="1"/>
  <c r="AA104" i="6" s="1"/>
  <c r="AA105" i="6" s="1"/>
  <c r="W119" i="3"/>
  <c r="W109" i="3"/>
  <c r="Y8" i="6"/>
  <c r="X5" i="6"/>
  <c r="X4" i="6"/>
  <c r="Z108" i="6" l="1"/>
  <c r="Z106" i="6"/>
  <c r="AA106" i="6" s="1"/>
  <c r="AA107" i="6" s="1"/>
  <c r="AA108" i="6" s="1"/>
  <c r="Z110" i="6"/>
  <c r="Z111" i="6" s="1"/>
  <c r="Z112" i="6" s="1"/>
  <c r="Z113" i="6" s="1"/>
  <c r="Z114" i="6" s="1"/>
  <c r="Z109" i="6"/>
  <c r="Y9" i="6"/>
  <c r="AA109" i="6" l="1"/>
  <c r="AA110" i="6" s="1"/>
  <c r="AA111" i="6" s="1"/>
  <c r="AA112" i="6" s="1"/>
  <c r="AA113" i="6" s="1"/>
  <c r="AA114" i="6" s="1"/>
  <c r="Y10" i="6"/>
  <c r="Y11" i="6" s="1"/>
  <c r="Y12" i="6" s="1"/>
  <c r="Y13" i="6" s="1"/>
  <c r="Y14" i="6" s="1"/>
  <c r="Y15" i="6" s="1"/>
  <c r="Y16" i="6" s="1"/>
  <c r="Y17" i="6" s="1"/>
  <c r="Y18" i="6" s="1"/>
  <c r="Y19" i="6" s="1"/>
  <c r="Y20" i="6" s="1"/>
  <c r="Y21" i="6" s="1"/>
  <c r="Y22" i="6" s="1"/>
  <c r="Y23" i="6" s="1"/>
  <c r="Y24" i="6" s="1"/>
  <c r="Y25" i="6" s="1"/>
  <c r="Y26" i="6" s="1"/>
  <c r="Y27" i="6" s="1"/>
  <c r="Y28" i="6" s="1"/>
  <c r="Y29" i="6" s="1"/>
  <c r="Y30" i="6" s="1"/>
  <c r="Y31" i="6" s="1"/>
  <c r="Y32" i="6" s="1"/>
  <c r="Y33" i="6" s="1"/>
  <c r="Y34" i="6" s="1"/>
  <c r="Y35" i="6" s="1"/>
  <c r="Y36" i="6" s="1"/>
  <c r="Y37" i="6" s="1"/>
  <c r="Y38" i="6" s="1"/>
  <c r="Y39" i="6" s="1"/>
  <c r="Y40" i="6" s="1"/>
  <c r="Y41" i="6" s="1"/>
  <c r="Y42" i="6" s="1"/>
  <c r="Y43" i="6" s="1"/>
  <c r="Y44" i="6" s="1"/>
  <c r="Y45" i="6" s="1"/>
  <c r="Y46" i="6" s="1"/>
  <c r="Y47" i="6" s="1"/>
  <c r="Y48" i="6" s="1"/>
  <c r="Y49" i="6" s="1"/>
  <c r="Y50" i="6" s="1"/>
  <c r="Y51" i="6" s="1"/>
  <c r="Y52" i="6" s="1"/>
  <c r="Y53" i="6" s="1"/>
  <c r="Y54" i="6" s="1"/>
  <c r="Y55" i="6" s="1"/>
  <c r="Y56" i="6" s="1"/>
  <c r="Y57" i="6" s="1"/>
  <c r="Y58" i="6" s="1"/>
  <c r="Y59" i="6" s="1"/>
  <c r="Y60" i="6" s="1"/>
  <c r="Y61" i="6" s="1"/>
  <c r="Y62" i="6" s="1"/>
  <c r="Y63" i="6" s="1"/>
  <c r="Y64" i="6" s="1"/>
  <c r="Y65" i="6" s="1"/>
  <c r="Y66" i="6" s="1"/>
  <c r="Y67" i="6" s="1"/>
  <c r="Y68" i="6" s="1"/>
  <c r="Y69" i="6" s="1"/>
  <c r="Y70" i="6" s="1"/>
  <c r="Y71" i="6" s="1"/>
  <c r="Y72" i="6" s="1"/>
  <c r="Y73" i="6" s="1"/>
  <c r="Y74" i="6" s="1"/>
  <c r="Y75" i="6" s="1"/>
  <c r="Y76" i="6" s="1"/>
  <c r="Y77" i="6" s="1"/>
  <c r="Y78" i="6" s="1"/>
  <c r="Y79" i="6" s="1"/>
  <c r="Y80" i="6" s="1"/>
  <c r="Y81" i="6" s="1"/>
  <c r="Y82" i="6" s="1"/>
  <c r="Y83" i="6" s="1"/>
  <c r="Y84" i="6" s="1"/>
  <c r="Y85" i="6" s="1"/>
  <c r="Y86" i="6" s="1"/>
  <c r="Y87" i="6" s="1"/>
  <c r="Y88" i="6" s="1"/>
  <c r="Y89" i="6" s="1"/>
  <c r="Y90" i="6" s="1"/>
  <c r="Y91" i="6" s="1"/>
  <c r="Y92" i="6" s="1"/>
  <c r="Y93" i="6" s="1"/>
  <c r="Y94" i="6" s="1"/>
  <c r="Y95" i="6" s="1"/>
  <c r="Y96" i="6" s="1"/>
  <c r="Y97" i="6" s="1"/>
  <c r="Y98" i="6" s="1"/>
  <c r="Y99" i="6" s="1"/>
  <c r="Y100" i="6" s="1"/>
  <c r="Y101" i="6" s="1"/>
  <c r="Y102" i="6" s="1"/>
  <c r="Y103" i="6" s="1"/>
  <c r="Y104" i="6" s="1"/>
  <c r="Y105" i="6" s="1"/>
  <c r="Y106" i="6" s="1"/>
  <c r="Y107" i="6" s="1"/>
  <c r="Y108" i="6" s="1"/>
  <c r="Y109" i="6" s="1"/>
  <c r="Y110" i="6" s="1"/>
  <c r="Y111" i="6" s="1"/>
  <c r="Y112" i="6" s="1"/>
  <c r="Y113" i="6" s="1"/>
  <c r="Y114" i="6" s="1"/>
</calcChain>
</file>

<file path=xl/sharedStrings.xml><?xml version="1.0" encoding="utf-8"?>
<sst xmlns="http://schemas.openxmlformats.org/spreadsheetml/2006/main" count="3302" uniqueCount="1675">
  <si>
    <t xml:space="preserve">Tier </t>
  </si>
  <si>
    <t>Unlocks</t>
  </si>
  <si>
    <t>Wood unlock condition</t>
  </si>
  <si>
    <t>Oak</t>
  </si>
  <si>
    <t>Clicking, upgrades, Pine from upgrades</t>
  </si>
  <si>
    <t>Default</t>
  </si>
  <si>
    <t>Pine</t>
  </si>
  <si>
    <t>Upgrade pages, Research</t>
  </si>
  <si>
    <t>Oak Upgrades</t>
  </si>
  <si>
    <t>Maple</t>
  </si>
  <si>
    <t>Woodcamps</t>
  </si>
  <si>
    <t>Research</t>
  </si>
  <si>
    <t>Level up price increase coefficient</t>
  </si>
  <si>
    <t>1.16</t>
  </si>
  <si>
    <t>Birch</t>
  </si>
  <si>
    <t>Achievments</t>
  </si>
  <si>
    <t>Chestnut</t>
  </si>
  <si>
    <t>Magic, Ascention</t>
  </si>
  <si>
    <t>Apple</t>
  </si>
  <si>
    <t>Markets</t>
  </si>
  <si>
    <t>Magic</t>
  </si>
  <si>
    <t>Spruce</t>
  </si>
  <si>
    <t>Dams, Buy Max buttons</t>
  </si>
  <si>
    <t>Palm</t>
  </si>
  <si>
    <t>More Pages</t>
  </si>
  <si>
    <t>Dam built</t>
  </si>
  <si>
    <t>Cherry</t>
  </si>
  <si>
    <t>Fishing</t>
  </si>
  <si>
    <t>Olive</t>
  </si>
  <si>
    <t>Ash</t>
  </si>
  <si>
    <t>Magic auto generates</t>
  </si>
  <si>
    <t>Cedar</t>
  </si>
  <si>
    <t>More Baits</t>
  </si>
  <si>
    <t>Mahogany</t>
  </si>
  <si>
    <t>FietsOfStrength</t>
  </si>
  <si>
    <t>Redwood</t>
  </si>
  <si>
    <t>Fish 10x</t>
  </si>
  <si>
    <t>Ebony</t>
  </si>
  <si>
    <t>Bots</t>
  </si>
  <si>
    <t>Dogwood</t>
  </si>
  <si>
    <t>Fish 100x</t>
  </si>
  <si>
    <t>Rosewood</t>
  </si>
  <si>
    <t>Fishing places</t>
  </si>
  <si>
    <t>Elderwood</t>
  </si>
  <si>
    <t>Buy multiple bots</t>
  </si>
  <si>
    <t>Ghost Gum</t>
  </si>
  <si>
    <t>Dragonwood</t>
  </si>
  <si>
    <t>Fish 1000x</t>
  </si>
  <si>
    <t>Adansonia grandidieri</t>
  </si>
  <si>
    <t>crazy scaling</t>
  </si>
  <si>
    <t>Wood resources</t>
  </si>
  <si>
    <t>(gold)</t>
  </si>
  <si>
    <t>Nr</t>
  </si>
  <si>
    <t>Type</t>
  </si>
  <si>
    <t>Type Nr</t>
  </si>
  <si>
    <t>Name</t>
  </si>
  <si>
    <t>Color</t>
  </si>
  <si>
    <t>StartCapacity</t>
  </si>
  <si>
    <t>StartWoodCampPrice</t>
  </si>
  <si>
    <t>WoodCampPriceType</t>
  </si>
  <si>
    <t>WoodCamp PriceKoificents</t>
  </si>
  <si>
    <t>StartLevelPrice</t>
  </si>
  <si>
    <t>Classic</t>
  </si>
  <si>
    <t>Rare</t>
  </si>
  <si>
    <t>Mango</t>
  </si>
  <si>
    <t>Eucalyptus</t>
  </si>
  <si>
    <t>Mythic</t>
  </si>
  <si>
    <t>Dragon's blood tree</t>
  </si>
  <si>
    <t>Purpleheart</t>
  </si>
  <si>
    <t>Moonwood</t>
  </si>
  <si>
    <t>Yoshino Cherry</t>
  </si>
  <si>
    <t>The Tree of Life</t>
  </si>
  <si>
    <t>African Blackwood</t>
  </si>
  <si>
    <r>
      <rPr>
        <u/>
        <sz val="17"/>
        <color rgb="FF1155CC"/>
        <rFont val="Arial"/>
        <scheme val="minor"/>
      </rPr>
      <t>Zebrawood</t>
    </r>
  </si>
  <si>
    <t>Beech</t>
  </si>
  <si>
    <t>Upgrades</t>
  </si>
  <si>
    <t>Description</t>
  </si>
  <si>
    <t>Cost</t>
  </si>
  <si>
    <t>upgrade types</t>
  </si>
  <si>
    <t>wood per click</t>
  </si>
  <si>
    <t>wood camps / production</t>
  </si>
  <si>
    <t>storage</t>
  </si>
  <si>
    <t>unlocks</t>
  </si>
  <si>
    <t>Market</t>
  </si>
  <si>
    <t>upgrades</t>
  </si>
  <si>
    <t>research</t>
  </si>
  <si>
    <t>fishing</t>
  </si>
  <si>
    <t>dam</t>
  </si>
  <si>
    <t>Magic / assention</t>
  </si>
  <si>
    <t>10+ wood per click</t>
  </si>
  <si>
    <t>wood per second +</t>
  </si>
  <si>
    <t>storage +</t>
  </si>
  <si>
    <t>Unlock Research</t>
  </si>
  <si>
    <t>bot production + 10</t>
  </si>
  <si>
    <t>cheaper upgrades</t>
  </si>
  <si>
    <t>cheaper reaserch</t>
  </si>
  <si>
    <t>fishing is more effective</t>
  </si>
  <si>
    <t>dam effects are better</t>
  </si>
  <si>
    <t>magic effects x2</t>
  </si>
  <si>
    <t>10% more wood per click</t>
  </si>
  <si>
    <t>wood per second %</t>
  </si>
  <si>
    <t>storage %</t>
  </si>
  <si>
    <t>Unlock Pine wood</t>
  </si>
  <si>
    <t>bot production %</t>
  </si>
  <si>
    <t>bait is cheaper</t>
  </si>
  <si>
    <t>magic effects 20%</t>
  </si>
  <si>
    <t>wood per click ^2</t>
  </si>
  <si>
    <t>wood per second ^2</t>
  </si>
  <si>
    <t>wood camps increase storage</t>
  </si>
  <si>
    <t>Unlock achievemnts</t>
  </si>
  <si>
    <t>Better price in market</t>
  </si>
  <si>
    <t>Fish effects are better</t>
  </si>
  <si>
    <t>produce more magic</t>
  </si>
  <si>
    <t>more WPC based on another WPC</t>
  </si>
  <si>
    <t>total wood increases lower wood production</t>
  </si>
  <si>
    <t>20% more storage from WoodC</t>
  </si>
  <si>
    <t>Unlock Markets</t>
  </si>
  <si>
    <t>more WPC based on gold count (log)</t>
  </si>
  <si>
    <t>wood per second increases another wood per sec</t>
  </si>
  <si>
    <t>Unlock market page</t>
  </si>
  <si>
    <t>more WPC based on gold gain</t>
  </si>
  <si>
    <t>woodcamps effects +</t>
  </si>
  <si>
    <t>Unlock wood pages</t>
  </si>
  <si>
    <t>woodcamps effects %</t>
  </si>
  <si>
    <t>Unlock fishing places</t>
  </si>
  <si>
    <t>cheaper woodcamps</t>
  </si>
  <si>
    <t>Increase oak production 3x</t>
  </si>
  <si>
    <t>Upgrade sub types</t>
  </si>
  <si>
    <t>this type (oak)</t>
  </si>
  <si>
    <t>lower types (lower then oak)</t>
  </si>
  <si>
    <t>Increase storage all classic trees 20%</t>
  </si>
  <si>
    <t>page (page where oak is)</t>
  </si>
  <si>
    <t>this and lower type (oak and the lower types)</t>
  </si>
  <si>
    <t>Research Type</t>
  </si>
  <si>
    <t>Reaserch name</t>
  </si>
  <si>
    <t>Effect</t>
  </si>
  <si>
    <t>Default time</t>
  </si>
  <si>
    <t>General</t>
  </si>
  <si>
    <t>Unlock Fishing</t>
  </si>
  <si>
    <t>Unlock Dams</t>
  </si>
  <si>
    <t>Achievments improve gold production</t>
  </si>
  <si>
    <t>Wood</t>
  </si>
  <si>
    <t>Oak Unlock</t>
  </si>
  <si>
    <t>Pine Unlock</t>
  </si>
  <si>
    <t>Maple Unlock</t>
  </si>
  <si>
    <t>Birch Unlock</t>
  </si>
  <si>
    <t>Chestnut Unlock</t>
  </si>
  <si>
    <t>Apple Unlock</t>
  </si>
  <si>
    <t>Spruce Unlock</t>
  </si>
  <si>
    <t>Palm Unlock</t>
  </si>
  <si>
    <t>Cherry Unlock</t>
  </si>
  <si>
    <t>Olive Unlock</t>
  </si>
  <si>
    <t>Ash Unlock</t>
  </si>
  <si>
    <t>Cedar Unlock</t>
  </si>
  <si>
    <t>Mahogany Unlock</t>
  </si>
  <si>
    <t>Redwood Unlock</t>
  </si>
  <si>
    <t>Ebony Unlock</t>
  </si>
  <si>
    <t>Dogwood Unlock</t>
  </si>
  <si>
    <t>Rosewood Unlock</t>
  </si>
  <si>
    <t>Elderwood Unlock</t>
  </si>
  <si>
    <t>Ghost Gum Unlock</t>
  </si>
  <si>
    <t>Dragonwood Unlock</t>
  </si>
  <si>
    <t>Make bots 15% cheaper</t>
  </si>
  <si>
    <t>Unlock Bots</t>
  </si>
  <si>
    <t>Unlock better bait</t>
  </si>
  <si>
    <t>Unlock more destinations</t>
  </si>
  <si>
    <t>Use 10 bait at a time</t>
  </si>
  <si>
    <t>Fishing is 20% easier</t>
  </si>
  <si>
    <t>First 10 fish of a type give effect not only 1</t>
  </si>
  <si>
    <t>Magic improves magic gathering</t>
  </si>
  <si>
    <t>Magic upgrades 10% cheaper</t>
  </si>
  <si>
    <t>Gain 2x more magic</t>
  </si>
  <si>
    <t>Gain 10% magic every 10 seconds</t>
  </si>
  <si>
    <t>Magic ^2 gold production</t>
  </si>
  <si>
    <t>Dam</t>
  </si>
  <si>
    <t>Make small dam produce more</t>
  </si>
  <si>
    <t>Make medium dam produce more</t>
  </si>
  <si>
    <t>Increase dam power 5x</t>
  </si>
  <si>
    <t>Each dam increases wood capacity 20x</t>
  </si>
  <si>
    <t>PageNr</t>
  </si>
  <si>
    <t>Default price 1 wood</t>
  </si>
  <si>
    <t>first bot price</t>
  </si>
  <si>
    <t>Bot Price coefficiant</t>
  </si>
  <si>
    <t>10k</t>
  </si>
  <si>
    <t>40k</t>
  </si>
  <si>
    <t>160k</t>
  </si>
  <si>
    <t>640k</t>
  </si>
  <si>
    <t>2,6m</t>
  </si>
  <si>
    <t>10m</t>
  </si>
  <si>
    <t>40m</t>
  </si>
  <si>
    <t>160m</t>
  </si>
  <si>
    <t>640m</t>
  </si>
  <si>
    <t>13k</t>
  </si>
  <si>
    <t>2,6b</t>
  </si>
  <si>
    <t>25k</t>
  </si>
  <si>
    <t>10b</t>
  </si>
  <si>
    <t>50k</t>
  </si>
  <si>
    <t>40b</t>
  </si>
  <si>
    <t>80k</t>
  </si>
  <si>
    <t>160b</t>
  </si>
  <si>
    <t>1m</t>
  </si>
  <si>
    <t>Cost (Magic)</t>
  </si>
  <si>
    <t>12k</t>
  </si>
  <si>
    <t>15k</t>
  </si>
  <si>
    <t>17k</t>
  </si>
  <si>
    <t>29k</t>
  </si>
  <si>
    <t>56k</t>
  </si>
  <si>
    <t>69k</t>
  </si>
  <si>
    <t>111k</t>
  </si>
  <si>
    <t>275k</t>
  </si>
  <si>
    <t>400k</t>
  </si>
  <si>
    <t>800k</t>
  </si>
  <si>
    <t>1,6m</t>
  </si>
  <si>
    <t>2,8m</t>
  </si>
  <si>
    <t>3,5m</t>
  </si>
  <si>
    <t>8m</t>
  </si>
  <si>
    <t>22m</t>
  </si>
  <si>
    <t>100m</t>
  </si>
  <si>
    <t>Dams</t>
  </si>
  <si>
    <t>Price</t>
  </si>
  <si>
    <t>Unlock trigger</t>
  </si>
  <si>
    <t>Small Dam</t>
  </si>
  <si>
    <t>Medium Dam</t>
  </si>
  <si>
    <t>Big Dam</t>
  </si>
  <si>
    <t>Giant Dam</t>
  </si>
  <si>
    <t>Achievements</t>
  </si>
  <si>
    <t>FeatsOfStrength</t>
  </si>
  <si>
    <t>Triggers</t>
  </si>
  <si>
    <t>Trigger</t>
  </si>
  <si>
    <t>1st</t>
  </si>
  <si>
    <t>2nd</t>
  </si>
  <si>
    <t>3rd</t>
  </si>
  <si>
    <t>4th</t>
  </si>
  <si>
    <t>5th</t>
  </si>
  <si>
    <t>6th</t>
  </si>
  <si>
    <t>7th</t>
  </si>
  <si>
    <t>Magic gained when ascending</t>
  </si>
  <si>
    <t>Magic owned</t>
  </si>
  <si>
    <t>Times clicked</t>
  </si>
  <si>
    <t>5 clicks</t>
  </si>
  <si>
    <t>100 clicks</t>
  </si>
  <si>
    <t>Fish types caught</t>
  </si>
  <si>
    <t>bot production</t>
  </si>
  <si>
    <t>levels</t>
  </si>
  <si>
    <t>Unlocked bait types</t>
  </si>
  <si>
    <t>Unlocked wood types</t>
  </si>
  <si>
    <t>Market wood types unlocked</t>
  </si>
  <si>
    <t>Adansonia grandidieri Unlock</t>
  </si>
  <si>
    <t>Secret Achiev</t>
  </si>
  <si>
    <t>Unlocked research</t>
  </si>
  <si>
    <t>Unlocked Markets</t>
  </si>
  <si>
    <t>Unlocked Bots</t>
  </si>
  <si>
    <t>Unlocked Magic</t>
  </si>
  <si>
    <t>Unlocked Fishing</t>
  </si>
  <si>
    <t>Unlocked fishing spot 2</t>
  </si>
  <si>
    <t>Unlocked fishing spot 3</t>
  </si>
  <si>
    <t>Unlocked fishing spot 4</t>
  </si>
  <si>
    <t>Unlocked fishing spot 5</t>
  </si>
  <si>
    <t>Bait</t>
  </si>
  <si>
    <t>Fish</t>
  </si>
  <si>
    <t>Fishing spots</t>
  </si>
  <si>
    <t>Bait name</t>
  </si>
  <si>
    <t>Bait Price</t>
  </si>
  <si>
    <t>Sell Price</t>
  </si>
  <si>
    <t>Unlock Trigger</t>
  </si>
  <si>
    <t>1k</t>
  </si>
  <si>
    <t>small pond</t>
  </si>
  <si>
    <t>fishing unlocked</t>
  </si>
  <si>
    <t>175k</t>
  </si>
  <si>
    <t>great Lake</t>
  </si>
  <si>
    <t>achivement</t>
  </si>
  <si>
    <t>2m</t>
  </si>
  <si>
    <t>deep sea</t>
  </si>
  <si>
    <t>25m</t>
  </si>
  <si>
    <t>ocean depths</t>
  </si>
  <si>
    <t>magic upgrade</t>
  </si>
  <si>
    <t>300m</t>
  </si>
  <si>
    <t>4b</t>
  </si>
  <si>
    <t>45b</t>
  </si>
  <si>
    <t>500b</t>
  </si>
  <si>
    <t>6t</t>
  </si>
  <si>
    <t>coke bottle</t>
  </si>
  <si>
    <t>wood per click per level</t>
  </si>
  <si>
    <t>wood per click on wood per second</t>
  </si>
  <si>
    <t>WPS on WPC</t>
  </si>
  <si>
    <t>WPS based on levels %</t>
  </si>
  <si>
    <t>storage fish gives more storage 5%</t>
  </si>
  <si>
    <t>Unlock bots</t>
  </si>
  <si>
    <t>Unlock bait</t>
  </si>
  <si>
    <t>cheaper bots</t>
  </si>
  <si>
    <t>level effect +</t>
  </si>
  <si>
    <t>level effect %</t>
  </si>
  <si>
    <t>levels cheaper 5%</t>
  </si>
  <si>
    <t xml:space="preserve">levels </t>
  </si>
  <si>
    <t>Unlock assention</t>
  </si>
  <si>
    <t>Unlock fishing</t>
  </si>
  <si>
    <t>Unlock buy max wood</t>
  </si>
  <si>
    <t>Unlock buy max wood page</t>
  </si>
  <si>
    <t>Unlock buy max all wood</t>
  </si>
  <si>
    <t>Unlock buy max levels</t>
  </si>
  <si>
    <t>Unlock buy max wood camps</t>
  </si>
  <si>
    <t>Unlock buy more bait</t>
  </si>
  <si>
    <t>Unlock fish more</t>
  </si>
  <si>
    <t>Unlock buy more bots</t>
  </si>
  <si>
    <t>faster research</t>
  </si>
  <si>
    <t>fish sell for more</t>
  </si>
  <si>
    <t>gain magic without ascending</t>
  </si>
  <si>
    <t>gain more magic</t>
  </si>
  <si>
    <t>Unlock FoS</t>
  </si>
  <si>
    <t>upgrades effect +10%</t>
  </si>
  <si>
    <t>fish more wood</t>
  </si>
  <si>
    <t>good fish detector</t>
  </si>
  <si>
    <t>dams improve gold gain</t>
  </si>
  <si>
    <t>dams improve wood gain</t>
  </si>
  <si>
    <t>research effect +10%</t>
  </si>
  <si>
    <t>amount of fish</t>
  </si>
  <si>
    <t>amount of achivements</t>
  </si>
  <si>
    <t>higher storage increases lower storage</t>
  </si>
  <si>
    <t>slower fish</t>
  </si>
  <si>
    <t>Improve specific research type</t>
  </si>
  <si>
    <t>Unlock dams</t>
  </si>
  <si>
    <t>Unlock big dam</t>
  </si>
  <si>
    <t>Production per upgrade</t>
  </si>
  <si>
    <t>wood per click +1</t>
  </si>
  <si>
    <t>wood per click +2</t>
  </si>
  <si>
    <t>(x*2)^2</t>
  </si>
  <si>
    <t>price increase rate</t>
  </si>
  <si>
    <t>ROUND(1.25^(M35+6)+M35^3,0)</t>
  </si>
  <si>
    <t>ROUND((1.14^(M35)+M35^3)+148, 0)</t>
  </si>
  <si>
    <t>ROUND((1.4^(M35)+M35*30)+89, 0)</t>
  </si>
  <si>
    <t>Increase WPS based on WPC</t>
  </si>
  <si>
    <t>ROUND((1.3^(M35)+M35^3+M35*25)+498,0)</t>
  </si>
  <si>
    <t>Effect formula</t>
  </si>
  <si>
    <t>1+</t>
  </si>
  <si>
    <t>10+</t>
  </si>
  <si>
    <t>2*</t>
  </si>
  <si>
    <t>ROUND(LOG(SQRT(M35))/5+1,4)</t>
  </si>
  <si>
    <t>Increase Oak per click 10%</t>
  </si>
  <si>
    <t>Increase WpS lower tiers</t>
  </si>
  <si>
    <t>Start Price</t>
  </si>
  <si>
    <t>Upgrade pages, Research, Woodcamps</t>
  </si>
  <si>
    <t>Buy Max buttons</t>
  </si>
  <si>
    <t xml:space="preserve">Magic, Ascention, More Wood Pages </t>
  </si>
  <si>
    <t>More bait</t>
  </si>
  <si>
    <t>fish 100x</t>
  </si>
  <si>
    <t>fish 1000x</t>
  </si>
  <si>
    <t>bots</t>
  </si>
  <si>
    <t>fish 10x, fishing places</t>
  </si>
  <si>
    <t>ROUND(1.24^M35 + 2 * M35^2.2, 0)</t>
  </si>
  <si>
    <t>ROUND(1.32^M35 + 2.5 * M35^1.9, 0)</t>
  </si>
  <si>
    <t>Increases wood gathered per click by 1</t>
  </si>
  <si>
    <t>ROUND(1.28^M35 + 1.3 * M35^2.8, 0)+7</t>
  </si>
  <si>
    <t>ROUND(1.40^M35 + 0.8 * M35^2, 0)</t>
  </si>
  <si>
    <t>ROUND(1.29^M35 + 1.3 * M35^1.8, 0)+22</t>
  </si>
  <si>
    <t>Increases storage capacity by 10</t>
  </si>
  <si>
    <t>Increases wood gathered per click by an additional 1</t>
  </si>
  <si>
    <t>better wood click</t>
  </si>
  <si>
    <t>Unlocks Apple wood for production</t>
  </si>
  <si>
    <t>trigger</t>
  </si>
  <si>
    <t>from start</t>
  </si>
  <si>
    <t>Improve all achievement upgrades</t>
  </si>
  <si>
    <t>research/magic</t>
  </si>
  <si>
    <t>done</t>
  </si>
  <si>
    <t>double wood production</t>
  </si>
  <si>
    <t>e3</t>
  </si>
  <si>
    <t>e4</t>
  </si>
  <si>
    <t>e6</t>
  </si>
  <si>
    <t>e33</t>
  </si>
  <si>
    <t>e31</t>
  </si>
  <si>
    <t>e30</t>
  </si>
  <si>
    <t>e27</t>
  </si>
  <si>
    <t>e24</t>
  </si>
  <si>
    <t>e23</t>
  </si>
  <si>
    <t>e21</t>
  </si>
  <si>
    <t>e18</t>
  </si>
  <si>
    <t>e16</t>
  </si>
  <si>
    <t>e15</t>
  </si>
  <si>
    <t>e13</t>
  </si>
  <si>
    <t>e11</t>
  </si>
  <si>
    <t>e8</t>
  </si>
  <si>
    <t>ROUND(1.28^M35 + 1.3 * M35^2.8, 0)+8</t>
  </si>
  <si>
    <t>ROUND(1.28^M35 + 1.3 * M35^2.8, 0)+9</t>
  </si>
  <si>
    <t>ROUND(1.28^M35 + 1.3 * M35^2.8, 0)+10</t>
  </si>
  <si>
    <t>ROUND(1.28^M35 + 1.3 * M35^2.8, 0)+11</t>
  </si>
  <si>
    <t>ROUND(1.28^M35 + 1.3 * M35^2.8, 0)+12</t>
  </si>
  <si>
    <t>ROUND(1.28^M35 + 1.3 * M35^2.8, 0)+13</t>
  </si>
  <si>
    <t>ROUND(1.28^M35 + 1.3 * M35^2.8, 0)+14</t>
  </si>
  <si>
    <t>Increase Oak per click 3%</t>
  </si>
  <si>
    <t>multiply storage</t>
  </si>
  <si>
    <t>better storage upgarade +40</t>
  </si>
  <si>
    <t>Research all Button</t>
  </si>
  <si>
    <t>Buy Max Woodcamps</t>
  </si>
  <si>
    <t>Build an Apple woodcamps</t>
  </si>
  <si>
    <t>Unlock Production slider</t>
  </si>
  <si>
    <t>Buy Max Levels</t>
  </si>
  <si>
    <t>5000 Oak, 1000 Apple</t>
  </si>
  <si>
    <t>Unlock Maple Wood</t>
  </si>
  <si>
    <t>Unlock Birch Wood</t>
  </si>
  <si>
    <t>WoodCamps 5% cheaper</t>
  </si>
  <si>
    <t>n times storage capacity</t>
  </si>
  <si>
    <t>oak bots 4%</t>
  </si>
  <si>
    <t>get more fish</t>
  </si>
  <si>
    <t>Keep Classic Wood Upgrades</t>
  </si>
  <si>
    <t>Research Times / 2</t>
  </si>
  <si>
    <t>Keep Rare Wood Upgrades</t>
  </si>
  <si>
    <t>Unlock Chestnut</t>
  </si>
  <si>
    <t>Other Effects</t>
  </si>
  <si>
    <t>pamati - 10% Production</t>
  </si>
  <si>
    <t>Unlock Cherry</t>
  </si>
  <si>
    <t>Improve bot gps</t>
  </si>
  <si>
    <t>Bait works 8% better</t>
  </si>
  <si>
    <t>25% magic boost</t>
  </si>
  <si>
    <t>AFTER CHANGES NEED TO CHECK ALL UPGRADES</t>
  </si>
  <si>
    <t>wood per click +3</t>
  </si>
  <si>
    <t>wood per click +4</t>
  </si>
  <si>
    <t>wood per click +5</t>
  </si>
  <si>
    <t>wood per click +6</t>
  </si>
  <si>
    <t>wood per click +7</t>
  </si>
  <si>
    <t>wood per click +8</t>
  </si>
  <si>
    <t>wood per click +9</t>
  </si>
  <si>
    <t>wood per click +10</t>
  </si>
  <si>
    <t>wood per click +11</t>
  </si>
  <si>
    <t>wood per click +12</t>
  </si>
  <si>
    <t>wood per click +13</t>
  </si>
  <si>
    <t>wood per click +14</t>
  </si>
  <si>
    <t>wood per click +15</t>
  </si>
  <si>
    <t>Each wood type upgrades</t>
  </si>
  <si>
    <t>2 wpc</t>
  </si>
  <si>
    <t>2 wps</t>
  </si>
  <si>
    <t>2 storage</t>
  </si>
  <si>
    <t>1 research</t>
  </si>
  <si>
    <t>0.5 dam</t>
  </si>
  <si>
    <t>0.25 upgrades</t>
  </si>
  <si>
    <t>0.25 unlocks</t>
  </si>
  <si>
    <t>sub types</t>
  </si>
  <si>
    <t>standard 16.5</t>
  </si>
  <si>
    <t>below upgrades 0.5</t>
  </si>
  <si>
    <t>whole tier upgrades 0.5</t>
  </si>
  <si>
    <t>1 fishing</t>
  </si>
  <si>
    <t>0.75 magic</t>
  </si>
  <si>
    <t>2 levels</t>
  </si>
  <si>
    <t>0.5 dams</t>
  </si>
  <si>
    <t>2.5 market</t>
  </si>
  <si>
    <t>wps</t>
  </si>
  <si>
    <t>0.34 achievement</t>
  </si>
  <si>
    <t>wps per woodcamp +1</t>
  </si>
  <si>
    <t>wps per woodcamp +2</t>
  </si>
  <si>
    <t>wps per woodcamp +3</t>
  </si>
  <si>
    <t>wps per woodcamp +4</t>
  </si>
  <si>
    <t>wps per woodcamp +5</t>
  </si>
  <si>
    <t>wps per woodcamp +6</t>
  </si>
  <si>
    <t>wps per woodcamp +7</t>
  </si>
  <si>
    <t>wps per woodcamp +8</t>
  </si>
  <si>
    <t>wps per woodcamp +9</t>
  </si>
  <si>
    <t>wps per woodcamp +10</t>
  </si>
  <si>
    <t>wps per woodcamp +11</t>
  </si>
  <si>
    <t>wps per woodcamp +12</t>
  </si>
  <si>
    <t>wps per woodcamp +13</t>
  </si>
  <si>
    <t>wps per woodcamp +14</t>
  </si>
  <si>
    <t>wps per woodcamp +15</t>
  </si>
  <si>
    <t>wood storage +10</t>
  </si>
  <si>
    <t>wood storage +20</t>
  </si>
  <si>
    <t>wood storage +30</t>
  </si>
  <si>
    <t>wood storage +40</t>
  </si>
  <si>
    <t>wood storage +50</t>
  </si>
  <si>
    <t>wood storage +60</t>
  </si>
  <si>
    <t>wood storage +70</t>
  </si>
  <si>
    <t>wood storage +80</t>
  </si>
  <si>
    <t>wood storage +90</t>
  </si>
  <si>
    <t>wood storage +100</t>
  </si>
  <si>
    <t>Unlock Apple wood</t>
  </si>
  <si>
    <t>fishing Ir minigame kur jānospiež uz pogu laikā, lai noķertu zivi, ir rakstīts fish vai creat vai kkas cits un ja laika uzspied, tad dabū. Ja vārds ir misspeld vai piemēram not fish, tad pazūd</t>
  </si>
  <si>
    <t>Krutākas zivis grūtāk noķert.</t>
  </si>
  <si>
    <t>Ar upgrades un labāku bait, zivis uz ekrāna parādās biežāk un ātrāk, ir retākas. Improvements piemēram zvaniņš kad zivs parādās</t>
  </si>
  <si>
    <t>All upgrades 1% cheaper</t>
  </si>
  <si>
    <t>all upgrade 0.5</t>
  </si>
  <si>
    <t>for upgrade logic have a big ugly function where there is a switch for all upgrades, each wood type has a temp dictonary used for saving values used for calculating final value (like wps) and after going through all upgrades call another function that calculates all values for each wood type based on the dictionary of temp data</t>
  </si>
  <si>
    <t>Have the big upgly match functions for each upgrade type (upgrades, dams, research, magic, achievements?) in those functions also call signals that enable for example buy max button or apple wood (call only if not called before)</t>
  </si>
  <si>
    <t>upgrade type nr</t>
  </si>
  <si>
    <t>4% more wood per click</t>
  </si>
  <si>
    <t>6% more wood per click</t>
  </si>
  <si>
    <t>5% more wood per click</t>
  </si>
  <si>
    <t>wood per click 2% increase per level</t>
  </si>
  <si>
    <t>wood per click 4% increase per level</t>
  </si>
  <si>
    <t>wood per click add 1% wps</t>
  </si>
  <si>
    <t>wood per click add 2% wps</t>
  </si>
  <si>
    <t>wood per click add 3% wps</t>
  </si>
  <si>
    <t>wood fish works 3% better</t>
  </si>
  <si>
    <t>woodcamps increase wpc 1.5%</t>
  </si>
  <si>
    <t>woodcamps increase wpc 3%</t>
  </si>
  <si>
    <t>woodcamps increase wpc 4.5%</t>
  </si>
  <si>
    <t>woodcamps increase wpc 6%</t>
  </si>
  <si>
    <t>cheaper woodcamps 1%</t>
  </si>
  <si>
    <t>cheaper woodcamps 2%</t>
  </si>
  <si>
    <t>cheaper woodcamps 3%</t>
  </si>
  <si>
    <t>count of achiv increase wps</t>
  </si>
  <si>
    <t>all woodcamps effects 0.5%</t>
  </si>
  <si>
    <t>all woodcamps effects 1%</t>
  </si>
  <si>
    <t>all woodcamps effects 1.5%</t>
  </si>
  <si>
    <t>all woodcamps effects 2%</t>
  </si>
  <si>
    <t>add 1.1% of wpc to wps</t>
  </si>
  <si>
    <t>add 2.2% of wpc to wps</t>
  </si>
  <si>
    <t>add 3.3% of wpc to wps</t>
  </si>
  <si>
    <t>cheaper on amount of achiv</t>
  </si>
  <si>
    <t>wps 0.7%</t>
  </si>
  <si>
    <t>wps 1.3%</t>
  </si>
  <si>
    <t>wps 1.9%</t>
  </si>
  <si>
    <t>wps 2.5%</t>
  </si>
  <si>
    <t>lower wood production costs 1%</t>
  </si>
  <si>
    <t>lower wood production costs 2%</t>
  </si>
  <si>
    <t>lower wood production costs 3%</t>
  </si>
  <si>
    <t>1% of lower wood production</t>
  </si>
  <si>
    <t>2% of lower wood production</t>
  </si>
  <si>
    <t>3% of lower wood production</t>
  </si>
  <si>
    <t>0.2% wps per level</t>
  </si>
  <si>
    <t>0.1% wps per level</t>
  </si>
  <si>
    <t>0.15% wps per level</t>
  </si>
  <si>
    <t>lower wood production costs 3.5%</t>
  </si>
  <si>
    <t>cheaper woodcamps 1.5%</t>
  </si>
  <si>
    <t>cheaper woodcamps 2.5%</t>
  </si>
  <si>
    <t>1% of this storage added to lower tier storage</t>
  </si>
  <si>
    <t>1.1% of this storage added to lower tier storage</t>
  </si>
  <si>
    <t>1.2% of this storage added to lower tier storage</t>
  </si>
  <si>
    <t>increase storage by 6%</t>
  </si>
  <si>
    <t>increase storage by 12%</t>
  </si>
  <si>
    <t>increase storage by 18%</t>
  </si>
  <si>
    <t>increase storage by 24%</t>
  </si>
  <si>
    <t>fish give more storage</t>
  </si>
  <si>
    <t>increase this tiers storage by 4%</t>
  </si>
  <si>
    <t>Unlock wood bait</t>
  </si>
  <si>
    <t>Unlock woody lake</t>
  </si>
  <si>
    <t>Better wood price 0.1</t>
  </si>
  <si>
    <t>Better wood price 1</t>
  </si>
  <si>
    <t>Better wood price 10</t>
  </si>
  <si>
    <t>Better wood price 3%</t>
  </si>
  <si>
    <t>Better wood price 4%</t>
  </si>
  <si>
    <t>Better wood price 5%</t>
  </si>
  <si>
    <t>cheaper bots 2.1%</t>
  </si>
  <si>
    <t>cheaper bots 2.2%</t>
  </si>
  <si>
    <t>bots sell 5 more wood</t>
  </si>
  <si>
    <t>bots sell 10 more wood</t>
  </si>
  <si>
    <t>bots sell 15 more wood</t>
  </si>
  <si>
    <t>bots sell 20 more wood</t>
  </si>
  <si>
    <t>bots sell 4% more</t>
  </si>
  <si>
    <t>bots sell 6% more</t>
  </si>
  <si>
    <t>bots sell 8% more</t>
  </si>
  <si>
    <t>bots sell better price 0.1%</t>
  </si>
  <si>
    <t>bots sell better price 0.2%</t>
  </si>
  <si>
    <t>bots sell better price 0.3%</t>
  </si>
  <si>
    <t>bots sell better price 0.4%</t>
  </si>
  <si>
    <t>bots sell better price 0.5%</t>
  </si>
  <si>
    <t>bots sell better price 0.6%</t>
  </si>
  <si>
    <t>cheaper bots 2.3%</t>
  </si>
  <si>
    <t>cheaper bots 2.4%</t>
  </si>
  <si>
    <t>cheaper bots 2.5%</t>
  </si>
  <si>
    <t>cheaper bots on achiev 0.05%</t>
  </si>
  <si>
    <t>cheaper bots on achiev 0.06%</t>
  </si>
  <si>
    <t>Better wood price 50</t>
  </si>
  <si>
    <t>Better wood price 1000</t>
  </si>
  <si>
    <t>Better wood price 5.5%</t>
  </si>
  <si>
    <t>market fish upgrade 1%</t>
  </si>
  <si>
    <t>market fish upgrade 1.4%</t>
  </si>
  <si>
    <t>FoS better all bot sell 0.02%</t>
  </si>
  <si>
    <t>FoS better all bot sell 0.05%</t>
  </si>
  <si>
    <t>All production upgrades 0.3% effect</t>
  </si>
  <si>
    <t>gold upgrades 0.2% better</t>
  </si>
  <si>
    <t>faster research 0.1%</t>
  </si>
  <si>
    <t>faster research 0.2%</t>
  </si>
  <si>
    <t>faster research 0.6%</t>
  </si>
  <si>
    <t>faster research 0.3%</t>
  </si>
  <si>
    <t>faster research 0.4%</t>
  </si>
  <si>
    <t>faster research 0.5%</t>
  </si>
  <si>
    <t>cheaper reaserch 1%</t>
  </si>
  <si>
    <t>cheaper reaserch 0.9%</t>
  </si>
  <si>
    <t>cheaper reaserch 0.8%</t>
  </si>
  <si>
    <t>cheaper reaserch 0.7%</t>
  </si>
  <si>
    <t>wps from research 2%</t>
  </si>
  <si>
    <t>wpc from research 2%</t>
  </si>
  <si>
    <t>wpc from research 1%</t>
  </si>
  <si>
    <t>wps from research 1%</t>
  </si>
  <si>
    <t>cheaper reaserch 0.6%</t>
  </si>
  <si>
    <t>more fish appear 0.5%</t>
  </si>
  <si>
    <t>more fish appear 0.7%</t>
  </si>
  <si>
    <t>more fish appear 0.9%</t>
  </si>
  <si>
    <t>cheaper bait 2%</t>
  </si>
  <si>
    <t>cheaper bait 4%</t>
  </si>
  <si>
    <t>fish stay longer 0.2%</t>
  </si>
  <si>
    <t>fish stay longer 0.15%</t>
  </si>
  <si>
    <t>fish stay longer 0.3%</t>
  </si>
  <si>
    <t>fish sell for more 1%</t>
  </si>
  <si>
    <t>fish sell for more 2%</t>
  </si>
  <si>
    <t>Improve fish effects 0.09%</t>
  </si>
  <si>
    <t>Improve fish effects 0.1%</t>
  </si>
  <si>
    <t>Improve fish effects 0.11%</t>
  </si>
  <si>
    <t>fish sell for more 2.5%</t>
  </si>
  <si>
    <t>bait effects 0.5%</t>
  </si>
  <si>
    <t>bait effects 0.75%</t>
  </si>
  <si>
    <t>bait effects 1%</t>
  </si>
  <si>
    <t>fish better wood 1%</t>
  </si>
  <si>
    <t>fish better wood 1.5%</t>
  </si>
  <si>
    <t>better fish 1%</t>
  </si>
  <si>
    <t>better fish 1.3%</t>
  </si>
  <si>
    <t>dam effects 0.2%</t>
  </si>
  <si>
    <t>dam effects 0.15%</t>
  </si>
  <si>
    <t>dam effects 0.1%</t>
  </si>
  <si>
    <t>each dam 0.4% gold gain</t>
  </si>
  <si>
    <t>each dam 0.6% gold gain</t>
  </si>
  <si>
    <t>each dam 0.8% wood gain</t>
  </si>
  <si>
    <t>each dam 1% wood gain</t>
  </si>
  <si>
    <t>cheaper dams 1%</t>
  </si>
  <si>
    <t>cheaper dams 2%</t>
  </si>
  <si>
    <t>Improve magic effects 0.2%</t>
  </si>
  <si>
    <t>Improve magic effects 0.7%</t>
  </si>
  <si>
    <t>Improve magic effects 1.2%</t>
  </si>
  <si>
    <t>produce more magic 5%</t>
  </si>
  <si>
    <t>produce more magic 10%</t>
  </si>
  <si>
    <t>ascending gain more magic 3%</t>
  </si>
  <si>
    <t>ascending gain more magic 4%</t>
  </si>
  <si>
    <t>fish types increase magic gain</t>
  </si>
  <si>
    <t>achive. increases magic gain</t>
  </si>
  <si>
    <t>magic upgrades 0.33% cheaper</t>
  </si>
  <si>
    <t>magic upgrades 0.66% cheaper</t>
  </si>
  <si>
    <t>levels cheaper 0.2%</t>
  </si>
  <si>
    <t>levels cheaper 0.3%</t>
  </si>
  <si>
    <t>levels cheaper 0.4%</t>
  </si>
  <si>
    <t>levels cheaper 0.5%</t>
  </si>
  <si>
    <t>levels cheaper 0.6%</t>
  </si>
  <si>
    <t>levels cheaper 0.7%</t>
  </si>
  <si>
    <t>levels cheaper 0.8%</t>
  </si>
  <si>
    <t>levels cheaper 0.9%</t>
  </si>
  <si>
    <t>levels effects 2%</t>
  </si>
  <si>
    <t>levels effects 4%</t>
  </si>
  <si>
    <t>levels effects 6%</t>
  </si>
  <si>
    <t>levels effects 8%</t>
  </si>
  <si>
    <t>levels effects 10%</t>
  </si>
  <si>
    <t>per level give storage 0.2%</t>
  </si>
  <si>
    <t>per level give storage 0.19%</t>
  </si>
  <si>
    <t>per level give storage 0.18%</t>
  </si>
  <si>
    <t>per level give storage 0.17%</t>
  </si>
  <si>
    <t>per level give storage 0.16%</t>
  </si>
  <si>
    <t>lvl effect per achivem. 0.01%</t>
  </si>
  <si>
    <t>lvl effect per achivem. 0.02%</t>
  </si>
  <si>
    <t>lvl effect per fish 0.1%</t>
  </si>
  <si>
    <t>lvl effect per fish 0.13%</t>
  </si>
  <si>
    <t>lvl effect per fish 0.15%</t>
  </si>
  <si>
    <t>level wpc 3%</t>
  </si>
  <si>
    <t>level wpc 4%</t>
  </si>
  <si>
    <t>level wps 2%</t>
  </si>
  <si>
    <t>level wps 1%</t>
  </si>
  <si>
    <t>level effect on gold 3%</t>
  </si>
  <si>
    <t>FoS increas. Bot gold gain 2%</t>
  </si>
  <si>
    <t>cheaper bots 0.03%</t>
  </si>
  <si>
    <t>increase wpc 0.15%</t>
  </si>
  <si>
    <t>increase wps 0.06%</t>
  </si>
  <si>
    <t>increase wps 0.05%</t>
  </si>
  <si>
    <t>6% storage from woodcamps</t>
  </si>
  <si>
    <t>8% storage from woodcamps</t>
  </si>
  <si>
    <t>/ 270</t>
  </si>
  <si>
    <t>wood storage +110</t>
  </si>
  <si>
    <t>wood storage +120</t>
  </si>
  <si>
    <t>wood storage +130</t>
  </si>
  <si>
    <t>wood storage +140</t>
  </si>
  <si>
    <t>wood storage +150</t>
  </si>
  <si>
    <t>4% storage from woodcamps</t>
  </si>
  <si>
    <t>Put for each wood type first three upgrades: wpc +, wps +, wood storage +</t>
  </si>
  <si>
    <t>add 2% of lower wood production</t>
  </si>
  <si>
    <t>each level could apply research powers</t>
  </si>
  <si>
    <t>7% storage from woodcamps</t>
  </si>
  <si>
    <t>7.5% storage from woodcamps</t>
  </si>
  <si>
    <t>upgrades 1.5% cheaper</t>
  </si>
  <si>
    <t>cheaper bait 2.5%</t>
  </si>
  <si>
    <t>produce more magic 12%</t>
  </si>
  <si>
    <t>increase storage by 2%</t>
  </si>
  <si>
    <t>increase wpc 0.07%</t>
  </si>
  <si>
    <t>more fish appear 0.35%</t>
  </si>
  <si>
    <t>levels effects 1.5%</t>
  </si>
  <si>
    <t>woodcamps increase wpc 2%</t>
  </si>
  <si>
    <t>cheaper bots 0.05%</t>
  </si>
  <si>
    <t>wps ^2</t>
  </si>
  <si>
    <t>30% more storage</t>
  </si>
  <si>
    <t>cheaper upgrades 5%</t>
  </si>
  <si>
    <t>bait storage to 100</t>
  </si>
  <si>
    <t>bait storage to 1000</t>
  </si>
  <si>
    <t>bait storage to 100k</t>
  </si>
  <si>
    <t>15% more fish</t>
  </si>
  <si>
    <t>30% cheaper bait</t>
  </si>
  <si>
    <t>Dam effect 4x</t>
  </si>
  <si>
    <t>Magic upg 20% cheaper</t>
  </si>
  <si>
    <t>woodcamps give storage 3x</t>
  </si>
  <si>
    <t>gold upgrades 13% cheaper</t>
  </si>
  <si>
    <t>birch upgrades 35% cheaper</t>
  </si>
  <si>
    <t>Unlock Mahogany</t>
  </si>
  <si>
    <t>Unlock Dogwood</t>
  </si>
  <si>
    <t>Generate Magic without ascending</t>
  </si>
  <si>
    <t>Keep Gold Upgrades</t>
  </si>
  <si>
    <t>Unlock Fishing spot</t>
  </si>
  <si>
    <t>50% cheaper woodcamps</t>
  </si>
  <si>
    <t>upgrade click beaver</t>
  </si>
  <si>
    <t>Better wood price +10</t>
  </si>
  <si>
    <t>levels effects 3%</t>
  </si>
  <si>
    <t>per achiv -0.2% WC price</t>
  </si>
  <si>
    <t>All production +0.3%</t>
  </si>
  <si>
    <t>0.09% wps per achievement</t>
  </si>
  <si>
    <t>0.11% wps per achievement</t>
  </si>
  <si>
    <t>Increase WPS based on WPC 1.5%</t>
  </si>
  <si>
    <t>0.18% wps per achievement</t>
  </si>
  <si>
    <t>WC cheaper on amount of achiv 0.07%</t>
  </si>
  <si>
    <t>Wpc 0.2% per achievement</t>
  </si>
  <si>
    <t>change bot better sell price to better wood price</t>
  </si>
  <si>
    <t>Better wood price 0.5%</t>
  </si>
  <si>
    <t>Better wood price 0.3%</t>
  </si>
  <si>
    <t>Better wood price 2.6%</t>
  </si>
  <si>
    <t>FoS better all wood sell 0.02%</t>
  </si>
  <si>
    <t>FoS better all wood sell 0.05%</t>
  </si>
  <si>
    <t>Better wood price 3.1%</t>
  </si>
  <si>
    <t>Seaweed</t>
  </si>
  <si>
    <t>Boot</t>
  </si>
  <si>
    <t>Gold Fish</t>
  </si>
  <si>
    <t>Magic Fish</t>
  </si>
  <si>
    <t>Magic Pot</t>
  </si>
  <si>
    <t>Gold Pot</t>
  </si>
  <si>
    <t>Speed fish</t>
  </si>
  <si>
    <t>Storage Box</t>
  </si>
  <si>
    <t>Magic Pot II</t>
  </si>
  <si>
    <t>Magic Pot III</t>
  </si>
  <si>
    <t>Gold Pot II</t>
  </si>
  <si>
    <t>Gold Pot III</t>
  </si>
  <si>
    <t>Research Fish</t>
  </si>
  <si>
    <t>1% faster research</t>
  </si>
  <si>
    <t>Dam Fish</t>
  </si>
  <si>
    <t>3% Dam Effect</t>
  </si>
  <si>
    <t>Catfish</t>
  </si>
  <si>
    <t>Lucky fish</t>
  </si>
  <si>
    <t>Crate fish</t>
  </si>
  <si>
    <t>Bot Fish</t>
  </si>
  <si>
    <t>Ice Fish</t>
  </si>
  <si>
    <t>Lower Fish bounce 1%</t>
  </si>
  <si>
    <t>Wood Fish</t>
  </si>
  <si>
    <t>Bait fish</t>
  </si>
  <si>
    <t>Construction Shark</t>
  </si>
  <si>
    <t>Woodcamp price -1%</t>
  </si>
  <si>
    <t>Electric Eal</t>
  </si>
  <si>
    <t>Electric vally</t>
  </si>
  <si>
    <t>Electric Jellyfish</t>
  </si>
  <si>
    <t>Electric Sponge</t>
  </si>
  <si>
    <t>Salmon Lumber Jack</t>
  </si>
  <si>
    <t>WC effect 1%</t>
  </si>
  <si>
    <t>Ascention fish</t>
  </si>
  <si>
    <t>Descention fish</t>
  </si>
  <si>
    <t>Big fish</t>
  </si>
  <si>
    <t>Clownfish</t>
  </si>
  <si>
    <t>Stick</t>
  </si>
  <si>
    <t>Oak Crate</t>
  </si>
  <si>
    <t>Apple Crate</t>
  </si>
  <si>
    <t>Maple Crate</t>
  </si>
  <si>
    <t>Birch Crate</t>
  </si>
  <si>
    <t>Spruce Crate</t>
  </si>
  <si>
    <t>Chestnut Crate</t>
  </si>
  <si>
    <t>Cherry Crate</t>
  </si>
  <si>
    <t>Ash Crate</t>
  </si>
  <si>
    <t>Cedar Crate</t>
  </si>
  <si>
    <t>Mahogany Crate</t>
  </si>
  <si>
    <t>Ebony Crate</t>
  </si>
  <si>
    <t>Dogwood Crate</t>
  </si>
  <si>
    <t>Rosewood Crate</t>
  </si>
  <si>
    <t>Ghost Gum Crate</t>
  </si>
  <si>
    <t>Dragonwood Crate</t>
  </si>
  <si>
    <t>Open?</t>
  </si>
  <si>
    <r>
      <t xml:space="preserve">reaserch / </t>
    </r>
    <r>
      <rPr>
        <sz val="10"/>
        <rFont val="Arial"/>
        <family val="2"/>
        <scheme val="minor"/>
      </rPr>
      <t>from salmon now</t>
    </r>
  </si>
  <si>
    <t>5% fishing power</t>
  </si>
  <si>
    <t>Other effect</t>
  </si>
  <si>
    <t>Crate Atractor</t>
  </si>
  <si>
    <t>3x more crates</t>
  </si>
  <si>
    <t>leaf</t>
  </si>
  <si>
    <t>worm</t>
  </si>
  <si>
    <t>Catarpiller</t>
  </si>
  <si>
    <t>Shiny worm</t>
  </si>
  <si>
    <t>Devils tonge</t>
  </si>
  <si>
    <t>Wyverns feather</t>
  </si>
  <si>
    <t>Cricket</t>
  </si>
  <si>
    <t>Jig</t>
  </si>
  <si>
    <t>Leech</t>
  </si>
  <si>
    <t>Giant Squids tentacle</t>
  </si>
  <si>
    <t>500m</t>
  </si>
  <si>
    <t>Maybe change fish shop currency to amber or smthg to balance the economy</t>
  </si>
  <si>
    <t>Fishing level</t>
  </si>
  <si>
    <t>Calculation for appearing</t>
  </si>
  <si>
    <t>Blue Whale</t>
  </si>
  <si>
    <t>Multiplying Fish</t>
  </si>
  <si>
    <t>(0.5 - bait FP) * spot%</t>
  </si>
  <si>
    <t>round(pow(1.6, level) + 1.5 * pow(level, 4.3)) + 1 * (level + 1) * 7 + 2</t>
  </si>
  <si>
    <t>level</t>
  </si>
  <si>
    <t>2^C5 + 2 * (C5^2) + 1 * (C5 + 1) * 7 + 2</t>
  </si>
  <si>
    <t>2^C5 + 2 * (C5^3) + 1 * (C5 + 1) * 7 + 2</t>
  </si>
  <si>
    <t>3^C5 + 2 * (C5^2) + 1 * (C5 + 1) * 7 + 2</t>
  </si>
  <si>
    <t>Oak storage +100</t>
  </si>
  <si>
    <t>12% storage from woodcamps</t>
  </si>
  <si>
    <t>ideas</t>
  </si>
  <si>
    <t>WC base storage increase +100</t>
  </si>
  <si>
    <t>25% more wps</t>
  </si>
  <si>
    <t>this changed</t>
  </si>
  <si>
    <t>changed position</t>
  </si>
  <si>
    <t>10+ beavers for each wood type</t>
  </si>
  <si>
    <t>2% more fish</t>
  </si>
  <si>
    <t>change?</t>
  </si>
  <si>
    <t>need to add second one</t>
  </si>
  <si>
    <t>Doesn't work</t>
  </si>
  <si>
    <t>faster research 1%</t>
  </si>
  <si>
    <t>beaver +1.5 more wood</t>
  </si>
  <si>
    <t>cheaper woodcamps 8%</t>
  </si>
  <si>
    <t>Gold</t>
  </si>
  <si>
    <t>Beaver production 5%</t>
  </si>
  <si>
    <t>storage 7.5%</t>
  </si>
  <si>
    <t>Dam price -2.5%</t>
  </si>
  <si>
    <t>Each beaver is also a woodcamp</t>
  </si>
  <si>
    <t>Better bait 3%</t>
  </si>
  <si>
    <t>Fish price 8%</t>
  </si>
  <si>
    <t>Magic production 4%</t>
  </si>
  <si>
    <t>Upgrade price -1.5%</t>
  </si>
  <si>
    <t>gold gain</t>
  </si>
  <si>
    <t>Magic gian</t>
  </si>
  <si>
    <t>Improve magic effects 4.5%</t>
  </si>
  <si>
    <t>Beaver price -3.5%</t>
  </si>
  <si>
    <t>Oak WPS 12.5%</t>
  </si>
  <si>
    <t>1.75x storage</t>
  </si>
  <si>
    <t>fish better wood 2%</t>
  </si>
  <si>
    <t>Gold upgrades -0.7% cheaper</t>
  </si>
  <si>
    <t>WC effects 5%</t>
  </si>
  <si>
    <t>upgrades 2.25% cheaper</t>
  </si>
  <si>
    <t>Apple storage +110</t>
  </si>
  <si>
    <t>9% cheaper beavers</t>
  </si>
  <si>
    <t>WC use 2.5% less wood</t>
  </si>
  <si>
    <t>dam effects 1.5%</t>
  </si>
  <si>
    <t>Beavers</t>
  </si>
  <si>
    <t>wpc</t>
  </si>
  <si>
    <t>Woodcamp production 8.5%</t>
  </si>
  <si>
    <t>research time 1.5%</t>
  </si>
  <si>
    <t>Starting beavers +7</t>
  </si>
  <si>
    <t>Fish stay 0.75% longer</t>
  </si>
  <si>
    <t>bot effect amount 7%</t>
  </si>
  <si>
    <t>Gold upgrade effect 0.3%</t>
  </si>
  <si>
    <t>Total wood produced 10^8</t>
  </si>
  <si>
    <t>Total wood produced 10^11</t>
  </si>
  <si>
    <t>Total wood produced 10^14</t>
  </si>
  <si>
    <t>gold gain per sec +1000</t>
  </si>
  <si>
    <t>gold gain per sec +10000</t>
  </si>
  <si>
    <t>gold gain per sec +190000</t>
  </si>
  <si>
    <t>gold gain per sec +2800000</t>
  </si>
  <si>
    <t>gold gain per sec +37000000</t>
  </si>
  <si>
    <t>gold gain per sec +460000000</t>
  </si>
  <si>
    <t>Ascend 1 time</t>
  </si>
  <si>
    <t>Ascend 5 times</t>
  </si>
  <si>
    <t>Ascend 25 times</t>
  </si>
  <si>
    <t>Ascend 75 times</t>
  </si>
  <si>
    <t>Dams you can build multiple of the same time one at the time increase 2 at the time with research myb, and then those are first 4 tiers and the fift is a dam around the world that requirese 50x resources and you need to build up for it</t>
  </si>
  <si>
    <t>Click all buttons in the game</t>
  </si>
  <si>
    <t xml:space="preserve">idk </t>
  </si>
  <si>
    <t>Total Gold gained</t>
  </si>
  <si>
    <t>Research 20 upgrades in one ascension</t>
  </si>
  <si>
    <t>Fish 10 times in one Ascension</t>
  </si>
  <si>
    <t>Fish 100 times in one Ascension</t>
  </si>
  <si>
    <t>Fish 250 times in one Ascension</t>
  </si>
  <si>
    <t>Total Times Fished</t>
  </si>
  <si>
    <t>Total Reaserch Done</t>
  </si>
  <si>
    <t>Total Upgrades bought</t>
  </si>
  <si>
    <t>Time played</t>
  </si>
  <si>
    <t>Total Bots bought</t>
  </si>
  <si>
    <t>Total Woodcamps</t>
  </si>
  <si>
    <t>Total Beavers</t>
  </si>
  <si>
    <t>Magic Upgrades Bought</t>
  </si>
  <si>
    <t>Total Magic Gathered</t>
  </si>
  <si>
    <t>Total Dams Built</t>
  </si>
  <si>
    <t>Achievements Unlocked</t>
  </si>
  <si>
    <t>Gold Gain Per Second</t>
  </si>
  <si>
    <t>Times Ascended</t>
  </si>
  <si>
    <t>Total Wood Gained</t>
  </si>
  <si>
    <t>Total Wood Sold With Bots</t>
  </si>
  <si>
    <t>Mega Dam</t>
  </si>
  <si>
    <t>Sub 1</t>
  </si>
  <si>
    <t>Sub 4</t>
  </si>
  <si>
    <t>Sub 3</t>
  </si>
  <si>
    <t>Sub 2</t>
  </si>
  <si>
    <t>Foundations</t>
  </si>
  <si>
    <t>Construction</t>
  </si>
  <si>
    <t>Finishing Toches</t>
  </si>
  <si>
    <t>Fund Rasing</t>
  </si>
  <si>
    <t>Getting a Team of Beavers</t>
  </si>
  <si>
    <t>Planing</t>
  </si>
  <si>
    <t>Arhitecture</t>
  </si>
  <si>
    <t>Plan Excecution</t>
  </si>
  <si>
    <t>Weight Testing</t>
  </si>
  <si>
    <t>Atracting Investors</t>
  </si>
  <si>
    <t>Over throwing the Government</t>
  </si>
  <si>
    <t>Excecuting the master plan</t>
  </si>
  <si>
    <t>Grand Opening</t>
  </si>
  <si>
    <t>Creating Logistics lines</t>
  </si>
  <si>
    <t>Environmental Impact Studies</t>
  </si>
  <si>
    <t>Careful Wood Stacking</t>
  </si>
  <si>
    <t>Patching leaks/ holes</t>
  </si>
  <si>
    <t>Build Multiple Dams at the same time with unlocks, all current constructions if stages active suck other resources (suck speed can be improved with upgrades, resource amount needed lowered with research, like an inovation in the construction process</t>
  </si>
  <si>
    <t>To start building a dam there is some upfront cost</t>
  </si>
  <si>
    <t>Maybe make magic like a skill tree to be more interesting open one and then adjesent magic upgrades are shown and be able to be unlocked</t>
  </si>
  <si>
    <t>Site Eppraisal</t>
  </si>
  <si>
    <t>Buying Oligarchs</t>
  </si>
  <si>
    <t>Subjugation</t>
  </si>
  <si>
    <t xml:space="preserve">Oak per Beaver +0.25 </t>
  </si>
  <si>
    <t>Woodcamp WPS +0.5</t>
  </si>
  <si>
    <t>1.5% wpc tp wps</t>
  </si>
  <si>
    <t>Unlock Apple Wood / 10% cheaper Beavers</t>
  </si>
  <si>
    <t>Per WC +1 Beaver</t>
  </si>
  <si>
    <t>Faster research 2%</t>
  </si>
  <si>
    <t>7% cheaper WC's</t>
  </si>
  <si>
    <t>6% Cheaper bots</t>
  </si>
  <si>
    <t>5% More Magic</t>
  </si>
  <si>
    <t>add 2% WPC to WPS</t>
  </si>
  <si>
    <t>Better wood price 0.005</t>
  </si>
  <si>
    <t>4.5% storage</t>
  </si>
  <si>
    <t>Cheaper bots 4%</t>
  </si>
  <si>
    <t>Fish price 5%</t>
  </si>
  <si>
    <t>Apple per Beaver +0.3</t>
  </si>
  <si>
    <t>Woodcamp WPS +1</t>
  </si>
  <si>
    <t>WPS 4.5%</t>
  </si>
  <si>
    <t>Unlock Research / 7.5% Storage</t>
  </si>
  <si>
    <t>New idea in december</t>
  </si>
  <si>
    <t>After unlocking all wood types have 0 wood</t>
  </si>
  <si>
    <t>New Type</t>
  </si>
  <si>
    <t>New Name</t>
  </si>
  <si>
    <t>New Type Nr</t>
  </si>
  <si>
    <t xml:space="preserve">Oak per Beaver +0.3 </t>
  </si>
  <si>
    <t>Apple per Beaver +0.35</t>
  </si>
  <si>
    <t>Maple per Beaver +0.4</t>
  </si>
  <si>
    <t>Birch per Beaver +0.45</t>
  </si>
  <si>
    <t>Spruce per Beaver +0.5</t>
  </si>
  <si>
    <t>Chestnut per Beaver +0.55</t>
  </si>
  <si>
    <t>Cherry per Beaver +0.6</t>
  </si>
  <si>
    <t>Ash per Beaver +0.65</t>
  </si>
  <si>
    <t>Cedar per Beaver +0.7</t>
  </si>
  <si>
    <t>Mahogany per Beaver +0.75</t>
  </si>
  <si>
    <t>Ebony per Beaver +0.8</t>
  </si>
  <si>
    <t>Dogwood per Beaver +0.85</t>
  </si>
  <si>
    <t>Rosewood per Beaver +0.9</t>
  </si>
  <si>
    <t>Ghost Gum per Beaver +0.95</t>
  </si>
  <si>
    <t>Dragonwood per Beaver +1</t>
  </si>
  <si>
    <t>wood storage +160</t>
  </si>
  <si>
    <t>wood storage +170</t>
  </si>
  <si>
    <t>wood storage +180</t>
  </si>
  <si>
    <t>wood storage +190</t>
  </si>
  <si>
    <t>wood storage +200</t>
  </si>
  <si>
    <t>wood storage +210</t>
  </si>
  <si>
    <t>wood storage +220</t>
  </si>
  <si>
    <t>wood storage +230</t>
  </si>
  <si>
    <t>wood storage +240</t>
  </si>
  <si>
    <t>wps per woodcamp +1.5</t>
  </si>
  <si>
    <t>wps per woodcamp +2.5</t>
  </si>
  <si>
    <t>wps per woodcamp +3.5</t>
  </si>
  <si>
    <t>wps per woodcamp +7.5</t>
  </si>
  <si>
    <t>wps per woodcamp +4.5</t>
  </si>
  <si>
    <t>wps per woodcamp +5.5</t>
  </si>
  <si>
    <t>wps per woodcamp +6.5</t>
  </si>
  <si>
    <t>cheaper woodcamps 5%</t>
  </si>
  <si>
    <t>4% wpc</t>
  </si>
  <si>
    <t>9.5% storage from woodcamps</t>
  </si>
  <si>
    <t>storage 6%</t>
  </si>
  <si>
    <t>storage 12%</t>
  </si>
  <si>
    <t>Woodcamps effects 5%</t>
  </si>
  <si>
    <t>Faster research 1%</t>
  </si>
  <si>
    <t>faster research 2%</t>
  </si>
  <si>
    <t>All upgrades 0.5% cheaper</t>
  </si>
  <si>
    <t>increase global wps 0.05%</t>
  </si>
  <si>
    <t>100+ storage from beavers</t>
  </si>
  <si>
    <t>All bots sell 15 more wood</t>
  </si>
  <si>
    <t>More fish 0.85%</t>
  </si>
  <si>
    <t>Better wood price 100</t>
  </si>
  <si>
    <t>Better wood price 10000</t>
  </si>
  <si>
    <t>storage +3%</t>
  </si>
  <si>
    <t>Gold upgrades -0.45% cheaper</t>
  </si>
  <si>
    <t>per dam 0.25% gold gain</t>
  </si>
  <si>
    <t>Wood storage +</t>
  </si>
  <si>
    <t>cheaper beaver</t>
  </si>
  <si>
    <t>wpc to wps %</t>
  </si>
  <si>
    <t>per wc + beaver</t>
  </si>
  <si>
    <t>all upgrades cheaper</t>
  </si>
  <si>
    <t>wps %</t>
  </si>
  <si>
    <t>woodcamp wps +</t>
  </si>
  <si>
    <t>wood per beaver +</t>
  </si>
  <si>
    <t>wc less wood %</t>
  </si>
  <si>
    <t>dam effects %</t>
  </si>
  <si>
    <t>fish price %</t>
  </si>
  <si>
    <t>cheaper wc %</t>
  </si>
  <si>
    <t>storage from wc %</t>
  </si>
  <si>
    <t>bots sell more %</t>
  </si>
  <si>
    <t>global wps %</t>
  </si>
  <si>
    <t>more magic %</t>
  </si>
  <si>
    <t>more magic 12%</t>
  </si>
  <si>
    <t>better wood price +</t>
  </si>
  <si>
    <t>better wood price %</t>
  </si>
  <si>
    <t>cheaper bait %</t>
  </si>
  <si>
    <t>bot price %</t>
  </si>
  <si>
    <t>Bots Cheaper 3%</t>
  </si>
  <si>
    <t>faster dam building %</t>
  </si>
  <si>
    <t>wpc per wc %</t>
  </si>
  <si>
    <t>wpc per wc 3%</t>
  </si>
  <si>
    <t>WC use less wood 0.5%</t>
  </si>
  <si>
    <t>dam price %</t>
  </si>
  <si>
    <t>bots sell more +</t>
  </si>
  <si>
    <t>fish stay longer %</t>
  </si>
  <si>
    <t>wc effects %</t>
  </si>
  <si>
    <t>wpc per wc 0.75%</t>
  </si>
  <si>
    <t>gold upgrades cheaper</t>
  </si>
  <si>
    <t>cheaper beavers 3%</t>
  </si>
  <si>
    <t>lower wps (cost?)%</t>
  </si>
  <si>
    <t>Fish effects 0.25%</t>
  </si>
  <si>
    <t>upgrades cheaper 5%</t>
  </si>
  <si>
    <t>fish effects %</t>
  </si>
  <si>
    <t>per dam gold gain %</t>
  </si>
  <si>
    <t>?? Not exist</t>
  </si>
  <si>
    <t>17.5% more storage from wc</t>
  </si>
  <si>
    <t>gain 1 beaver for every 15 beavers lower tier</t>
  </si>
  <si>
    <t>more fish %</t>
  </si>
  <si>
    <t>wpc per wc +</t>
  </si>
  <si>
    <t>per beaver storage +</t>
  </si>
  <si>
    <t>per beaver storage %</t>
  </si>
  <si>
    <t>per beaver storage 3%</t>
  </si>
  <si>
    <t>cheaper beavers 5%</t>
  </si>
  <si>
    <t>unlock 3 last upgrades with magic</t>
  </si>
  <si>
    <t>WC effects 10%</t>
  </si>
  <si>
    <t>global wps per achievement %</t>
  </si>
  <si>
    <t>0.09% global wps per achievement</t>
  </si>
  <si>
    <t>wpc to wps 0.3%</t>
  </si>
  <si>
    <t>global better wood price 0.45%</t>
  </si>
  <si>
    <t>wpc 6%</t>
  </si>
  <si>
    <t>faster dam building per beaver 0.09%</t>
  </si>
  <si>
    <t>per dam 0.3% wood gain</t>
  </si>
  <si>
    <t>global wc cheaper 1%</t>
  </si>
  <si>
    <t>more magic 3.5%</t>
  </si>
  <si>
    <t>per beaver wps +</t>
  </si>
  <si>
    <t>global wpc 0.5%</t>
  </si>
  <si>
    <t>global wpc %</t>
  </si>
  <si>
    <t>bait effects %</t>
  </si>
  <si>
    <t>per 10 beaver add 1 wc</t>
  </si>
  <si>
    <t>cheaper dams 5%</t>
  </si>
  <si>
    <t>wc use less wood 3%</t>
  </si>
  <si>
    <t>slower fish 3%</t>
  </si>
  <si>
    <t>slower fish %</t>
  </si>
  <si>
    <t>cheaper bots 5%</t>
  </si>
  <si>
    <t>increase all wps 0.27%</t>
  </si>
  <si>
    <t>per beaver 2% more storage</t>
  </si>
  <si>
    <t>wpc to wps 0.75%</t>
  </si>
  <si>
    <t>wpc%</t>
  </si>
  <si>
    <t>cornering the market)</t>
  </si>
  <si>
    <t>fish price 7.5%</t>
  </si>
  <si>
    <t>dam effects 3%</t>
  </si>
  <si>
    <t>dam building speed 2%</t>
  </si>
  <si>
    <t>bots sell 5% more</t>
  </si>
  <si>
    <t>per dam wood gain %</t>
  </si>
  <si>
    <t>storage 2%</t>
  </si>
  <si>
    <t>per beaver wps 0.2%</t>
  </si>
  <si>
    <t>cheaper beavers 20%</t>
  </si>
  <si>
    <t>per beaver wps %</t>
  </si>
  <si>
    <t>per beaver 300 base storage</t>
  </si>
  <si>
    <t>global wps 0.07%</t>
  </si>
  <si>
    <t>global storage 5.5%</t>
  </si>
  <si>
    <t>cheaper woodcamps 7%</t>
  </si>
  <si>
    <t>storage from wc 7%</t>
  </si>
  <si>
    <t>per 7 beaver +1 wc</t>
  </si>
  <si>
    <t>global wood price 4%</t>
  </si>
  <si>
    <t>global storage %</t>
  </si>
  <si>
    <t>more magic 6%</t>
  </si>
  <si>
    <t>global upgrades cheaper 5%</t>
  </si>
  <si>
    <t>dam per second price cheaper 5%</t>
  </si>
  <si>
    <t>wc use less wood 8%</t>
  </si>
  <si>
    <t>wps 11%</t>
  </si>
  <si>
    <t>per beaver 6.5% storage</t>
  </si>
  <si>
    <t>per 10 wc 1 beaver</t>
  </si>
  <si>
    <t>per 10 wc add 1 beaver</t>
  </si>
  <si>
    <t>global upgrades cheaper %</t>
  </si>
  <si>
    <t>wpc 5%</t>
  </si>
  <si>
    <t>wps 8.5%</t>
  </si>
  <si>
    <t>wood price 3%</t>
  </si>
  <si>
    <t>more magic 3%</t>
  </si>
  <si>
    <t>bot price 2.5%</t>
  </si>
  <si>
    <t>W</t>
  </si>
  <si>
    <t>Global wood price 5%</t>
  </si>
  <si>
    <t>2% Dam Construction Speed</t>
  </si>
  <si>
    <t>wpc to wps 7.5%</t>
  </si>
  <si>
    <t>better wood price 1%</t>
  </si>
  <si>
    <t>5% Cheaper Dam Construction</t>
  </si>
  <si>
    <t>Global Better wood price 0.3%</t>
  </si>
  <si>
    <t>per 5 woodcamp +1 Beaver</t>
  </si>
  <si>
    <t>per 20 beavers +1 woodcamp</t>
  </si>
  <si>
    <t>1.5% wpc to wps</t>
  </si>
  <si>
    <t>beaver +0.7 wood per woodcamp</t>
  </si>
  <si>
    <t>New Magic</t>
  </si>
  <si>
    <t>Unlock Baits</t>
  </si>
  <si>
    <t>Unlock Auto Research</t>
  </si>
  <si>
    <t>Unlock Achievements and FoS</t>
  </si>
  <si>
    <t>1 Magic Bonus</t>
  </si>
  <si>
    <t>1% WPS</t>
  </si>
  <si>
    <t>1% WPC</t>
  </si>
  <si>
    <t>1% Storage</t>
  </si>
  <si>
    <t>Unlock Storage Overloading</t>
  </si>
  <si>
    <t>20% WPS</t>
  </si>
  <si>
    <t>2x storage from wc</t>
  </si>
  <si>
    <t>First 100</t>
  </si>
  <si>
    <t>0.1% WPS</t>
  </si>
  <si>
    <t>0.1% WPC</t>
  </si>
  <si>
    <t>0.1% Storage</t>
  </si>
  <si>
    <t>First 1000 and so on</t>
  </si>
  <si>
    <t>5% WPC To WPS</t>
  </si>
  <si>
    <t>Gain 30% More Magic</t>
  </si>
  <si>
    <t xml:space="preserve">Starting Beavers +2 </t>
  </si>
  <si>
    <t>Per Achievement 0.1% WPS</t>
  </si>
  <si>
    <t>2x storage</t>
  </si>
  <si>
    <t>fish sell for more 22.5%</t>
  </si>
  <si>
    <t>Keep First 10 Research</t>
  </si>
  <si>
    <t>Lower WC Production Costs 15%</t>
  </si>
  <si>
    <t>40% Cheaper Bots</t>
  </si>
  <si>
    <t>Starting Woodcamps +10</t>
  </si>
  <si>
    <t>Dam Effects 15%</t>
  </si>
  <si>
    <t>Unlock Fishing Spot</t>
  </si>
  <si>
    <t>Gain Magic Without Ascention</t>
  </si>
  <si>
    <t>Gold Upgrades 35% Cheaper</t>
  </si>
  <si>
    <t>All Upgrades 50% Cheaper</t>
  </si>
  <si>
    <t>Fish Price 2x</t>
  </si>
  <si>
    <t>Fish Stay 25% Longer</t>
  </si>
  <si>
    <t>0.05% WPC Per Achievement</t>
  </si>
  <si>
    <t>3.5% of Lower Tier Storage Added</t>
  </si>
  <si>
    <t>Add 5% of Lower Tier Wood WPS</t>
  </si>
  <si>
    <t>Each Dam Gives 1% WPS</t>
  </si>
  <si>
    <t>Each Dam Gives 1% Gold PS</t>
  </si>
  <si>
    <t>Bots Sell 20% More Wood</t>
  </si>
  <si>
    <t>20k</t>
  </si>
  <si>
    <t>22.5k</t>
  </si>
  <si>
    <t>35k</t>
  </si>
  <si>
    <t>45k</t>
  </si>
  <si>
    <t>85k</t>
  </si>
  <si>
    <t>99k</t>
  </si>
  <si>
    <t>150k</t>
  </si>
  <si>
    <t>225k</t>
  </si>
  <si>
    <t>500k</t>
  </si>
  <si>
    <t>15m</t>
  </si>
  <si>
    <t>30m</t>
  </si>
  <si>
    <t>45m</t>
  </si>
  <si>
    <t>55m</t>
  </si>
  <si>
    <t>95m</t>
  </si>
  <si>
    <t>80m</t>
  </si>
  <si>
    <t>70m</t>
  </si>
  <si>
    <t>60m</t>
  </si>
  <si>
    <t>WC Effects +15%</t>
  </si>
  <si>
    <t>Unlock Gold Upgrades</t>
  </si>
  <si>
    <t>Wood Price 1.5x</t>
  </si>
  <si>
    <t>35% Storage From Woodcamps</t>
  </si>
  <si>
    <t>Bait Effects 15%</t>
  </si>
  <si>
    <t>Oak WPS 2x</t>
  </si>
  <si>
    <t>More Fish Appear 25%</t>
  </si>
  <si>
    <t>Per Achievement -0.1% WC Price</t>
  </si>
  <si>
    <t>Unlock Research Slot 3</t>
  </si>
  <si>
    <t>Unlock Research Slot 2</t>
  </si>
  <si>
    <t>Magic Effects 2x</t>
  </si>
  <si>
    <t>Wood Price +50%</t>
  </si>
  <si>
    <t>0.2% Storage Per Achievement</t>
  </si>
  <si>
    <t>Fish Rarer Fish 27.5%</t>
  </si>
  <si>
    <t>Dams 30% Cheaper</t>
  </si>
  <si>
    <t>Improve Magic Effects 2x</t>
  </si>
  <si>
    <t>65% More Storage</t>
  </si>
  <si>
    <t>1.5x Oak and Apple WPC</t>
  </si>
  <si>
    <t>Unlock woodcamps</t>
  </si>
  <si>
    <t>Oak and Apple upgrades -25% Cheaper</t>
  </si>
  <si>
    <t>1.2x Oak WPS and WPC and 2x Storage</t>
  </si>
  <si>
    <t>1.5x Apple WPS</t>
  </si>
  <si>
    <t>45% Storage</t>
  </si>
  <si>
    <t>Woodcamps 30% cheaper</t>
  </si>
  <si>
    <t>Maple WPS 1.75x</t>
  </si>
  <si>
    <t>woodcamps use 5% less wood</t>
  </si>
  <si>
    <t>wood sells for 25% more gold</t>
  </si>
  <si>
    <t>Woodcamp Base Storage +150</t>
  </si>
  <si>
    <t>5 Extra Oak Woodcamps</t>
  </si>
  <si>
    <t>Apple Storage 15%</t>
  </si>
  <si>
    <t>Fuck FoS</t>
  </si>
  <si>
    <t>New Achievements</t>
  </si>
  <si>
    <t>Have 1m Oak</t>
  </si>
  <si>
    <t>Have 10m Oak</t>
  </si>
  <si>
    <t>Have 10^23 Oak</t>
  </si>
  <si>
    <t>Have 10^17 Oak</t>
  </si>
  <si>
    <t>Have 10^15 Apple</t>
  </si>
  <si>
    <t>Have 10^20 Apple</t>
  </si>
  <si>
    <t>Have 10^25 Apple</t>
  </si>
  <si>
    <t>Why Are We Clicking? -  Manually click 10,000 times in one session</t>
  </si>
  <si>
    <t>Have 10^5 Birch</t>
  </si>
  <si>
    <t>Have 10^5 Spruce</t>
  </si>
  <si>
    <t>Have 10^5 Cherry</t>
  </si>
  <si>
    <t>Have 10^5 Ebony</t>
  </si>
  <si>
    <t>Have 10^5 Dogwood</t>
  </si>
  <si>
    <t>Have 10^4 Maple</t>
  </si>
  <si>
    <t>Have 10^7 Maple</t>
  </si>
  <si>
    <t>Have 10^11 Maple</t>
  </si>
  <si>
    <t>Have 10^15 Maple</t>
  </si>
  <si>
    <t>Have 10^18 Maple</t>
  </si>
  <si>
    <t>Have 10^24 Maple</t>
  </si>
  <si>
    <t>Have 10^4 Birch</t>
  </si>
  <si>
    <t>Have 10^16 Birch</t>
  </si>
  <si>
    <t>Have 10^18 Birch</t>
  </si>
  <si>
    <t>Have 10^19 Birch</t>
  </si>
  <si>
    <t>Have 10^21 Birch</t>
  </si>
  <si>
    <t>Have 10^27 Birch</t>
  </si>
  <si>
    <t>Have 10^7 Spruce</t>
  </si>
  <si>
    <t>Have 10^9 Spruce</t>
  </si>
  <si>
    <t>Have 10^11 Spruce</t>
  </si>
  <si>
    <t>Have 10^15 Spruce</t>
  </si>
  <si>
    <t>Have 10^17 Spruce</t>
  </si>
  <si>
    <t>Have 10^24 Spruce</t>
  </si>
  <si>
    <t>Have 10^6 Chestnut</t>
  </si>
  <si>
    <t>Have 10^8 Chestnut</t>
  </si>
  <si>
    <t>Have 10^12 Chestnut</t>
  </si>
  <si>
    <t>Have 10^17 Chestnut</t>
  </si>
  <si>
    <t>Have 10^20 Chestnut</t>
  </si>
  <si>
    <t>Have 10^22 Chestnut</t>
  </si>
  <si>
    <t>Have 10^24 Chestnut</t>
  </si>
  <si>
    <t>Have 10^3 Cherry</t>
  </si>
  <si>
    <t>Have 10^7 Cherry</t>
  </si>
  <si>
    <t>Have 10^9 Cherry</t>
  </si>
  <si>
    <t>Have 10^11 Cherry</t>
  </si>
  <si>
    <t>Have 10^14 Cherry</t>
  </si>
  <si>
    <t>Have 10^16 Cherry</t>
  </si>
  <si>
    <t>Have 10^6 Ash</t>
  </si>
  <si>
    <t>Have 10^8 Ash</t>
  </si>
  <si>
    <t>Have 10^10 Ash</t>
  </si>
  <si>
    <t>Have 10^19 Ash</t>
  </si>
  <si>
    <t>Have 10^21 Ash</t>
  </si>
  <si>
    <t>Have 10^24 Ash</t>
  </si>
  <si>
    <t>Have 10^26 Ash</t>
  </si>
  <si>
    <t>Have 10^3 Cedar</t>
  </si>
  <si>
    <t>Have 10^8 Cedar</t>
  </si>
  <si>
    <t>Have 10^13 Cedar</t>
  </si>
  <si>
    <t>Have 10^20 Cedar</t>
  </si>
  <si>
    <t>Have 10^25 Cedar</t>
  </si>
  <si>
    <t>Have 10^27 Cedar</t>
  </si>
  <si>
    <t>Have 10^29 Cedar</t>
  </si>
  <si>
    <t>Have 10^4 Mahogany</t>
  </si>
  <si>
    <t>Have 10^12 Mahogany</t>
  </si>
  <si>
    <t>Have 10^14 Mahogany</t>
  </si>
  <si>
    <t>Have 10^19 Mahogany</t>
  </si>
  <si>
    <t>Have 10^22 Mahogany</t>
  </si>
  <si>
    <t>Have 10^24 Mahogany</t>
  </si>
  <si>
    <t>Have 10^26 Mahogany</t>
  </si>
  <si>
    <t>Have 10^7 Ebony</t>
  </si>
  <si>
    <t>Have 10^11 Ebony</t>
  </si>
  <si>
    <t>Have 10^15 Ebony</t>
  </si>
  <si>
    <t>Have 10^21 Ebony</t>
  </si>
  <si>
    <t>Have 10^25 Ebony</t>
  </si>
  <si>
    <t>Have 10^27 Ebony</t>
  </si>
  <si>
    <t>Have 10^3 Dogwood</t>
  </si>
  <si>
    <t>Have 10^8 Dogwood</t>
  </si>
  <si>
    <t>Have 10^10 Dogwood</t>
  </si>
  <si>
    <t>Have 10^14 Dogwood</t>
  </si>
  <si>
    <t>Have 10^18 Dogwood</t>
  </si>
  <si>
    <t>Have 10^23 Dogwood</t>
  </si>
  <si>
    <t>Have 10^4 Rosewood</t>
  </si>
  <si>
    <t>Have 10^7 Rosewood</t>
  </si>
  <si>
    <t>Have 10^9 Rosewood</t>
  </si>
  <si>
    <t>Have 10^11 Rosewood</t>
  </si>
  <si>
    <t>Have 10^13 Rosewood</t>
  </si>
  <si>
    <t>Have 10^17 Rosewood</t>
  </si>
  <si>
    <t>Have 10^20 Rosewood</t>
  </si>
  <si>
    <t>Have 10^4 Ghost Gum</t>
  </si>
  <si>
    <t>Have 10^7 Ghost Gum</t>
  </si>
  <si>
    <t>Have 10^11 Ghost Gum</t>
  </si>
  <si>
    <t>Have 10^16 Ghost Gum</t>
  </si>
  <si>
    <t>Have 10^20 Ghost Gum</t>
  </si>
  <si>
    <t>Have 10^24 Ghost Gum</t>
  </si>
  <si>
    <t>Have 10^27 Ghost Gum</t>
  </si>
  <si>
    <t>Have 10^3 Dragonwood</t>
  </si>
  <si>
    <t>Have 10^6 Dragonwood</t>
  </si>
  <si>
    <t>Have 10^9 Dragonwood</t>
  </si>
  <si>
    <t>Have 10^12 Dragonwood</t>
  </si>
  <si>
    <t>Have 10^15 Dragonwood</t>
  </si>
  <si>
    <t>Have 10^20 Dragonwood</t>
  </si>
  <si>
    <t>Have 10^25 Dragonwood</t>
  </si>
  <si>
    <t>Have 10^3 Gold</t>
  </si>
  <si>
    <t>Have 10^6 Gold</t>
  </si>
  <si>
    <t>Have 10^9 Gold</t>
  </si>
  <si>
    <t>Have 10^12 Gold</t>
  </si>
  <si>
    <t>Have 10^15 Gold</t>
  </si>
  <si>
    <t>Have 10^18 Gold</t>
  </si>
  <si>
    <t>Have 10^21 Gold</t>
  </si>
  <si>
    <t>Have 10^24 Gold</t>
  </si>
  <si>
    <t>Have 10^27 Gold</t>
  </si>
  <si>
    <t>Have 10^30 Gold</t>
  </si>
  <si>
    <t>Unlock 5 Wood Types</t>
  </si>
  <si>
    <t>Unlock 10 Wood Types</t>
  </si>
  <si>
    <t>Unlock All Wood Types</t>
  </si>
  <si>
    <t>Click On This Achievement</t>
  </si>
  <si>
    <t>Unlocked Dams</t>
  </si>
  <si>
    <t>Build 1 Dam</t>
  </si>
  <si>
    <t>Build 10 Dams</t>
  </si>
  <si>
    <t>Build 100 Dams</t>
  </si>
  <si>
    <t>Build 1000 Dams</t>
  </si>
  <si>
    <t>Build 10000 Dams</t>
  </si>
  <si>
    <t>Build All Dam Types</t>
  </si>
  <si>
    <t>Unlock All Fishing Spots</t>
  </si>
  <si>
    <t>Fish 1 Time</t>
  </si>
  <si>
    <t>Construct The Small Dam</t>
  </si>
  <si>
    <t>Construct The Medium Dam</t>
  </si>
  <si>
    <t>Construct The Big Dam</t>
  </si>
  <si>
    <t>Construct The Giant Dam</t>
  </si>
  <si>
    <t>Construct The Mega Dam</t>
  </si>
  <si>
    <t>Fish 10 Times</t>
  </si>
  <si>
    <t>Fish 100 Times</t>
  </si>
  <si>
    <t>Fish 1000 Times</t>
  </si>
  <si>
    <t>Fish 10000 Times</t>
  </si>
  <si>
    <t>Unlock Bait 1</t>
  </si>
  <si>
    <t>Unlock Bait 2</t>
  </si>
  <si>
    <t>Unlock Bait 3</t>
  </si>
  <si>
    <t>Unlock Bait 4</t>
  </si>
  <si>
    <t>Unlock Bait 5</t>
  </si>
  <si>
    <t>Unlock Bait 6</t>
  </si>
  <si>
    <t>Unlock Bait 7</t>
  </si>
  <si>
    <t>Unlock Bait 8</t>
  </si>
  <si>
    <t>Unlock Bait 9</t>
  </si>
  <si>
    <t>Unlock Bait 10</t>
  </si>
  <si>
    <t>Unlock All Baits</t>
  </si>
  <si>
    <t>Sell 1 Fish</t>
  </si>
  <si>
    <t>Sell 25 Fish</t>
  </si>
  <si>
    <t>Sell 500 Fish</t>
  </si>
  <si>
    <t>Sell 7500 Fish</t>
  </si>
  <si>
    <t>Sell 25000 Fish</t>
  </si>
  <si>
    <t>Fish 1000 times in one Ascension</t>
  </si>
  <si>
    <t>Have 100 Woodcamps</t>
  </si>
  <si>
    <t>Have 1000 Woodcamps</t>
  </si>
  <si>
    <t>Have 10000 Woodcamps</t>
  </si>
  <si>
    <t>Have 100000 Woodcamps</t>
  </si>
  <si>
    <t>Have 10^6 Woodcamps</t>
  </si>
  <si>
    <t>Have 10^7 Woodcamps</t>
  </si>
  <si>
    <t>Have 10^8 Woodcamps</t>
  </si>
  <si>
    <t>Have 10^9 Woodcamps</t>
  </si>
  <si>
    <t>Have 10^10 Woodcamps</t>
  </si>
  <si>
    <t>Have 100 Beavers</t>
  </si>
  <si>
    <t>Have 1000 Beavers</t>
  </si>
  <si>
    <t>Have 10000 Beavers</t>
  </si>
  <si>
    <t>Have 100000 Beavers</t>
  </si>
  <si>
    <t>Have 10^6 Beavers</t>
  </si>
  <si>
    <t>Have 10^7 Beavers</t>
  </si>
  <si>
    <t>Have 10^8 Beavers</t>
  </si>
  <si>
    <t>Have 10^9 Beavers</t>
  </si>
  <si>
    <t>Have 10^10 Beavers</t>
  </si>
  <si>
    <t>Total wood produced 10^17</t>
  </si>
  <si>
    <t>Total wood produced 10^20</t>
  </si>
  <si>
    <t>Total wood produced 10^23</t>
  </si>
  <si>
    <t>Total wood produced 10^26</t>
  </si>
  <si>
    <t>Total wood produced 10^29</t>
  </si>
  <si>
    <t>Total wood produced 10^32</t>
  </si>
  <si>
    <t>Play 1h</t>
  </si>
  <si>
    <t>Play 10h</t>
  </si>
  <si>
    <t>Play 24h</t>
  </si>
  <si>
    <t>Play 100h</t>
  </si>
  <si>
    <t>Have 0 Wood</t>
  </si>
  <si>
    <t>Find Electric Eal</t>
  </si>
  <si>
    <t>Find Giant Squid</t>
  </si>
  <si>
    <t>Click 100 Times</t>
  </si>
  <si>
    <t>Click 1 Time</t>
  </si>
  <si>
    <t>Click 10k Times</t>
  </si>
  <si>
    <t>Click 1k Times</t>
  </si>
  <si>
    <t>Click 100k Times</t>
  </si>
  <si>
    <t>All upgrades Max LvL</t>
  </si>
  <si>
    <t>1 Upgrade Max LvL</t>
  </si>
  <si>
    <t>100 Upgrades Max LvL</t>
  </si>
  <si>
    <t>10 Upgrades Max LvL</t>
  </si>
  <si>
    <t>Buy All Magic Upgrades</t>
  </si>
  <si>
    <t>Buy 1 Magic Upgrade</t>
  </si>
  <si>
    <t>Buy 10 Magic Upgrades</t>
  </si>
  <si>
    <t>Buy 30 Magic Upgrades</t>
  </si>
  <si>
    <t>Buy 50 Magic Upgrades</t>
  </si>
  <si>
    <t>Have 250k Oak</t>
  </si>
  <si>
    <t>Total Beavers Bought 500</t>
  </si>
  <si>
    <t>Total Beavers Bought 50000</t>
  </si>
  <si>
    <t>Total Beavers Bought 5 * 10^6</t>
  </si>
  <si>
    <t>Total Beavers Bought 5 * 10^9</t>
  </si>
  <si>
    <t>Total Beavers Bought 5 * 10^12</t>
  </si>
  <si>
    <t>Total Beavers Bought 5 * 10^15</t>
  </si>
  <si>
    <t>Total Woodcamps Bought 500</t>
  </si>
  <si>
    <t>Total Woodcamps Bought 50000</t>
  </si>
  <si>
    <t>Total Woodcamps Bought 5 * 10^6</t>
  </si>
  <si>
    <t>Total Woodcamps Bought 5 * 10^9</t>
  </si>
  <si>
    <t>Total Woodcamps Bought 5 * 10^12</t>
  </si>
  <si>
    <t>Total Woodcamps Bought 5 * 10^15</t>
  </si>
  <si>
    <t>Total Wood Sold 1m</t>
  </si>
  <si>
    <t>Total Wood Sold 10^9</t>
  </si>
  <si>
    <t>Total Wood Sold 10^14</t>
  </si>
  <si>
    <t>Total Wood Sold 10^19</t>
  </si>
  <si>
    <t>Total Wood Sold 10^24</t>
  </si>
  <si>
    <t>Total Gold Gained 10^11</t>
  </si>
  <si>
    <t>Total Gold Gained 10^23</t>
  </si>
  <si>
    <t>Total Gold Gained 10^7</t>
  </si>
  <si>
    <t>Total Gold Gained 10^15</t>
  </si>
  <si>
    <t>Total Gold Gained 10^19</t>
  </si>
  <si>
    <t>Total Gold Gained 10^27</t>
  </si>
  <si>
    <t>Gold Per Second 1000</t>
  </si>
  <si>
    <t>Gold Per Second 10^5</t>
  </si>
  <si>
    <t>Gold Per Second 10^8</t>
  </si>
  <si>
    <t>Gold Per Second 10^12</t>
  </si>
  <si>
    <t>Gold Per Second 10^14</t>
  </si>
  <si>
    <t>Gold Per Second 10^16</t>
  </si>
  <si>
    <t>Gold Per Second 10^18</t>
  </si>
  <si>
    <t>Total Research Done 50</t>
  </si>
  <si>
    <t>Total Research Done 150</t>
  </si>
  <si>
    <t>Total Research Done 300</t>
  </si>
  <si>
    <t>Total Research Done 500</t>
  </si>
  <si>
    <t>Total Research Done 750</t>
  </si>
  <si>
    <t>Total Research Done 1050</t>
  </si>
  <si>
    <t>Total Research Done 1500</t>
  </si>
  <si>
    <t>Total Research Done 2500</t>
  </si>
  <si>
    <t>Total Upgrades Bought 500</t>
  </si>
  <si>
    <t>Total Upgrades Bought 2500</t>
  </si>
  <si>
    <t>Total Upgrades Bought 5000</t>
  </si>
  <si>
    <t>Total Upgrades Bought 10000</t>
  </si>
  <si>
    <t>Total Upgrades Bought 20000</t>
  </si>
  <si>
    <t>Total Upgrades Bought 30000</t>
  </si>
  <si>
    <t>Total Upgrades Bought 50000</t>
  </si>
  <si>
    <t>Total Bots Bought 500</t>
  </si>
  <si>
    <t>Total Bots Bought 5000</t>
  </si>
  <si>
    <t>Total Bots Bought 50</t>
  </si>
  <si>
    <t>Total Bots Bought 250</t>
  </si>
  <si>
    <t>Total Bots Bought 1000</t>
  </si>
  <si>
    <t>Total Bots Bought 2000</t>
  </si>
  <si>
    <t>Total Bots Bought 3000</t>
  </si>
  <si>
    <t>Magic Gathered 10</t>
  </si>
  <si>
    <t>Magic Gathered 100</t>
  </si>
  <si>
    <t>Magic Gathered 10^4</t>
  </si>
  <si>
    <t>Magic Gathered 10^7</t>
  </si>
  <si>
    <t>Magic Gathered 10^9</t>
  </si>
  <si>
    <t>Magic Gathered 10^11</t>
  </si>
  <si>
    <t>Fish Types Caught 5</t>
  </si>
  <si>
    <t>Fish Types Caught 10</t>
  </si>
  <si>
    <t>Fish Types Caught 20</t>
  </si>
  <si>
    <t>Fish Types Caught 35</t>
  </si>
  <si>
    <t>Fish Types Caught 55</t>
  </si>
  <si>
    <t>Fish Types Caught All</t>
  </si>
  <si>
    <t>Achievements Unlocked 10</t>
  </si>
  <si>
    <t>Achievements Unlocked 40</t>
  </si>
  <si>
    <t>Achievements Unlocked 80</t>
  </si>
  <si>
    <t>Achievements Unlocked 130</t>
  </si>
  <si>
    <t>Achievements Unlocked 190</t>
  </si>
  <si>
    <t>Achievements Unlocked 260</t>
  </si>
  <si>
    <t>Achievements Unlocked All</t>
  </si>
  <si>
    <t>Have 10^13 Oak</t>
  </si>
  <si>
    <t>Have 10^9 Oak</t>
  </si>
  <si>
    <t>Have 10^29 Oak</t>
  </si>
  <si>
    <t>Have 10^13 Apple</t>
  </si>
  <si>
    <t>Have 10^10 Apple</t>
  </si>
  <si>
    <t>Have 10^8 Apple</t>
  </si>
  <si>
    <t>Have 10^6 Apple</t>
  </si>
  <si>
    <t>Have 10^26 Maple</t>
  </si>
  <si>
    <t>25% Woodcamp Price</t>
  </si>
  <si>
    <t>Woodcamps use 10% less wood</t>
  </si>
  <si>
    <t>1b</t>
  </si>
  <si>
    <t>1c</t>
  </si>
  <si>
    <t>1bb</t>
  </si>
  <si>
    <t>5b</t>
  </si>
  <si>
    <t>30% Storage</t>
  </si>
  <si>
    <t>Classic Upgrades 10% cheap</t>
  </si>
  <si>
    <t>15% WPC</t>
  </si>
  <si>
    <t>Research 17.5% faster</t>
  </si>
  <si>
    <t>10+ Beaver</t>
  </si>
  <si>
    <t>Keep 20 more research</t>
  </si>
  <si>
    <t>Unlock Mega Dam</t>
  </si>
  <si>
    <t>Ascend 150 times</t>
  </si>
  <si>
    <t>Research 30 upgrades in one ascension</t>
  </si>
  <si>
    <t>Research 60 upgrades in one ascension</t>
  </si>
  <si>
    <t>Research 80 upgrades in one ascension</t>
  </si>
  <si>
    <t>Beaver Base Storage +100</t>
  </si>
  <si>
    <t>Oak Woodcamps 60% Cheaper</t>
  </si>
  <si>
    <t>1 WC per 7 Beavers</t>
  </si>
  <si>
    <t>12.5% WPC</t>
  </si>
  <si>
    <t>Unlock Spruce Wood</t>
  </si>
  <si>
    <t>50% Maple Storage</t>
  </si>
  <si>
    <t>Unlock Ash</t>
  </si>
  <si>
    <t>Unlock Cedar</t>
  </si>
  <si>
    <t>Unlock Ebony</t>
  </si>
  <si>
    <t>Unlock Rosewood</t>
  </si>
  <si>
    <t>Unlock Ghost Gum</t>
  </si>
  <si>
    <t>Unlock Dragonwood</t>
  </si>
  <si>
    <t>10% Magic Gain</t>
  </si>
  <si>
    <t>Woodcamps 35% cheaper</t>
  </si>
  <si>
    <t>Improve Oak wood sell value 45%</t>
  </si>
  <si>
    <t>Bots sell 25% more</t>
  </si>
  <si>
    <t>Magic power increased by 13.5%</t>
  </si>
  <si>
    <t>50% cheaper bots</t>
  </si>
  <si>
    <t>15% reaserch times</t>
  </si>
  <si>
    <t>Woodcamps 20% more storage</t>
  </si>
  <si>
    <t>Woodcamps 27.5% WPS</t>
  </si>
  <si>
    <t>woodcamps use 10% less wood</t>
  </si>
  <si>
    <t>Half reaserch time</t>
  </si>
  <si>
    <t>33% reaserch time</t>
  </si>
  <si>
    <t>44% reaserch time</t>
  </si>
  <si>
    <t>Each achievement gives +0.75% WPS</t>
  </si>
  <si>
    <t>Each achievement gives +0.55% Storage</t>
  </si>
  <si>
    <t>Each achievement gives +0.25% WPC</t>
  </si>
  <si>
    <t>Maple WC Storage 75%</t>
  </si>
  <si>
    <t>Beaver Storage 2x</t>
  </si>
  <si>
    <t>10% Cheaper Upgrades</t>
  </si>
  <si>
    <t>Classic Upgrades 33% Cheaper</t>
  </si>
  <si>
    <t>1% wps per achievement</t>
  </si>
  <si>
    <t>Classic Wood +10 Woodcamps</t>
  </si>
  <si>
    <t>storage from WC +27.5%</t>
  </si>
  <si>
    <t>Classic wood types +2 beavers</t>
  </si>
  <si>
    <t>Oak, Maple wood price +25%</t>
  </si>
  <si>
    <t>Rare Upgrades 44% Cheaper</t>
  </si>
  <si>
    <t>Mythic Upgrades 44% Cheaper</t>
  </si>
  <si>
    <t>Gold Upgrades 30% Cheaper</t>
  </si>
  <si>
    <t>WPS x5</t>
  </si>
  <si>
    <t>7.5% WPC To WPS</t>
  </si>
  <si>
    <t>3.5% WPC To WPS</t>
  </si>
  <si>
    <t>2.5% WPC To WPS</t>
  </si>
  <si>
    <t>Beaver Base Storage +250</t>
  </si>
  <si>
    <t>Woodcamp Base Storage +200</t>
  </si>
  <si>
    <t>Cherry WPS 25%</t>
  </si>
  <si>
    <t>woodcamps use 6% less wood</t>
  </si>
  <si>
    <t>Maple and Spruce WPS 22%</t>
  </si>
  <si>
    <t>33% Cheaper Classic Woodcamps</t>
  </si>
  <si>
    <t>27.5% Cheaper Classic Beavers</t>
  </si>
  <si>
    <t>Chestnut Beavers 26% Cheaper</t>
  </si>
  <si>
    <t>Chestnut Price 15%</t>
  </si>
  <si>
    <t>Spruce and Birch WPS and Storage +9.9%</t>
  </si>
  <si>
    <t>Chestnut WC -45% Price</t>
  </si>
  <si>
    <t>Dragonwood WPS, WPC and Storage x1.5</t>
  </si>
  <si>
    <t>Ghost Gum WPS and Storage 25%</t>
  </si>
  <si>
    <t>15% More Magic</t>
  </si>
  <si>
    <t>7.5% More Magic</t>
  </si>
  <si>
    <t>17.5% More Magic</t>
  </si>
  <si>
    <t>Cedar WC Production cost -30%</t>
  </si>
  <si>
    <t>Dogwood Production Cost -25%</t>
  </si>
  <si>
    <t>Gain +1 Beaver Per 20 Achievements</t>
  </si>
  <si>
    <t>Gain +1 WC per 25 Achievements</t>
  </si>
  <si>
    <t>Cherry Price +45%</t>
  </si>
  <si>
    <t>Storage 7.5%</t>
  </si>
  <si>
    <t>Storage 4.5%</t>
  </si>
  <si>
    <t>6% WPS</t>
  </si>
  <si>
    <t>8% WPS</t>
  </si>
  <si>
    <t>10% WPS</t>
  </si>
  <si>
    <t>Oak gives 25% More Magic</t>
  </si>
  <si>
    <t>Classic And Rare WPS 15.5%</t>
  </si>
  <si>
    <t>Birch WPS 36%</t>
  </si>
  <si>
    <t>Spruce WC Price -66%</t>
  </si>
  <si>
    <t>Mahogany Price 11%</t>
  </si>
  <si>
    <t>Classic WPC +9%</t>
  </si>
  <si>
    <t>Rare WPC +8%</t>
  </si>
  <si>
    <t>WC Effects 11.5%</t>
  </si>
  <si>
    <t>WC +1 Per 22 Beavers</t>
  </si>
  <si>
    <t>Magic bonuses x1.2</t>
  </si>
  <si>
    <t>Achievement Bonuses +15%</t>
  </si>
  <si>
    <t>Cedar WPS 19.5%</t>
  </si>
  <si>
    <t>Ebony +7 Woodcamps</t>
  </si>
  <si>
    <t>Ebony +7 Beavers</t>
  </si>
  <si>
    <t>Mahogany WPS 11%</t>
  </si>
  <si>
    <t>Rare Storage +23.5%</t>
  </si>
  <si>
    <t>Mythic Storage 28%</t>
  </si>
  <si>
    <t>Upgrade price -20%</t>
  </si>
  <si>
    <t>Ebony storage 15%</t>
  </si>
  <si>
    <t>Dogwood Beaver price -11%</t>
  </si>
  <si>
    <t>Dogwood +1WC Per 19 Beavers</t>
  </si>
  <si>
    <t>Research Time -55%</t>
  </si>
  <si>
    <t>Research Time -0.2% Per Achievement</t>
  </si>
  <si>
    <t>WPS +5% per Unlocked Wood Type</t>
  </si>
  <si>
    <t>WPC, Storage +3%  Per Unlocked Wood</t>
  </si>
  <si>
    <t xml:space="preserve">Wood Price +33% </t>
  </si>
  <si>
    <t>Rare Wood WPC To WPS 6%</t>
  </si>
  <si>
    <t>Rosewood Storage 13.5%</t>
  </si>
  <si>
    <t>Rosewood WC Effect +8%</t>
  </si>
  <si>
    <t>Classic Upgrades 39% Cheaper</t>
  </si>
  <si>
    <t>Ghost Gum WC and Beavers 30% Cheaper</t>
  </si>
  <si>
    <t>Magic Gain 30%</t>
  </si>
  <si>
    <t>WPS 1% Per Achievement</t>
  </si>
  <si>
    <t>Mythic WPC x2</t>
  </si>
  <si>
    <t xml:space="preserve">reaserch time -25% </t>
  </si>
  <si>
    <t>Improve wood price 33%</t>
  </si>
  <si>
    <t>Each achievement gives +0.45% WPS</t>
  </si>
  <si>
    <t>10% Magic WPS</t>
  </si>
  <si>
    <t>Oak and Apple WPS 12%</t>
  </si>
  <si>
    <t>Classic and Chestnut WPC +199</t>
  </si>
  <si>
    <t>1 Beaver Per 11 WC</t>
  </si>
  <si>
    <t>Here</t>
  </si>
  <si>
    <t>at 60 research</t>
  </si>
  <si>
    <t>Ash Beaver 13% Better</t>
  </si>
  <si>
    <t>Gem Shop</t>
  </si>
  <si>
    <t>Count</t>
  </si>
  <si>
    <t>Autoclicker 1</t>
  </si>
  <si>
    <t>Autoclicker 2</t>
  </si>
  <si>
    <t>Autoclicker 3</t>
  </si>
  <si>
    <t>10min 10% wps bonus</t>
  </si>
  <si>
    <t>20min 20% wps bonus</t>
  </si>
  <si>
    <t>30min 30% wps bonus</t>
  </si>
  <si>
    <t>10min 30% wpc bonus</t>
  </si>
  <si>
    <t>20min 60% wpc bonus</t>
  </si>
  <si>
    <t>30min 90% wpc bonus</t>
  </si>
  <si>
    <t>35 * n + 5</t>
  </si>
  <si>
    <t>30 * n + 5</t>
  </si>
  <si>
    <t>(25 + (n*3)) * n + 5</t>
  </si>
  <si>
    <t>Research Slot</t>
  </si>
  <si>
    <t>10 for 1</t>
  </si>
  <si>
    <t>8 for 1</t>
  </si>
  <si>
    <t>5 for 1</t>
  </si>
  <si>
    <t>1% wps</t>
  </si>
  <si>
    <t>1% wpc</t>
  </si>
  <si>
    <t>1+ beaver</t>
  </si>
  <si>
    <t>Unlock</t>
  </si>
  <si>
    <t>Power</t>
  </si>
  <si>
    <t>New Fishing Level</t>
  </si>
  <si>
    <t>Fishing Chance +1</t>
  </si>
  <si>
    <t>Chance To Not Use Bait 10%</t>
  </si>
  <si>
    <t>100 * n</t>
  </si>
  <si>
    <t>1% wood Price</t>
  </si>
  <si>
    <t>2.5% wood Price</t>
  </si>
  <si>
    <t>5% wood Price</t>
  </si>
  <si>
    <t>Gold Upgrades 3% Cheaper</t>
  </si>
  <si>
    <t>1% Magic Gain</t>
  </si>
  <si>
    <t>5% Magic Gain</t>
  </si>
  <si>
    <t>Lower Fish speed 3%</t>
  </si>
  <si>
    <t>3% Magic Gain</t>
  </si>
  <si>
    <t>WC Base Storage +100</t>
  </si>
  <si>
    <t>2% wood price</t>
  </si>
  <si>
    <t>Beaver Storage +30</t>
  </si>
  <si>
    <t>1% cheaper bots</t>
  </si>
  <si>
    <t>buy +1 bait</t>
  </si>
  <si>
    <t>fishing time 5%</t>
  </si>
  <si>
    <t>Fish Lifespan 3%</t>
  </si>
  <si>
    <t>3% more magic on ascention</t>
  </si>
  <si>
    <t>0.001% magic per second</t>
  </si>
  <si>
    <t>Make fish 5% bigger</t>
  </si>
  <si>
    <t xml:space="preserve">WC +1 </t>
  </si>
  <si>
    <t>WPS 2%</t>
  </si>
  <si>
    <t>Oak WPS 2.5%</t>
  </si>
  <si>
    <t>Apple WPS 2.5%</t>
  </si>
  <si>
    <t>Maple WPS 2.5%</t>
  </si>
  <si>
    <t>Birch WPS 2.5%</t>
  </si>
  <si>
    <t>Spruce WPS 2.5%</t>
  </si>
  <si>
    <t>Chestnut WPS 2.5%</t>
  </si>
  <si>
    <t>Cherry WPS 2.5%</t>
  </si>
  <si>
    <t>Ash WPS 2.5%</t>
  </si>
  <si>
    <t>Cedar WPS 2.5%</t>
  </si>
  <si>
    <t>Mahogany WPS 2.5%</t>
  </si>
  <si>
    <t>Ebony WPS 2.5%</t>
  </si>
  <si>
    <t>Dogwood WPS 2.5%</t>
  </si>
  <si>
    <t>Rosewood WPS 2.5%</t>
  </si>
  <si>
    <t>Ghost Gum WPS 2.5%</t>
  </si>
  <si>
    <t>Dragonwood WPS 2.5%</t>
  </si>
  <si>
    <t>3% WPS, WPC and Storage</t>
  </si>
  <si>
    <t>3% more fish appear</t>
  </si>
  <si>
    <t>2% Magic Gain</t>
  </si>
  <si>
    <t>1.5% Fish Price, Fish Effect</t>
  </si>
  <si>
    <t>MoreFishMultip</t>
  </si>
  <si>
    <t>FishPriceMultip</t>
  </si>
  <si>
    <t>Add</t>
  </si>
  <si>
    <t>BaitBuyCount</t>
  </si>
  <si>
    <t>Remove</t>
  </si>
  <si>
    <t>ChanceToUseBait</t>
  </si>
  <si>
    <t>BonusCapacity</t>
  </si>
  <si>
    <t>FishingClicks</t>
  </si>
  <si>
    <t>FishingChances</t>
  </si>
  <si>
    <t>FishSizeMultip</t>
  </si>
  <si>
    <t>FishBounceMultip</t>
  </si>
  <si>
    <t>FishEffectMultip</t>
  </si>
  <si>
    <t>LongerFishingTimeMultip</t>
  </si>
  <si>
    <t>Magic Upgr</t>
  </si>
  <si>
    <t>FishingShop</t>
  </si>
  <si>
    <t>Fishing Bonus</t>
  </si>
  <si>
    <t>FishSpeedMultip</t>
  </si>
  <si>
    <t>Spot</t>
  </si>
  <si>
    <t>Bait 6 - 10</t>
  </si>
  <si>
    <t>LongerFishLifetimeMultip</t>
  </si>
  <si>
    <t>Chance to use Bait -1%</t>
  </si>
  <si>
    <t>game</t>
  </si>
  <si>
    <t>fish</t>
  </si>
  <si>
    <t>calculateValues</t>
  </si>
  <si>
    <t>FishItem</t>
  </si>
  <si>
    <t>ShopItem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</si>
</sst>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color rgb="FF000000"/>
      <name val="Arial"/>
      <scheme val="minor"/>
    </font>
    <font>
      <sz val="10"/>
      <color theme="1"/>
      <name val="Arial"/>
      <scheme val="minor"/>
    </font>
    <font>
      <sz val="10"/>
      <color rgb="FF000000"/>
      <name val="Arial"/>
    </font>
    <font>
      <u/>
      <sz val="10"/>
      <color rgb="FF0000FF"/>
      <name val="Arial"/>
    </font>
    <font>
      <u/>
      <sz val="17"/>
      <color rgb="FFE8E8E8"/>
      <name val="&quot;Google Sans&quot;"/>
    </font>
    <font>
      <sz val="14"/>
      <color theme="1"/>
      <name val="Arial"/>
      <scheme val="minor"/>
    </font>
    <font>
      <u/>
      <sz val="17"/>
      <color rgb="FF1155CC"/>
      <name val="Arial"/>
      <scheme val="minor"/>
    </font>
    <font>
      <sz val="10"/>
      <color rgb="FF000000"/>
      <name val="Arial"/>
      <family val="2"/>
      <scheme val="minor"/>
    </font>
    <font>
      <sz val="10"/>
      <color theme="1"/>
      <name val="Arial"/>
      <family val="2"/>
      <scheme val="minor"/>
    </font>
    <font>
      <sz val="10"/>
      <color rgb="FFFF0000"/>
      <name val="Arial"/>
      <family val="2"/>
      <scheme val="minor"/>
    </font>
    <font>
      <sz val="8"/>
      <name val="Arial"/>
      <family val="2"/>
      <scheme val="minor"/>
    </font>
    <font>
      <sz val="10"/>
      <color rgb="FF92D050"/>
      <name val="Arial"/>
      <family val="2"/>
      <scheme val="minor"/>
    </font>
    <font>
      <sz val="10"/>
      <name val="Arial"/>
      <family val="2"/>
      <scheme val="minor"/>
    </font>
    <font>
      <sz val="14"/>
      <color theme="5"/>
      <name val="Arial"/>
      <family val="2"/>
      <scheme val="minor"/>
    </font>
    <font>
      <sz val="8"/>
      <name val="Arial"/>
      <scheme val="minor"/>
    </font>
    <font>
      <sz val="10"/>
      <color rgb="FF000000"/>
      <name val="Arial"/>
      <family val="2"/>
    </font>
    <font>
      <b/>
      <sz val="10"/>
      <color rgb="FF000000"/>
      <name val="Arial"/>
      <family val="2"/>
      <scheme val="minor"/>
    </font>
  </fonts>
  <fills count="48">
    <fill>
      <patternFill patternType="none"/>
    </fill>
    <fill>
      <patternFill patternType="gray125"/>
    </fill>
    <fill>
      <patternFill patternType="solid">
        <fgColor rgb="FFFFFFFF"/>
        <bgColor rgb="FFFFFFFF"/>
      </patternFill>
    </fill>
    <fill>
      <patternFill patternType="solid">
        <fgColor rgb="FFB3945D"/>
        <bgColor rgb="FFB3945D"/>
      </patternFill>
    </fill>
    <fill>
      <patternFill patternType="solid">
        <fgColor rgb="FFE5C9A2"/>
        <bgColor rgb="FFE5C9A2"/>
      </patternFill>
    </fill>
    <fill>
      <patternFill patternType="solid">
        <fgColor rgb="FFEDD0BE"/>
        <bgColor rgb="FFEDD0BE"/>
      </patternFill>
    </fill>
    <fill>
      <patternFill patternType="solid">
        <fgColor rgb="FFD9B69A"/>
        <bgColor rgb="FFD9B69A"/>
      </patternFill>
    </fill>
    <fill>
      <patternFill patternType="solid">
        <fgColor rgb="FF975B29"/>
        <bgColor rgb="FF975B29"/>
      </patternFill>
    </fill>
    <fill>
      <patternFill patternType="solid">
        <fgColor rgb="FFCA7E53"/>
        <bgColor rgb="FFCA7E53"/>
      </patternFill>
    </fill>
    <fill>
      <patternFill patternType="solid">
        <fgColor rgb="FF412816"/>
        <bgColor rgb="FF412816"/>
      </patternFill>
    </fill>
    <fill>
      <patternFill patternType="solid">
        <fgColor rgb="FFA66C42"/>
        <bgColor rgb="FFA66C42"/>
      </patternFill>
    </fill>
    <fill>
      <patternFill patternType="solid">
        <fgColor rgb="FFA55737"/>
        <bgColor rgb="FFA55737"/>
      </patternFill>
    </fill>
    <fill>
      <patternFill patternType="solid">
        <fgColor rgb="FFD37B29"/>
        <bgColor rgb="FFD37B29"/>
      </patternFill>
    </fill>
    <fill>
      <patternFill patternType="solid">
        <fgColor rgb="FF9B3C3D"/>
        <bgColor rgb="FF9B3C3D"/>
      </patternFill>
    </fill>
    <fill>
      <patternFill patternType="solid">
        <fgColor rgb="FF82310D"/>
        <bgColor rgb="FF82310D"/>
      </patternFill>
    </fill>
    <fill>
      <patternFill patternType="solid">
        <fgColor rgb="FFAA5F14"/>
        <bgColor rgb="FFAA5F14"/>
      </patternFill>
    </fill>
    <fill>
      <patternFill patternType="solid">
        <fgColor rgb="FF2B2731"/>
        <bgColor rgb="FF2B2731"/>
      </patternFill>
    </fill>
    <fill>
      <patternFill patternType="solid">
        <fgColor rgb="FFB78B6B"/>
        <bgColor rgb="FFB78B6B"/>
      </patternFill>
    </fill>
    <fill>
      <patternFill patternType="solid">
        <fgColor rgb="FF793F41"/>
        <bgColor rgb="FF793F41"/>
      </patternFill>
    </fill>
    <fill>
      <patternFill patternType="solid">
        <fgColor rgb="FFB1A276"/>
        <bgColor rgb="FFB1A276"/>
      </patternFill>
    </fill>
    <fill>
      <patternFill patternType="solid">
        <fgColor rgb="FFC8B5A5"/>
        <bgColor rgb="FFC8B5A5"/>
      </patternFill>
    </fill>
    <fill>
      <patternFill patternType="solid">
        <fgColor rgb="FF8E6C43"/>
        <bgColor rgb="FF8E6C43"/>
      </patternFill>
    </fill>
    <fill>
      <patternFill patternType="solid">
        <fgColor rgb="FFBF7D54"/>
        <bgColor rgb="FFBF7D54"/>
      </patternFill>
    </fill>
    <fill>
      <patternFill patternType="solid">
        <fgColor rgb="FF1F1F1F"/>
        <bgColor rgb="FF1F1F1F"/>
      </patternFill>
    </fill>
    <fill>
      <patternFill patternType="solid">
        <fgColor rgb="FF7F6000"/>
        <bgColor rgb="FF7F6000"/>
      </patternFill>
    </fill>
    <fill>
      <patternFill patternType="solid">
        <fgColor rgb="FF93C47D"/>
        <bgColor rgb="FF93C47D"/>
      </patternFill>
    </fill>
    <fill>
      <patternFill patternType="solid">
        <fgColor rgb="FFA2C4C9"/>
        <bgColor rgb="FFA2C4C9"/>
      </patternFill>
    </fill>
    <fill>
      <patternFill patternType="solid">
        <fgColor rgb="FF6D9EEB"/>
        <bgColor rgb="FF6D9EEB"/>
      </patternFill>
    </fill>
    <fill>
      <patternFill patternType="solid">
        <fgColor rgb="FF0B5394"/>
        <bgColor rgb="FF0B5394"/>
      </patternFill>
    </fill>
    <fill>
      <patternFill patternType="solid">
        <fgColor rgb="FFECD2B2"/>
        <bgColor rgb="FFE1B987"/>
      </patternFill>
    </fill>
    <fill>
      <patternFill patternType="solid">
        <fgColor theme="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1" tint="0.499984740745262"/>
        <bgColor indexed="64"/>
      </patternFill>
    </fill>
    <fill>
      <patternFill patternType="solid">
        <fgColor theme="5" tint="0.39997558519241921"/>
        <bgColor indexed="64"/>
      </patternFill>
    </fill>
    <fill>
      <patternFill patternType="solid">
        <fgColor theme="7" tint="-0.249977111117893"/>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theme="4" tint="0.79998168889431442"/>
        <bgColor rgb="FFFFFFFF"/>
      </patternFill>
    </fill>
    <fill>
      <patternFill patternType="solid">
        <fgColor rgb="FFFFFF00"/>
        <bgColor indexed="64"/>
      </patternFill>
    </fill>
    <fill>
      <patternFill patternType="solid">
        <fgColor theme="4" tint="0.59999389629810485"/>
        <bgColor indexed="64"/>
      </patternFill>
    </fill>
    <fill>
      <patternFill patternType="solid">
        <fgColor theme="0"/>
        <bgColor indexed="64"/>
      </patternFill>
    </fill>
  </fills>
  <borders count="20">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medium">
        <color indexed="64"/>
      </right>
      <top style="medium">
        <color indexed="64"/>
      </top>
      <bottom style="medium">
        <color indexed="64"/>
      </bottom>
      <diagonal/>
    </border>
    <border>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right/>
      <top/>
      <bottom style="thin">
        <color rgb="FF000000"/>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top/>
      <bottom/>
      <diagonal/>
    </border>
    <border>
      <left style="thin">
        <color indexed="64"/>
      </left>
      <right style="thin">
        <color indexed="64"/>
      </right>
      <top/>
      <bottom/>
      <diagonal/>
    </border>
  </borders>
  <cellStyleXfs count="1">
    <xf numFmtId="0" fontId="0" fillId="0" borderId="0"/>
  </cellStyleXfs>
  <cellXfs count="127">
    <xf numFmtId="0" fontId="0" fillId="0" borderId="0" xfId="0"/>
    <xf numFmtId="0" fontId="1" fillId="0" borderId="0" xfId="0" applyFont="1"/>
    <xf numFmtId="0" fontId="2" fillId="2" borderId="0" xfId="0" applyFont="1" applyFill="1" applyAlignment="1">
      <alignment horizontal="left"/>
    </xf>
    <xf numFmtId="0" fontId="1" fillId="3" borderId="0" xfId="0" applyFont="1" applyFill="1"/>
    <xf numFmtId="0" fontId="1" fillId="4" borderId="0" xfId="0" applyFont="1" applyFill="1"/>
    <xf numFmtId="0" fontId="1" fillId="5" borderId="0" xfId="0" applyFont="1" applyFill="1"/>
    <xf numFmtId="0" fontId="1" fillId="6" borderId="0" xfId="0" applyFont="1" applyFill="1"/>
    <xf numFmtId="0" fontId="1" fillId="7" borderId="0" xfId="0" applyFont="1" applyFill="1"/>
    <xf numFmtId="0" fontId="1" fillId="8" borderId="0" xfId="0" applyFont="1" applyFill="1"/>
    <xf numFmtId="11" fontId="1" fillId="0" borderId="0" xfId="0" applyNumberFormat="1" applyFont="1"/>
    <xf numFmtId="0" fontId="1" fillId="9" borderId="0" xfId="0" applyFont="1" applyFill="1"/>
    <xf numFmtId="0" fontId="1" fillId="10" borderId="0" xfId="0" applyFont="1" applyFill="1"/>
    <xf numFmtId="0" fontId="1" fillId="11" borderId="0" xfId="0" applyFont="1" applyFill="1"/>
    <xf numFmtId="0" fontId="1" fillId="12" borderId="0" xfId="0" applyFont="1" applyFill="1"/>
    <xf numFmtId="0" fontId="1" fillId="13" borderId="0" xfId="0" applyFont="1" applyFill="1"/>
    <xf numFmtId="0" fontId="1" fillId="14" borderId="0" xfId="0" applyFont="1" applyFill="1"/>
    <xf numFmtId="0" fontId="1" fillId="15" borderId="0" xfId="0" applyFont="1" applyFill="1"/>
    <xf numFmtId="0" fontId="1" fillId="16" borderId="0" xfId="0" applyFont="1" applyFill="1"/>
    <xf numFmtId="0" fontId="1" fillId="17" borderId="0" xfId="0" applyFont="1" applyFill="1"/>
    <xf numFmtId="0" fontId="1" fillId="18" borderId="0" xfId="0" applyFont="1" applyFill="1"/>
    <xf numFmtId="0" fontId="1" fillId="19" borderId="0" xfId="0" applyFont="1" applyFill="1"/>
    <xf numFmtId="0" fontId="1" fillId="20" borderId="0" xfId="0" applyFont="1" applyFill="1"/>
    <xf numFmtId="0" fontId="1" fillId="21" borderId="0" xfId="0" applyFont="1" applyFill="1"/>
    <xf numFmtId="0" fontId="3" fillId="0" borderId="0" xfId="0" applyFont="1"/>
    <xf numFmtId="0" fontId="1" fillId="22" borderId="0" xfId="0" applyFont="1" applyFill="1"/>
    <xf numFmtId="0" fontId="4" fillId="23" borderId="0" xfId="0" applyFont="1" applyFill="1"/>
    <xf numFmtId="0" fontId="1" fillId="0" borderId="1" xfId="0" applyFont="1" applyBorder="1"/>
    <xf numFmtId="0" fontId="1" fillId="0" borderId="2" xfId="0" applyFont="1" applyBorder="1"/>
    <xf numFmtId="0" fontId="1" fillId="0" borderId="0" xfId="0" applyFont="1" applyAlignment="1">
      <alignment horizontal="right"/>
    </xf>
    <xf numFmtId="0" fontId="1" fillId="24" borderId="0" xfId="0" applyFont="1" applyFill="1"/>
    <xf numFmtId="0" fontId="1" fillId="25" borderId="0" xfId="0" applyFont="1" applyFill="1"/>
    <xf numFmtId="9" fontId="1" fillId="0" borderId="0" xfId="0" applyNumberFormat="1" applyFont="1"/>
    <xf numFmtId="0" fontId="1" fillId="26" borderId="0" xfId="0" applyFont="1" applyFill="1"/>
    <xf numFmtId="0" fontId="1" fillId="27" borderId="0" xfId="0" applyFont="1" applyFill="1"/>
    <xf numFmtId="0" fontId="1" fillId="28" borderId="0" xfId="0" applyFont="1" applyFill="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1" fillId="0" borderId="8" xfId="0" applyFont="1" applyBorder="1"/>
    <xf numFmtId="0" fontId="0" fillId="0" borderId="3" xfId="0" applyBorder="1"/>
    <xf numFmtId="0" fontId="1" fillId="0" borderId="9" xfId="0" applyFont="1" applyBorder="1"/>
    <xf numFmtId="0" fontId="1" fillId="0" borderId="10" xfId="0" applyFont="1" applyBorder="1"/>
    <xf numFmtId="0" fontId="0" fillId="0" borderId="7" xfId="0" applyBorder="1"/>
    <xf numFmtId="11" fontId="0" fillId="0" borderId="0" xfId="0" applyNumberFormat="1"/>
    <xf numFmtId="0" fontId="7" fillId="0" borderId="0" xfId="0" applyFont="1"/>
    <xf numFmtId="0" fontId="8" fillId="0" borderId="0" xfId="0" applyFont="1"/>
    <xf numFmtId="0" fontId="2" fillId="2" borderId="3" xfId="0" applyFont="1" applyFill="1" applyBorder="1" applyAlignment="1">
      <alignment horizontal="left"/>
    </xf>
    <xf numFmtId="0" fontId="0" fillId="0" borderId="8" xfId="0" applyBorder="1"/>
    <xf numFmtId="0" fontId="0" fillId="0" borderId="4" xfId="0" applyBorder="1"/>
    <xf numFmtId="0" fontId="9" fillId="0" borderId="0" xfId="0" applyFont="1"/>
    <xf numFmtId="0" fontId="8" fillId="0" borderId="8" xfId="0" applyFont="1" applyBorder="1"/>
    <xf numFmtId="0" fontId="1" fillId="29" borderId="0" xfId="0" applyFont="1" applyFill="1"/>
    <xf numFmtId="0" fontId="5" fillId="0" borderId="4" xfId="0" applyFont="1" applyBorder="1" applyAlignment="1">
      <alignment horizontal="center"/>
    </xf>
    <xf numFmtId="0" fontId="1" fillId="0" borderId="11" xfId="0" applyFont="1" applyBorder="1"/>
    <xf numFmtId="0" fontId="0" fillId="30" borderId="3" xfId="0" applyFill="1" applyBorder="1"/>
    <xf numFmtId="0" fontId="8" fillId="0" borderId="4" xfId="0" applyFont="1" applyBorder="1"/>
    <xf numFmtId="0" fontId="1" fillId="30" borderId="3" xfId="0" applyFont="1" applyFill="1" applyBorder="1"/>
    <xf numFmtId="0" fontId="11" fillId="0" borderId="0" xfId="0" applyFont="1"/>
    <xf numFmtId="0" fontId="0" fillId="30" borderId="7" xfId="0" applyFill="1" applyBorder="1"/>
    <xf numFmtId="0" fontId="5" fillId="0" borderId="11" xfId="0" applyFont="1" applyBorder="1" applyAlignment="1">
      <alignment horizontal="center"/>
    </xf>
    <xf numFmtId="0" fontId="7" fillId="30" borderId="3" xfId="0" applyFont="1" applyFill="1" applyBorder="1"/>
    <xf numFmtId="0" fontId="11" fillId="31" borderId="12" xfId="0" applyFont="1" applyFill="1" applyBorder="1"/>
    <xf numFmtId="0" fontId="11" fillId="32" borderId="3" xfId="0" applyFont="1" applyFill="1" applyBorder="1"/>
    <xf numFmtId="0" fontId="11" fillId="33" borderId="3" xfId="0" applyFont="1" applyFill="1" applyBorder="1"/>
    <xf numFmtId="0" fontId="12" fillId="33" borderId="3" xfId="0" applyFont="1" applyFill="1" applyBorder="1"/>
    <xf numFmtId="0" fontId="11" fillId="34" borderId="0" xfId="0" applyFont="1" applyFill="1"/>
    <xf numFmtId="0" fontId="1" fillId="42" borderId="0" xfId="0" applyFont="1" applyFill="1"/>
    <xf numFmtId="0" fontId="11" fillId="31" borderId="14" xfId="0" applyFont="1" applyFill="1" applyBorder="1"/>
    <xf numFmtId="0" fontId="11" fillId="31" borderId="15" xfId="0" applyFont="1" applyFill="1" applyBorder="1"/>
    <xf numFmtId="0" fontId="11" fillId="31" borderId="16" xfId="0" applyFont="1" applyFill="1" applyBorder="1"/>
    <xf numFmtId="0" fontId="11" fillId="31" borderId="6" xfId="0" applyFont="1" applyFill="1" applyBorder="1"/>
    <xf numFmtId="0" fontId="11" fillId="32" borderId="13" xfId="0" applyFont="1" applyFill="1" applyBorder="1"/>
    <xf numFmtId="0" fontId="11" fillId="33" borderId="13" xfId="0" applyFont="1" applyFill="1" applyBorder="1"/>
    <xf numFmtId="0" fontId="12" fillId="34" borderId="3" xfId="0" applyFont="1" applyFill="1" applyBorder="1"/>
    <xf numFmtId="0" fontId="12" fillId="32" borderId="3" xfId="0" applyFont="1" applyFill="1" applyBorder="1"/>
    <xf numFmtId="0" fontId="11" fillId="41" borderId="3" xfId="0" applyFont="1" applyFill="1" applyBorder="1"/>
    <xf numFmtId="0" fontId="11" fillId="43" borderId="13" xfId="0" applyFont="1" applyFill="1" applyBorder="1"/>
    <xf numFmtId="0" fontId="11" fillId="43" borderId="3" xfId="0" applyFont="1" applyFill="1" applyBorder="1"/>
    <xf numFmtId="0" fontId="13" fillId="0" borderId="0" xfId="0" applyFont="1"/>
    <xf numFmtId="0" fontId="11" fillId="31" borderId="17" xfId="0" applyFont="1" applyFill="1" applyBorder="1"/>
    <xf numFmtId="0" fontId="11" fillId="32" borderId="9" xfId="0" applyFont="1" applyFill="1" applyBorder="1"/>
    <xf numFmtId="0" fontId="11" fillId="37" borderId="13" xfId="0" applyFont="1" applyFill="1" applyBorder="1"/>
    <xf numFmtId="0" fontId="11" fillId="34" borderId="3" xfId="0" applyFont="1" applyFill="1" applyBorder="1"/>
    <xf numFmtId="0" fontId="11" fillId="37" borderId="3" xfId="0" applyFont="1" applyFill="1" applyBorder="1"/>
    <xf numFmtId="0" fontId="11" fillId="41" borderId="13" xfId="0" applyFont="1" applyFill="1" applyBorder="1"/>
    <xf numFmtId="0" fontId="11" fillId="36" borderId="3" xfId="0" applyFont="1" applyFill="1" applyBorder="1"/>
    <xf numFmtId="0" fontId="11" fillId="38" borderId="3" xfId="0" applyFont="1" applyFill="1" applyBorder="1"/>
    <xf numFmtId="0" fontId="11" fillId="39" borderId="3" xfId="0" applyFont="1" applyFill="1" applyBorder="1"/>
    <xf numFmtId="0" fontId="11" fillId="35" borderId="3" xfId="0" applyFont="1" applyFill="1" applyBorder="1"/>
    <xf numFmtId="0" fontId="11" fillId="40" borderId="8" xfId="0" applyFont="1" applyFill="1" applyBorder="1"/>
    <xf numFmtId="0" fontId="11" fillId="36" borderId="13" xfId="0" applyFont="1" applyFill="1" applyBorder="1"/>
    <xf numFmtId="0" fontId="11" fillId="31" borderId="3" xfId="0" applyFont="1" applyFill="1" applyBorder="1"/>
    <xf numFmtId="0" fontId="11" fillId="35" borderId="19" xfId="0" applyFont="1" applyFill="1" applyBorder="1"/>
    <xf numFmtId="0" fontId="11" fillId="40" borderId="3" xfId="0" applyFont="1" applyFill="1" applyBorder="1"/>
    <xf numFmtId="0" fontId="11" fillId="39" borderId="18" xfId="0" applyFont="1" applyFill="1" applyBorder="1"/>
    <xf numFmtId="0" fontId="11" fillId="38" borderId="13" xfId="0" applyFont="1" applyFill="1" applyBorder="1"/>
    <xf numFmtId="0" fontId="12" fillId="35" borderId="3" xfId="0" applyFont="1" applyFill="1" applyBorder="1"/>
    <xf numFmtId="0" fontId="12" fillId="37" borderId="3" xfId="0" applyFont="1" applyFill="1" applyBorder="1"/>
    <xf numFmtId="0" fontId="12" fillId="40" borderId="3" xfId="0" applyFont="1" applyFill="1" applyBorder="1"/>
    <xf numFmtId="0" fontId="12" fillId="36" borderId="3" xfId="0" applyFont="1" applyFill="1" applyBorder="1"/>
    <xf numFmtId="0" fontId="12" fillId="38" borderId="3" xfId="0" applyFont="1" applyFill="1" applyBorder="1"/>
    <xf numFmtId="0" fontId="12" fillId="41" borderId="3" xfId="0" applyFont="1" applyFill="1" applyBorder="1"/>
    <xf numFmtId="0" fontId="12" fillId="39" borderId="3" xfId="0" applyFont="1" applyFill="1" applyBorder="1"/>
    <xf numFmtId="0" fontId="12" fillId="43" borderId="3" xfId="0" applyFont="1" applyFill="1" applyBorder="1"/>
    <xf numFmtId="0" fontId="12" fillId="31" borderId="3" xfId="0" applyFont="1" applyFill="1" applyBorder="1"/>
    <xf numFmtId="0" fontId="1" fillId="31" borderId="0" xfId="0" applyFont="1" applyFill="1"/>
    <xf numFmtId="0" fontId="1" fillId="31" borderId="3" xfId="0" applyFont="1" applyFill="1" applyBorder="1"/>
    <xf numFmtId="0" fontId="0" fillId="31" borderId="0" xfId="0" applyFill="1"/>
    <xf numFmtId="0" fontId="2" fillId="44" borderId="3" xfId="0" applyFont="1" applyFill="1" applyBorder="1" applyAlignment="1">
      <alignment horizontal="left"/>
    </xf>
    <xf numFmtId="0" fontId="1" fillId="45" borderId="0" xfId="0" applyFont="1" applyFill="1"/>
    <xf numFmtId="0" fontId="12" fillId="46" borderId="3" xfId="0" applyFont="1" applyFill="1" applyBorder="1"/>
    <xf numFmtId="0" fontId="15" fillId="2" borderId="0" xfId="0" applyFont="1" applyFill="1" applyAlignment="1">
      <alignment horizontal="left"/>
    </xf>
    <xf numFmtId="0" fontId="8" fillId="0" borderId="3" xfId="0" applyFont="1" applyBorder="1"/>
    <xf numFmtId="0" fontId="0" fillId="39" borderId="0" xfId="0" applyFill="1"/>
    <xf numFmtId="0" fontId="0" fillId="47" borderId="0" xfId="0" applyFill="1"/>
    <xf numFmtId="0" fontId="12" fillId="39" borderId="0" xfId="0" applyFont="1" applyFill="1"/>
    <xf numFmtId="0" fontId="0" fillId="0" borderId="0" xfId="0" applyAlignment="1">
      <alignment horizontal="right"/>
    </xf>
    <xf numFmtId="0" fontId="1" fillId="34" borderId="0" xfId="0" applyFont="1" applyFill="1"/>
    <xf numFmtId="0" fontId="8" fillId="34" borderId="0" xfId="0" applyFont="1" applyFill="1"/>
    <xf numFmtId="0" fontId="7" fillId="34" borderId="0" xfId="0" applyFont="1" applyFill="1"/>
    <xf numFmtId="0" fontId="0" fillId="34" borderId="0" xfId="0" applyFill="1"/>
    <xf numFmtId="0" fontId="12" fillId="47" borderId="3" xfId="0" applyFont="1" applyFill="1" applyBorder="1"/>
    <xf numFmtId="0" fontId="16" fillId="0" borderId="0" xfId="0" applyFont="1"/>
    <xf numFmtId="0" fontId="5" fillId="0" borderId="4" xfId="0" applyFont="1" applyBorder="1" applyAlignment="1">
      <alignment horizontal="center"/>
    </xf>
    <xf numFmtId="0" fontId="1" fillId="0" borderId="0" xfId="0" applyFont="1" applyAlignment="1">
      <alignment horizontal="center"/>
    </xf>
    <xf numFmtId="0" fontId="0" fillId="0" borderId="0" xfId="0"/>
  </cellXfs>
  <cellStyles count="1">
    <cellStyle name="Normal" xfId="0" builtinId="0"/>
  </cellStyles>
  <dxfs count="0"/>
  <tableStyles count="0" defaultTableStyle="TableStyleMedium2" defaultPivotStyle="PivotStyleLight16"/>
  <colors>
    <mruColors>
      <color rgb="FFECD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www.google.com/search?sca_esv=949b3f1faca713d2&amp;cs=1&amp;sxsrf=ADLYWIJBONXpBsBjwrcDJD8MBUKptWcC4g:1730128413540&amp;q=zebrawood&amp;stick=H4sIAAAAAAAAAG1Ru07CUBgGU6QtaOQwkWisJs6FSq01DoJhICbGGGKiS3N641TantoWWvoKMvkIPoHRGN-F3cEu7iQmUiplcfz-7_LfyMZ-np_lq50Q-4bCBBirjOdoiqF5szVS6lz2ur1b6YXIx0QRFDoytscxsUNTrMXWhbEqi2CrpbuGAm3Gggj3YcJXQWVZbJtQGSSpMVFKXZyoq06GFF1X0RwB6k6TXZgqaynXFGTPB-VFBBNA0x76MbEBSucIDnyNuTH6MMtp8NIojAmaJhOEnLAZE2WaTsChIoZ1lHGizwsrm8f7DzGxnSq5QLAQBzaXw19BFQ4HWZAtC_69vvK6UcBl6AhZgrJqEkTzWWlAXmNPS5ei6GLCONF4QbQs2cWeMd9gly6xfbbBNRz1WDLn97T7mmlYzEhzLc1EOJV7iPnLAcUL6EMTh88FKloebbpeyz1-Tg4rHyeTt2Dv66z7fvqde21PDn6mT-R_7_0Ff8sES_oBAAA&amp;sa=X&amp;ved=2ahUKEwijmIDMrrGJAxXyhf0HHQqrD_wQ7fAIegUIABCAAw" TargetMode="External"/><Relationship Id="rId2" Type="http://schemas.openxmlformats.org/officeDocument/2006/relationships/hyperlink" Target="https://www.google.com/search?sca_esv=949b3f1faca713d2&amp;cs=1&amp;sxsrf=ADLYWIJBONXpBsBjwrcDJD8MBUKptWcC4g:1730128413540&amp;q=african+blackwood&amp;stick=H4sIAAAAAAAAAG1RvU7CUBgFU6QUNHKZSDRWE-fSAtYaB8EwEBNjDDHRpbn9vZW2t7aFFl5BJh_BJzAa47uwO9jFncRESqEsjueen3u-7yPZwyw3y1Y6IfYNmQ4wVmjPUWVD9WYbpNi56nV7d-IrkY2IPMh1JGyPImKPKjAWU-NHiiSAnZbmGjK0aQsirMOYr4Dy6rFtQrkfp0ZEMXFxgqY4KZI1TUFzBAr3quTCRFlNuAYveT4oLSLoAJr2wI-ILVC8QLDvq_StocM0h22KwzAiKIqMEXLCRkSUKCoGdVkIayjlBL_Jr21e03-MiN1EyQW8hTiwvSp_DRU46KdBtsT7D9ra644DLkXHyOLl9SfBeN6VAuQN9tRkqAKVjxlnPFoQLUtysWfMJ9iniozOsBzrKCeiOd-nraumYdFD1bVUE-FE7iF6mQPyl9CHJg5fcmW4bCqt1jzdrGaevib18ufp5D04-D7vfpz9ZN7ak6Pf6TP535n_AKQTWYICAgAA&amp;sa=X&amp;ved=2ahUKEwijmIDMrrGJAxXyhf0HHQqrD_wQ7fAIegUIABC_Ag" TargetMode="External"/><Relationship Id="rId1" Type="http://schemas.openxmlformats.org/officeDocument/2006/relationships/hyperlink" Target="https://www.google.com/search?sca_esv=949b3f1faca713d2&amp;cs=1&amp;sxsrf=ADLYWII8W3fmDIVOppII16IVul2Uoq8RbQ:1730127725166&amp;q=dragon%27s+blood+tree&amp;stick=H4sIAAAAAAAAAOMwVGK0-MUoGJRYlKpQUpSaqlBckJqcmVr8i4kj3tUvxDMkMn4DC-MrFh4uLv1cfQOjwnTDvPJXLNxcnCBuSo65ZSVCssiyqqjsFYugEL9jUWpyokJBYk4u2NRXLCJCQi5FicmJqXmJCsmZeXmJSYlFmQid5jnZBpavWESFhB3TijKTE_MUkhLzkxKToLp5hLicihKrMnMU8kpLwMqAhqXn56kXKyTl5OenQJVBXWVobhRvjuCZZOWWwHkmGWUmua9Y-IR4gjNzylKLFJwyi5IzXrEICQmEFCWWpebkpBYBTQWZt4hVOAXTlltskgzdT3uMC32Ydmz111Us_P1lUp7Hrw5epQWMkzgwAxIAbNCvJGIBAAA&amp;sa=X&amp;ved=2ahUKEwj0w-SDrLGJAxWBgP0HHdnJKxcQ7fAIegUIABDcAQ" TargetMode="External"/><Relationship Id="rId4" Type="http://schemas.openxmlformats.org/officeDocument/2006/relationships/hyperlink" Target="https://www.google.com/search?sca_esv=949b3f1faca713d2&amp;cs=1&amp;sxsrf=ADLYWIJBONXpBsBjwrcDJD8MBUKptWcC4g:1730128413540&amp;q=beech&amp;stick=H4sIAAAAAAAAAG2RsU7CQBzGwRQpBY0cE4nGauIMLWCpcRAMAzExxhATXci1vfYqba-2hRZeQSYfwScwGuO7sDvYxZ3EREqlLI7ffd_3u___juYO0815utQJiKfLrE-Iwro2knXkzjfofuey1-3d9l-odEhlQaYjEWscUntMrmJWqsJYkUSw01IdXYYWa0JMNBj5JVBcHbYNKA8iakjl4xYvqoqdKFlVFbxQIHeHJAfGyXLs1QXJ9UBhiWB9aFhDL6S2QP4cw4GH2BtdgwmHa_RHQUgxDB0pbAf1kCowTCRqshhUceKJXkNY19yG9xBSu3GS9wUT82B7NfwVVOBwkIAsSfDu1XXXmfh8oo6xKcjrS_zJYlYG0NfERfFSOSYbOfZkvDRapuQQV19ssM_kK1qF4zlbafaNxXtaGjJ0kx0hx0QGJnHcxewfB2QvoAcNEjxnMhJCMp5tllOPn9Na8eNk-uYffJ1130-_U6_t6dHP7In-72t_Adjnnh32AQAA&amp;sa=X&amp;ved=2ahUKEwijmIDMrrGJAxXyhf0HHQqrD_wQ7fAIegUIABCyA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5:J47"/>
  <sheetViews>
    <sheetView workbookViewId="0">
      <selection activeCell="E20" sqref="E20"/>
    </sheetView>
  </sheetViews>
  <sheetFormatPr defaultColWidth="12.5703125" defaultRowHeight="15.75" customHeight="1"/>
  <cols>
    <col min="3" max="3" width="26.5703125" customWidth="1"/>
    <col min="8" max="8" width="23.42578125" customWidth="1"/>
    <col min="9" max="9" width="37.7109375" customWidth="1"/>
    <col min="10" max="10" width="20.7109375" customWidth="1"/>
    <col min="13" max="13" width="37.42578125" customWidth="1"/>
  </cols>
  <sheetData>
    <row r="5" spans="2:10" ht="12.75">
      <c r="G5" s="1" t="s">
        <v>0</v>
      </c>
      <c r="I5" s="1" t="s">
        <v>1</v>
      </c>
      <c r="J5" s="1" t="s">
        <v>2</v>
      </c>
    </row>
    <row r="6" spans="2:10" ht="12.75">
      <c r="G6" s="1">
        <v>1</v>
      </c>
      <c r="H6" s="1" t="s">
        <v>3</v>
      </c>
      <c r="I6" s="1" t="s">
        <v>4</v>
      </c>
      <c r="J6" s="1" t="s">
        <v>5</v>
      </c>
    </row>
    <row r="7" spans="2:10" ht="12.75">
      <c r="G7" s="1">
        <v>1</v>
      </c>
      <c r="H7" s="1" t="s">
        <v>6</v>
      </c>
      <c r="I7" s="1" t="s">
        <v>7</v>
      </c>
      <c r="J7" s="1" t="s">
        <v>8</v>
      </c>
    </row>
    <row r="8" spans="2:10" ht="12.75">
      <c r="G8" s="1">
        <v>1</v>
      </c>
      <c r="H8" s="1" t="s">
        <v>9</v>
      </c>
      <c r="I8" s="1" t="s">
        <v>10</v>
      </c>
      <c r="J8" s="1" t="s">
        <v>11</v>
      </c>
    </row>
    <row r="9" spans="2:10" ht="12.75">
      <c r="C9" s="1" t="s">
        <v>12</v>
      </c>
      <c r="D9" s="1" t="s">
        <v>13</v>
      </c>
      <c r="G9" s="1">
        <v>1</v>
      </c>
      <c r="H9" s="1" t="s">
        <v>14</v>
      </c>
      <c r="I9" s="1" t="s">
        <v>15</v>
      </c>
      <c r="J9" s="1" t="s">
        <v>11</v>
      </c>
    </row>
    <row r="10" spans="2:10" ht="12.75">
      <c r="G10" s="1">
        <v>1</v>
      </c>
      <c r="H10" s="1" t="s">
        <v>16</v>
      </c>
      <c r="I10" s="1" t="s">
        <v>17</v>
      </c>
      <c r="J10" s="1" t="s">
        <v>11</v>
      </c>
    </row>
    <row r="11" spans="2:10" ht="12.75">
      <c r="G11" s="1">
        <v>1</v>
      </c>
      <c r="H11" s="1" t="s">
        <v>18</v>
      </c>
      <c r="I11" s="1" t="s">
        <v>19</v>
      </c>
      <c r="J11" s="1" t="s">
        <v>20</v>
      </c>
    </row>
    <row r="12" spans="2:10" ht="12.75">
      <c r="C12" t="s">
        <v>833</v>
      </c>
      <c r="D12" t="s">
        <v>10</v>
      </c>
      <c r="G12" s="1">
        <v>1</v>
      </c>
      <c r="H12" s="1" t="s">
        <v>21</v>
      </c>
      <c r="I12" s="1" t="s">
        <v>22</v>
      </c>
      <c r="J12" s="1" t="s">
        <v>11</v>
      </c>
    </row>
    <row r="13" spans="2:10" ht="12.75">
      <c r="B13" t="s">
        <v>81</v>
      </c>
      <c r="C13">
        <v>5</v>
      </c>
      <c r="D13">
        <v>100</v>
      </c>
      <c r="G13" s="1">
        <v>2</v>
      </c>
      <c r="H13" s="1" t="s">
        <v>23</v>
      </c>
      <c r="I13" s="1" t="s">
        <v>24</v>
      </c>
      <c r="J13" s="1" t="s">
        <v>25</v>
      </c>
    </row>
    <row r="14" spans="2:10" ht="12.75">
      <c r="B14" t="s">
        <v>443</v>
      </c>
      <c r="C14">
        <v>0</v>
      </c>
      <c r="D14">
        <v>1</v>
      </c>
      <c r="G14" s="1">
        <v>2</v>
      </c>
      <c r="H14" s="2" t="s">
        <v>26</v>
      </c>
      <c r="I14" s="1" t="s">
        <v>27</v>
      </c>
      <c r="J14" s="1" t="s">
        <v>15</v>
      </c>
    </row>
    <row r="15" spans="2:10" ht="12.75">
      <c r="B15" t="s">
        <v>834</v>
      </c>
      <c r="C15">
        <v>1</v>
      </c>
      <c r="D15">
        <v>0</v>
      </c>
      <c r="G15" s="1">
        <v>2</v>
      </c>
      <c r="H15" s="1" t="s">
        <v>28</v>
      </c>
      <c r="I15" s="1"/>
      <c r="J15" s="1" t="s">
        <v>11</v>
      </c>
    </row>
    <row r="16" spans="2:10" ht="12.75">
      <c r="G16" s="1">
        <v>2</v>
      </c>
      <c r="H16" s="1" t="s">
        <v>29</v>
      </c>
      <c r="I16" s="1" t="s">
        <v>30</v>
      </c>
      <c r="J16" s="1" t="s">
        <v>20</v>
      </c>
    </row>
    <row r="17" spans="6:10" ht="12.75">
      <c r="G17" s="1">
        <v>2</v>
      </c>
      <c r="H17" s="1" t="s">
        <v>31</v>
      </c>
      <c r="I17" s="1" t="s">
        <v>32</v>
      </c>
      <c r="J17" s="1" t="s">
        <v>11</v>
      </c>
    </row>
    <row r="18" spans="6:10" ht="12.75">
      <c r="G18" s="1">
        <v>2</v>
      </c>
      <c r="H18" s="1" t="s">
        <v>33</v>
      </c>
      <c r="J18" s="1" t="s">
        <v>34</v>
      </c>
    </row>
    <row r="19" spans="6:10" ht="12.75">
      <c r="G19" s="1">
        <v>2</v>
      </c>
      <c r="H19" s="1" t="s">
        <v>35</v>
      </c>
      <c r="I19" s="1" t="s">
        <v>36</v>
      </c>
      <c r="J19" s="1" t="s">
        <v>11</v>
      </c>
    </row>
    <row r="20" spans="6:10" ht="12.75">
      <c r="G20" s="1">
        <v>3</v>
      </c>
      <c r="H20" s="1" t="s">
        <v>37</v>
      </c>
      <c r="I20" s="1" t="s">
        <v>38</v>
      </c>
      <c r="J20" s="1" t="s">
        <v>25</v>
      </c>
    </row>
    <row r="21" spans="6:10" ht="12.75">
      <c r="G21" s="1">
        <v>3</v>
      </c>
      <c r="H21" s="1" t="s">
        <v>39</v>
      </c>
      <c r="I21" s="1" t="s">
        <v>40</v>
      </c>
      <c r="J21" s="1" t="s">
        <v>20</v>
      </c>
    </row>
    <row r="22" spans="6:10" ht="12.75">
      <c r="G22" s="1">
        <v>3</v>
      </c>
      <c r="H22" s="1" t="s">
        <v>41</v>
      </c>
      <c r="I22" s="1" t="s">
        <v>42</v>
      </c>
      <c r="J22" s="1" t="s">
        <v>11</v>
      </c>
    </row>
    <row r="23" spans="6:10" ht="12.75">
      <c r="G23" s="1">
        <v>3</v>
      </c>
      <c r="H23" s="1" t="s">
        <v>43</v>
      </c>
      <c r="I23" s="1" t="s">
        <v>44</v>
      </c>
      <c r="J23" s="1" t="s">
        <v>15</v>
      </c>
    </row>
    <row r="24" spans="6:10" ht="12.75">
      <c r="G24" s="1">
        <v>3</v>
      </c>
      <c r="H24" s="1" t="s">
        <v>45</v>
      </c>
      <c r="J24" s="1" t="s">
        <v>11</v>
      </c>
    </row>
    <row r="25" spans="6:10" ht="12.75">
      <c r="G25" s="1">
        <v>3</v>
      </c>
      <c r="H25" s="1" t="s">
        <v>46</v>
      </c>
      <c r="I25" s="1" t="s">
        <v>47</v>
      </c>
      <c r="J25" s="1" t="s">
        <v>11</v>
      </c>
    </row>
    <row r="26" spans="6:10" ht="12.75">
      <c r="G26" s="1">
        <v>3</v>
      </c>
      <c r="H26" s="1" t="s">
        <v>48</v>
      </c>
      <c r="I26" s="1" t="s">
        <v>49</v>
      </c>
      <c r="J26" s="1" t="s">
        <v>25</v>
      </c>
    </row>
    <row r="29" spans="6:10" ht="15.75" customHeight="1" thickBot="1"/>
    <row r="30" spans="6:10" ht="15.75" customHeight="1" thickBot="1">
      <c r="G30" s="36" t="s">
        <v>0</v>
      </c>
      <c r="H30" s="49"/>
      <c r="I30" s="36" t="s">
        <v>1</v>
      </c>
      <c r="J30" s="36" t="s">
        <v>2</v>
      </c>
    </row>
    <row r="31" spans="6:10" ht="15.75" customHeight="1">
      <c r="F31" s="1" t="s">
        <v>62</v>
      </c>
      <c r="G31" s="48">
        <v>1</v>
      </c>
      <c r="H31" s="39" t="s">
        <v>3</v>
      </c>
      <c r="I31" s="48" t="s">
        <v>4</v>
      </c>
      <c r="J31" s="39" t="s">
        <v>5</v>
      </c>
    </row>
    <row r="32" spans="6:10" ht="15.75" customHeight="1">
      <c r="F32" s="1" t="s">
        <v>62</v>
      </c>
      <c r="G32" s="40">
        <v>1</v>
      </c>
      <c r="H32" s="35" t="s">
        <v>18</v>
      </c>
      <c r="I32" s="40" t="s">
        <v>340</v>
      </c>
      <c r="J32" s="35" t="s">
        <v>8</v>
      </c>
    </row>
    <row r="33" spans="6:10" ht="15.75" customHeight="1">
      <c r="F33" s="1" t="s">
        <v>62</v>
      </c>
      <c r="G33" s="40">
        <v>1</v>
      </c>
      <c r="H33" s="35" t="s">
        <v>9</v>
      </c>
      <c r="I33" s="40" t="s">
        <v>15</v>
      </c>
      <c r="J33" s="35" t="s">
        <v>11</v>
      </c>
    </row>
    <row r="34" spans="6:10" ht="15.75" customHeight="1">
      <c r="F34" s="1" t="s">
        <v>62</v>
      </c>
      <c r="G34" s="40">
        <v>1</v>
      </c>
      <c r="H34" s="35" t="s">
        <v>14</v>
      </c>
      <c r="I34" s="40" t="s">
        <v>218</v>
      </c>
      <c r="J34" s="35" t="s">
        <v>11</v>
      </c>
    </row>
    <row r="35" spans="6:10" ht="15.75" customHeight="1">
      <c r="F35" s="1" t="s">
        <v>62</v>
      </c>
      <c r="G35" s="40">
        <v>1</v>
      </c>
      <c r="H35" s="35" t="s">
        <v>21</v>
      </c>
      <c r="I35" s="40" t="s">
        <v>19</v>
      </c>
      <c r="J35" s="35" t="s">
        <v>20</v>
      </c>
    </row>
    <row r="36" spans="6:10" ht="15.75" customHeight="1">
      <c r="F36" s="46" t="s">
        <v>63</v>
      </c>
      <c r="G36" s="40">
        <v>2</v>
      </c>
      <c r="H36" s="35" t="s">
        <v>16</v>
      </c>
      <c r="I36" s="40" t="s">
        <v>342</v>
      </c>
      <c r="J36" s="35" t="s">
        <v>25</v>
      </c>
    </row>
    <row r="37" spans="6:10" ht="15.75" customHeight="1">
      <c r="F37" s="1" t="s">
        <v>63</v>
      </c>
      <c r="G37" s="40">
        <v>2</v>
      </c>
      <c r="H37" s="47" t="s">
        <v>26</v>
      </c>
      <c r="I37" s="40" t="s">
        <v>341</v>
      </c>
      <c r="J37" s="35" t="s">
        <v>11</v>
      </c>
    </row>
    <row r="38" spans="6:10" ht="15.75" customHeight="1">
      <c r="F38" s="1" t="s">
        <v>63</v>
      </c>
      <c r="G38" s="40">
        <v>2</v>
      </c>
      <c r="H38" s="35" t="s">
        <v>29</v>
      </c>
      <c r="I38" s="40" t="s">
        <v>27</v>
      </c>
      <c r="J38" s="35" t="s">
        <v>15</v>
      </c>
    </row>
    <row r="39" spans="6:10" ht="15.75" customHeight="1">
      <c r="F39" s="1" t="s">
        <v>63</v>
      </c>
      <c r="G39" s="40">
        <v>2</v>
      </c>
      <c r="H39" s="35" t="s">
        <v>31</v>
      </c>
      <c r="I39" s="40" t="s">
        <v>346</v>
      </c>
      <c r="J39" s="35" t="s">
        <v>20</v>
      </c>
    </row>
    <row r="40" spans="6:10" ht="15.75" customHeight="1">
      <c r="F40" s="1" t="s">
        <v>63</v>
      </c>
      <c r="G40" s="40">
        <v>2</v>
      </c>
      <c r="H40" s="35" t="s">
        <v>33</v>
      </c>
      <c r="I40" s="40" t="s">
        <v>343</v>
      </c>
      <c r="J40" s="35" t="s">
        <v>11</v>
      </c>
    </row>
    <row r="41" spans="6:10" ht="15.75" customHeight="1">
      <c r="F41" s="1" t="s">
        <v>66</v>
      </c>
      <c r="G41" s="40">
        <v>3</v>
      </c>
      <c r="H41" s="35" t="s">
        <v>37</v>
      </c>
      <c r="I41" s="40" t="s">
        <v>347</v>
      </c>
      <c r="J41" s="35" t="s">
        <v>25</v>
      </c>
    </row>
    <row r="42" spans="6:10" ht="15.75" customHeight="1">
      <c r="F42" s="1" t="s">
        <v>66</v>
      </c>
      <c r="G42" s="40">
        <v>3</v>
      </c>
      <c r="H42" s="35" t="s">
        <v>39</v>
      </c>
      <c r="I42" s="40" t="s">
        <v>30</v>
      </c>
      <c r="J42" s="35" t="s">
        <v>11</v>
      </c>
    </row>
    <row r="43" spans="6:10" ht="15.75" customHeight="1">
      <c r="F43" s="1" t="s">
        <v>66</v>
      </c>
      <c r="G43" s="40">
        <v>3</v>
      </c>
      <c r="H43" s="35" t="s">
        <v>41</v>
      </c>
      <c r="I43" s="40" t="s">
        <v>344</v>
      </c>
      <c r="J43" s="35" t="s">
        <v>20</v>
      </c>
    </row>
    <row r="44" spans="6:10" ht="15.75" customHeight="1">
      <c r="F44" s="1" t="s">
        <v>66</v>
      </c>
      <c r="G44" s="40">
        <v>3</v>
      </c>
      <c r="H44" s="35" t="s">
        <v>45</v>
      </c>
      <c r="I44" s="40" t="s">
        <v>345</v>
      </c>
      <c r="J44" s="35" t="s">
        <v>34</v>
      </c>
    </row>
    <row r="45" spans="6:10" ht="15.75" customHeight="1">
      <c r="F45" s="1" t="s">
        <v>66</v>
      </c>
      <c r="G45" s="40">
        <v>3</v>
      </c>
      <c r="H45" s="35" t="s">
        <v>46</v>
      </c>
      <c r="I45" s="40" t="s">
        <v>49</v>
      </c>
      <c r="J45" s="35" t="s">
        <v>25</v>
      </c>
    </row>
    <row r="46" spans="6:10" ht="15.75" customHeight="1">
      <c r="G46" s="40"/>
      <c r="H46" s="40"/>
      <c r="I46" s="40"/>
      <c r="J46" s="40"/>
    </row>
    <row r="47" spans="6:10" ht="15.75" customHeight="1">
      <c r="G47" s="40"/>
      <c r="H47" s="40"/>
      <c r="I47" s="40"/>
      <c r="J47" s="40"/>
    </row>
  </sheetData>
  <dataValidations count="1">
    <dataValidation type="list" allowBlank="1" showErrorMessage="1" sqref="F31:F45" xr:uid="{FC5FEFE4-11F6-4985-A4C6-E4B6BD138074}">
      <formula1>"Classic,Rare,Mythic"</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76D2E-FEA3-454F-BC35-ED3E32220B6F}">
  <dimension ref="C3:J145"/>
  <sheetViews>
    <sheetView workbookViewId="0">
      <selection activeCell="K149" sqref="K149"/>
    </sheetView>
  </sheetViews>
  <sheetFormatPr defaultRowHeight="12.75"/>
  <cols>
    <col min="4" max="4" width="57" customWidth="1"/>
    <col min="5" max="5" width="36" customWidth="1"/>
    <col min="6" max="6" width="35.85546875" customWidth="1"/>
  </cols>
  <sheetData>
    <row r="3" spans="3:10">
      <c r="D3" t="s">
        <v>790</v>
      </c>
    </row>
    <row r="4" spans="3:10">
      <c r="C4" t="s">
        <v>791</v>
      </c>
      <c r="D4" t="s">
        <v>792</v>
      </c>
      <c r="E4" t="s">
        <v>794</v>
      </c>
      <c r="F4" t="s">
        <v>793</v>
      </c>
      <c r="I4">
        <v>1</v>
      </c>
      <c r="J4">
        <v>100</v>
      </c>
    </row>
    <row r="5" spans="3:10">
      <c r="C5">
        <v>1</v>
      </c>
      <c r="D5">
        <f>2^C5 + 2 * (C5^2) + 1 * (C5+ 1) * 7 + 2</f>
        <v>20</v>
      </c>
      <c r="E5">
        <f>3^C5 + 2 * (C5^2) + 1 * (C5+ 1) * 7 + 2</f>
        <v>21</v>
      </c>
      <c r="F5">
        <f>2^C5 + 2 * (C5^3) + 1 * (C5 + 1) * 7 + 2</f>
        <v>20</v>
      </c>
      <c r="I5">
        <v>2</v>
      </c>
      <c r="J5">
        <f>J4*0.98</f>
        <v>98</v>
      </c>
    </row>
    <row r="6" spans="3:10">
      <c r="C6">
        <v>2</v>
      </c>
      <c r="D6">
        <f t="shared" ref="D6:D46" si="0">2^C6 + 2 * (C6^2) + 1 * (C6+ 1) * 7 + 2</f>
        <v>35</v>
      </c>
      <c r="E6">
        <f t="shared" ref="E6:E46" si="1">3^C6 + 2 * (C6^2) + 1 * (C6+ 1) * 7 + 2</f>
        <v>40</v>
      </c>
      <c r="F6">
        <f t="shared" ref="F6:F46" si="2">2^C6 + 2 * (C6^3) + 1 * (C6 + 1) * 7 + 2</f>
        <v>43</v>
      </c>
      <c r="I6">
        <v>3</v>
      </c>
      <c r="J6">
        <f t="shared" ref="J6:J69" si="3">J5*0.98</f>
        <v>96.039999999999992</v>
      </c>
    </row>
    <row r="7" spans="3:10">
      <c r="C7">
        <v>3</v>
      </c>
      <c r="D7">
        <f t="shared" si="0"/>
        <v>56</v>
      </c>
      <c r="E7">
        <f t="shared" si="1"/>
        <v>75</v>
      </c>
      <c r="F7">
        <f t="shared" si="2"/>
        <v>92</v>
      </c>
      <c r="I7">
        <v>4</v>
      </c>
      <c r="J7">
        <f t="shared" si="3"/>
        <v>94.119199999999992</v>
      </c>
    </row>
    <row r="8" spans="3:10">
      <c r="C8">
        <v>4</v>
      </c>
      <c r="D8">
        <f t="shared" si="0"/>
        <v>85</v>
      </c>
      <c r="E8">
        <f t="shared" si="1"/>
        <v>150</v>
      </c>
      <c r="F8">
        <f t="shared" si="2"/>
        <v>181</v>
      </c>
      <c r="I8">
        <v>5</v>
      </c>
      <c r="J8">
        <f t="shared" si="3"/>
        <v>92.23681599999999</v>
      </c>
    </row>
    <row r="9" spans="3:10">
      <c r="C9">
        <v>5</v>
      </c>
      <c r="D9">
        <f t="shared" si="0"/>
        <v>126</v>
      </c>
      <c r="E9">
        <f t="shared" si="1"/>
        <v>337</v>
      </c>
      <c r="F9">
        <f t="shared" si="2"/>
        <v>326</v>
      </c>
      <c r="I9">
        <v>6</v>
      </c>
      <c r="J9">
        <f t="shared" si="3"/>
        <v>90.392079679999995</v>
      </c>
    </row>
    <row r="10" spans="3:10">
      <c r="C10">
        <v>6</v>
      </c>
      <c r="D10">
        <f t="shared" si="0"/>
        <v>187</v>
      </c>
      <c r="E10">
        <f t="shared" si="1"/>
        <v>852</v>
      </c>
      <c r="F10">
        <f t="shared" si="2"/>
        <v>547</v>
      </c>
      <c r="I10">
        <v>7</v>
      </c>
      <c r="J10">
        <f t="shared" si="3"/>
        <v>88.584238086399992</v>
      </c>
    </row>
    <row r="11" spans="3:10">
      <c r="C11">
        <v>7</v>
      </c>
      <c r="D11">
        <f t="shared" si="0"/>
        <v>284</v>
      </c>
      <c r="E11">
        <f t="shared" si="1"/>
        <v>2343</v>
      </c>
      <c r="F11">
        <f t="shared" si="2"/>
        <v>872</v>
      </c>
      <c r="I11">
        <v>8</v>
      </c>
      <c r="J11">
        <f t="shared" si="3"/>
        <v>86.812553324671995</v>
      </c>
    </row>
    <row r="12" spans="3:10">
      <c r="C12">
        <v>8</v>
      </c>
      <c r="D12">
        <f t="shared" si="0"/>
        <v>449</v>
      </c>
      <c r="E12">
        <f t="shared" si="1"/>
        <v>6754</v>
      </c>
      <c r="F12">
        <f t="shared" si="2"/>
        <v>1345</v>
      </c>
      <c r="I12">
        <v>9</v>
      </c>
      <c r="J12">
        <f t="shared" si="3"/>
        <v>85.076302258178558</v>
      </c>
    </row>
    <row r="13" spans="3:10">
      <c r="C13">
        <v>9</v>
      </c>
      <c r="D13">
        <f t="shared" si="0"/>
        <v>746</v>
      </c>
      <c r="E13">
        <f t="shared" si="1"/>
        <v>19917</v>
      </c>
      <c r="F13">
        <f t="shared" si="2"/>
        <v>2042</v>
      </c>
      <c r="I13">
        <v>10</v>
      </c>
      <c r="J13">
        <f t="shared" si="3"/>
        <v>83.374776213014982</v>
      </c>
    </row>
    <row r="14" spans="3:10">
      <c r="C14">
        <v>10</v>
      </c>
      <c r="D14">
        <f t="shared" si="0"/>
        <v>1303</v>
      </c>
      <c r="E14">
        <f t="shared" si="1"/>
        <v>59328</v>
      </c>
      <c r="F14">
        <f t="shared" si="2"/>
        <v>3103</v>
      </c>
      <c r="I14">
        <v>11</v>
      </c>
      <c r="J14">
        <f t="shared" si="3"/>
        <v>81.707280688754679</v>
      </c>
    </row>
    <row r="15" spans="3:10">
      <c r="C15">
        <v>11</v>
      </c>
      <c r="D15">
        <f t="shared" si="0"/>
        <v>2376</v>
      </c>
      <c r="E15">
        <f t="shared" si="1"/>
        <v>177475</v>
      </c>
      <c r="F15">
        <f t="shared" si="2"/>
        <v>4796</v>
      </c>
      <c r="I15">
        <v>12</v>
      </c>
      <c r="J15">
        <f t="shared" si="3"/>
        <v>80.073135074979589</v>
      </c>
    </row>
    <row r="16" spans="3:10">
      <c r="C16">
        <v>12</v>
      </c>
      <c r="D16">
        <f t="shared" si="0"/>
        <v>4477</v>
      </c>
      <c r="E16">
        <f t="shared" si="1"/>
        <v>531822</v>
      </c>
      <c r="F16">
        <f t="shared" si="2"/>
        <v>7645</v>
      </c>
      <c r="I16">
        <v>13</v>
      </c>
      <c r="J16">
        <f t="shared" si="3"/>
        <v>78.47167237347999</v>
      </c>
    </row>
    <row r="17" spans="3:10">
      <c r="C17">
        <v>13</v>
      </c>
      <c r="D17">
        <f t="shared" si="0"/>
        <v>8630</v>
      </c>
      <c r="E17">
        <f t="shared" si="1"/>
        <v>1594761</v>
      </c>
      <c r="F17">
        <f t="shared" si="2"/>
        <v>12686</v>
      </c>
      <c r="I17">
        <v>14</v>
      </c>
      <c r="J17">
        <f t="shared" si="3"/>
        <v>76.902238926010384</v>
      </c>
    </row>
    <row r="18" spans="3:10">
      <c r="C18">
        <v>14</v>
      </c>
      <c r="D18">
        <f t="shared" si="0"/>
        <v>16883</v>
      </c>
      <c r="E18">
        <f t="shared" si="1"/>
        <v>4783468</v>
      </c>
      <c r="F18">
        <f t="shared" si="2"/>
        <v>21979</v>
      </c>
      <c r="I18">
        <v>15</v>
      </c>
      <c r="J18">
        <f t="shared" si="3"/>
        <v>75.364194147490181</v>
      </c>
    </row>
    <row r="19" spans="3:10">
      <c r="C19">
        <v>15</v>
      </c>
      <c r="D19">
        <f t="shared" si="0"/>
        <v>33332</v>
      </c>
      <c r="E19">
        <f t="shared" si="1"/>
        <v>14349471</v>
      </c>
      <c r="F19">
        <f t="shared" si="2"/>
        <v>39632</v>
      </c>
      <c r="I19">
        <v>16</v>
      </c>
      <c r="J19">
        <f t="shared" si="3"/>
        <v>73.856910264540375</v>
      </c>
    </row>
    <row r="20" spans="3:10">
      <c r="C20">
        <v>16</v>
      </c>
      <c r="D20">
        <f t="shared" si="0"/>
        <v>66169</v>
      </c>
      <c r="E20">
        <f t="shared" si="1"/>
        <v>43047354</v>
      </c>
      <c r="F20">
        <f t="shared" si="2"/>
        <v>73849</v>
      </c>
      <c r="I20">
        <v>17</v>
      </c>
      <c r="J20">
        <f t="shared" si="3"/>
        <v>72.379772059249561</v>
      </c>
    </row>
    <row r="21" spans="3:10">
      <c r="C21">
        <v>17</v>
      </c>
      <c r="D21">
        <f t="shared" si="0"/>
        <v>131778</v>
      </c>
      <c r="E21">
        <f t="shared" si="1"/>
        <v>129140869</v>
      </c>
      <c r="F21">
        <f t="shared" si="2"/>
        <v>141026</v>
      </c>
      <c r="I21">
        <v>18</v>
      </c>
      <c r="J21">
        <f t="shared" si="3"/>
        <v>70.932176618064574</v>
      </c>
    </row>
    <row r="22" spans="3:10">
      <c r="C22">
        <v>18</v>
      </c>
      <c r="D22">
        <f t="shared" si="0"/>
        <v>262927</v>
      </c>
      <c r="E22">
        <f t="shared" si="1"/>
        <v>387421272</v>
      </c>
      <c r="F22">
        <f t="shared" si="2"/>
        <v>273943</v>
      </c>
      <c r="I22">
        <v>19</v>
      </c>
      <c r="J22">
        <f t="shared" si="3"/>
        <v>69.513533085703287</v>
      </c>
    </row>
    <row r="23" spans="3:10">
      <c r="C23">
        <v>19</v>
      </c>
      <c r="D23">
        <f t="shared" si="0"/>
        <v>525152</v>
      </c>
      <c r="E23">
        <f t="shared" si="1"/>
        <v>1162262331</v>
      </c>
      <c r="F23">
        <f t="shared" si="2"/>
        <v>538148</v>
      </c>
      <c r="I23">
        <v>20</v>
      </c>
      <c r="J23">
        <f t="shared" si="3"/>
        <v>68.123262423989217</v>
      </c>
    </row>
    <row r="24" spans="3:10">
      <c r="C24">
        <v>20</v>
      </c>
      <c r="D24">
        <f t="shared" si="0"/>
        <v>1049525</v>
      </c>
      <c r="E24">
        <f t="shared" si="1"/>
        <v>3486785350</v>
      </c>
      <c r="F24">
        <f t="shared" si="2"/>
        <v>1064725</v>
      </c>
      <c r="I24">
        <v>21</v>
      </c>
      <c r="J24">
        <f t="shared" si="3"/>
        <v>66.760797175509438</v>
      </c>
    </row>
    <row r="25" spans="3:10">
      <c r="C25">
        <v>21</v>
      </c>
      <c r="D25">
        <f t="shared" si="0"/>
        <v>2098190</v>
      </c>
      <c r="E25">
        <f t="shared" si="1"/>
        <v>10460354241</v>
      </c>
      <c r="F25">
        <f t="shared" si="2"/>
        <v>2115830</v>
      </c>
      <c r="I25">
        <v>22</v>
      </c>
      <c r="J25">
        <f t="shared" si="3"/>
        <v>65.425581231999246</v>
      </c>
    </row>
    <row r="26" spans="3:10">
      <c r="C26">
        <v>22</v>
      </c>
      <c r="D26">
        <f t="shared" si="0"/>
        <v>4195435</v>
      </c>
      <c r="E26">
        <f t="shared" si="1"/>
        <v>31381060740</v>
      </c>
      <c r="F26">
        <f t="shared" si="2"/>
        <v>4215763</v>
      </c>
      <c r="I26">
        <v>23</v>
      </c>
      <c r="J26">
        <f t="shared" si="3"/>
        <v>64.117069607359255</v>
      </c>
    </row>
    <row r="27" spans="3:10">
      <c r="C27">
        <v>23</v>
      </c>
      <c r="D27">
        <f t="shared" si="0"/>
        <v>8389836</v>
      </c>
      <c r="E27">
        <f t="shared" si="1"/>
        <v>94143180055</v>
      </c>
      <c r="F27">
        <f t="shared" si="2"/>
        <v>8413112</v>
      </c>
      <c r="I27">
        <v>24</v>
      </c>
      <c r="J27">
        <f t="shared" si="3"/>
        <v>62.834728215212067</v>
      </c>
    </row>
    <row r="28" spans="3:10">
      <c r="C28">
        <v>24</v>
      </c>
      <c r="D28">
        <f t="shared" si="0"/>
        <v>16778545</v>
      </c>
      <c r="E28">
        <f t="shared" si="1"/>
        <v>282429537810</v>
      </c>
      <c r="F28">
        <f t="shared" si="2"/>
        <v>16805041</v>
      </c>
      <c r="I28">
        <v>25</v>
      </c>
      <c r="J28">
        <f t="shared" si="3"/>
        <v>61.578033650907827</v>
      </c>
    </row>
    <row r="29" spans="3:10">
      <c r="C29">
        <v>25</v>
      </c>
      <c r="D29">
        <f t="shared" si="0"/>
        <v>33555866</v>
      </c>
      <c r="E29">
        <f t="shared" si="1"/>
        <v>847288610877</v>
      </c>
      <c r="F29">
        <f t="shared" si="2"/>
        <v>33585866</v>
      </c>
      <c r="I29">
        <v>26</v>
      </c>
      <c r="J29">
        <f t="shared" si="3"/>
        <v>60.346472977889668</v>
      </c>
    </row>
    <row r="30" spans="3:10">
      <c r="C30">
        <v>26</v>
      </c>
      <c r="D30">
        <f t="shared" si="0"/>
        <v>67110407</v>
      </c>
      <c r="E30">
        <f t="shared" si="1"/>
        <v>2541865829872</v>
      </c>
      <c r="F30">
        <f t="shared" si="2"/>
        <v>67144207</v>
      </c>
      <c r="I30">
        <v>27</v>
      </c>
      <c r="J30">
        <f t="shared" si="3"/>
        <v>59.139543518331877</v>
      </c>
    </row>
    <row r="31" spans="3:10">
      <c r="C31">
        <v>27</v>
      </c>
      <c r="D31">
        <f t="shared" si="0"/>
        <v>134219384</v>
      </c>
      <c r="E31">
        <f t="shared" si="1"/>
        <v>7625597486643</v>
      </c>
      <c r="F31">
        <f t="shared" si="2"/>
        <v>134257292</v>
      </c>
      <c r="I31">
        <v>28</v>
      </c>
      <c r="J31">
        <f t="shared" si="3"/>
        <v>57.956752647965239</v>
      </c>
    </row>
    <row r="32" spans="3:10">
      <c r="C32">
        <v>28</v>
      </c>
      <c r="D32">
        <f t="shared" si="0"/>
        <v>268437229</v>
      </c>
      <c r="E32">
        <f t="shared" si="1"/>
        <v>22876792456734</v>
      </c>
      <c r="F32">
        <f t="shared" si="2"/>
        <v>268479565</v>
      </c>
      <c r="I32">
        <v>29</v>
      </c>
      <c r="J32">
        <f t="shared" si="3"/>
        <v>56.797617595005931</v>
      </c>
    </row>
    <row r="33" spans="3:10">
      <c r="C33">
        <v>29</v>
      </c>
      <c r="D33">
        <f t="shared" si="0"/>
        <v>536872806</v>
      </c>
      <c r="E33">
        <f t="shared" si="1"/>
        <v>68630377366777</v>
      </c>
      <c r="F33">
        <f t="shared" si="2"/>
        <v>536919902</v>
      </c>
      <c r="I33">
        <v>30</v>
      </c>
      <c r="J33">
        <f t="shared" si="3"/>
        <v>55.661665243105809</v>
      </c>
    </row>
    <row r="34" spans="3:10">
      <c r="C34">
        <v>30</v>
      </c>
      <c r="D34">
        <f t="shared" si="0"/>
        <v>1073743843</v>
      </c>
      <c r="E34">
        <f t="shared" si="1"/>
        <v>205891132096668</v>
      </c>
      <c r="F34">
        <f t="shared" si="2"/>
        <v>1073796043</v>
      </c>
      <c r="I34">
        <v>31</v>
      </c>
      <c r="J34">
        <f t="shared" si="3"/>
        <v>54.548431938243688</v>
      </c>
    </row>
    <row r="35" spans="3:10">
      <c r="C35">
        <v>31</v>
      </c>
      <c r="D35">
        <f t="shared" si="0"/>
        <v>2147485796</v>
      </c>
      <c r="E35">
        <f t="shared" si="1"/>
        <v>617673396286095</v>
      </c>
      <c r="F35">
        <f t="shared" si="2"/>
        <v>2147543456</v>
      </c>
      <c r="I35">
        <v>32</v>
      </c>
      <c r="J35">
        <f t="shared" si="3"/>
        <v>53.45746329947881</v>
      </c>
    </row>
    <row r="36" spans="3:10">
      <c r="C36">
        <v>32</v>
      </c>
      <c r="D36">
        <f t="shared" si="0"/>
        <v>4294969577</v>
      </c>
      <c r="E36">
        <f t="shared" si="1"/>
        <v>1853020188854122</v>
      </c>
      <c r="F36">
        <f t="shared" si="2"/>
        <v>4295033065</v>
      </c>
      <c r="I36">
        <v>33</v>
      </c>
      <c r="J36">
        <f t="shared" si="3"/>
        <v>52.38831403348923</v>
      </c>
    </row>
    <row r="37" spans="3:10">
      <c r="C37">
        <v>33</v>
      </c>
      <c r="D37">
        <f t="shared" si="0"/>
        <v>8589937010</v>
      </c>
      <c r="E37">
        <f t="shared" si="1"/>
        <v>5559060566557941</v>
      </c>
      <c r="F37">
        <f t="shared" si="2"/>
        <v>8590006706</v>
      </c>
      <c r="I37">
        <v>34</v>
      </c>
      <c r="J37">
        <f t="shared" si="3"/>
        <v>51.340547752819447</v>
      </c>
    </row>
    <row r="38" spans="3:10">
      <c r="C38">
        <v>34</v>
      </c>
      <c r="D38">
        <f t="shared" si="0"/>
        <v>17179871743</v>
      </c>
      <c r="E38">
        <f t="shared" si="1"/>
        <v>1.6677181699669126E+16</v>
      </c>
      <c r="F38">
        <f t="shared" si="2"/>
        <v>17179948039</v>
      </c>
      <c r="I38">
        <v>35</v>
      </c>
      <c r="J38">
        <f t="shared" si="3"/>
        <v>50.313736797763056</v>
      </c>
    </row>
    <row r="39" spans="3:10">
      <c r="C39">
        <v>35</v>
      </c>
      <c r="D39">
        <f t="shared" si="0"/>
        <v>34359741072</v>
      </c>
      <c r="E39">
        <f t="shared" si="1"/>
        <v>5.00315450990024E+16</v>
      </c>
      <c r="F39">
        <f t="shared" si="2"/>
        <v>34359824372</v>
      </c>
      <c r="I39">
        <v>36</v>
      </c>
      <c r="J39">
        <f t="shared" si="3"/>
        <v>49.307462061807797</v>
      </c>
    </row>
    <row r="40" spans="3:10">
      <c r="C40">
        <v>36</v>
      </c>
      <c r="D40">
        <f t="shared" si="0"/>
        <v>68719479589</v>
      </c>
      <c r="E40">
        <f t="shared" si="1"/>
        <v>1.5009463529700198E+17</v>
      </c>
      <c r="F40">
        <f t="shared" si="2"/>
        <v>68719570309</v>
      </c>
      <c r="I40">
        <v>37</v>
      </c>
      <c r="J40">
        <f t="shared" si="3"/>
        <v>48.321312820571642</v>
      </c>
    </row>
    <row r="41" spans="3:10">
      <c r="C41">
        <v>37</v>
      </c>
      <c r="D41">
        <f t="shared" si="0"/>
        <v>137438956478</v>
      </c>
      <c r="E41">
        <f t="shared" si="1"/>
        <v>4.5028390589100038E+17</v>
      </c>
      <c r="F41">
        <f t="shared" si="2"/>
        <v>137439055046</v>
      </c>
      <c r="I41">
        <v>38</v>
      </c>
      <c r="J41">
        <f t="shared" si="3"/>
        <v>47.354886564160211</v>
      </c>
    </row>
    <row r="42" spans="3:10">
      <c r="C42">
        <v>38</v>
      </c>
      <c r="D42">
        <f t="shared" si="0"/>
        <v>274877910107</v>
      </c>
      <c r="E42">
        <f t="shared" si="1"/>
        <v>1.3508517176729951E+18</v>
      </c>
      <c r="F42">
        <f t="shared" si="2"/>
        <v>274878016963</v>
      </c>
      <c r="I42">
        <v>39</v>
      </c>
      <c r="J42">
        <f t="shared" si="3"/>
        <v>46.407788832877003</v>
      </c>
    </row>
    <row r="43" spans="3:10">
      <c r="C43">
        <v>39</v>
      </c>
      <c r="D43">
        <f t="shared" si="0"/>
        <v>549755817212</v>
      </c>
      <c r="E43">
        <f t="shared" si="1"/>
        <v>4.0525551530189798E+18</v>
      </c>
      <c r="F43">
        <f t="shared" si="2"/>
        <v>549755932808</v>
      </c>
      <c r="I43">
        <v>40</v>
      </c>
      <c r="J43">
        <f t="shared" si="3"/>
        <v>45.479633056219463</v>
      </c>
    </row>
    <row r="44" spans="3:10">
      <c r="C44">
        <v>40</v>
      </c>
      <c r="D44">
        <f t="shared" si="0"/>
        <v>1099511631265</v>
      </c>
      <c r="E44">
        <f t="shared" si="1"/>
        <v>1.2157665459056933E+19</v>
      </c>
      <c r="F44">
        <f t="shared" si="2"/>
        <v>1099511756065</v>
      </c>
      <c r="I44">
        <v>41</v>
      </c>
      <c r="J44">
        <f t="shared" si="3"/>
        <v>44.57004039509507</v>
      </c>
    </row>
    <row r="45" spans="3:10">
      <c r="C45">
        <v>41</v>
      </c>
      <c r="D45">
        <f t="shared" si="0"/>
        <v>2199023259210</v>
      </c>
      <c r="E45">
        <f t="shared" si="1"/>
        <v>3.6472996377170792E+19</v>
      </c>
      <c r="F45">
        <f t="shared" si="2"/>
        <v>2199023393690</v>
      </c>
      <c r="I45">
        <v>42</v>
      </c>
      <c r="J45">
        <f t="shared" si="3"/>
        <v>43.678639587193167</v>
      </c>
    </row>
    <row r="46" spans="3:10">
      <c r="C46">
        <v>42</v>
      </c>
      <c r="D46">
        <f t="shared" si="0"/>
        <v>4398046514935</v>
      </c>
      <c r="E46">
        <f t="shared" si="1"/>
        <v>1.0941898913151237E+20</v>
      </c>
      <c r="F46">
        <f t="shared" si="2"/>
        <v>4398046659583</v>
      </c>
      <c r="I46">
        <v>43</v>
      </c>
      <c r="J46">
        <f t="shared" si="3"/>
        <v>42.805066795449306</v>
      </c>
    </row>
    <row r="47" spans="3:10">
      <c r="I47">
        <v>44</v>
      </c>
      <c r="J47">
        <f t="shared" si="3"/>
        <v>41.948965459540318</v>
      </c>
    </row>
    <row r="48" spans="3:10">
      <c r="I48">
        <v>45</v>
      </c>
      <c r="J48">
        <f t="shared" si="3"/>
        <v>41.109986150349513</v>
      </c>
    </row>
    <row r="49" spans="9:10">
      <c r="I49">
        <v>46</v>
      </c>
      <c r="J49">
        <f t="shared" si="3"/>
        <v>40.287786427342525</v>
      </c>
    </row>
    <row r="50" spans="9:10">
      <c r="I50">
        <v>47</v>
      </c>
      <c r="J50">
        <f t="shared" si="3"/>
        <v>39.482030698795676</v>
      </c>
    </row>
    <row r="51" spans="9:10">
      <c r="I51">
        <v>48</v>
      </c>
      <c r="J51">
        <f t="shared" si="3"/>
        <v>38.692390084819763</v>
      </c>
    </row>
    <row r="52" spans="9:10">
      <c r="I52">
        <v>49</v>
      </c>
      <c r="J52">
        <f t="shared" si="3"/>
        <v>37.918542283123365</v>
      </c>
    </row>
    <row r="53" spans="9:10">
      <c r="I53">
        <v>50</v>
      </c>
      <c r="J53">
        <f t="shared" si="3"/>
        <v>37.160171437460896</v>
      </c>
    </row>
    <row r="54" spans="9:10">
      <c r="I54">
        <v>51</v>
      </c>
      <c r="J54">
        <f t="shared" si="3"/>
        <v>36.416968008711677</v>
      </c>
    </row>
    <row r="55" spans="9:10">
      <c r="I55">
        <v>52</v>
      </c>
      <c r="J55">
        <f t="shared" si="3"/>
        <v>35.688628648537446</v>
      </c>
    </row>
    <row r="56" spans="9:10">
      <c r="I56">
        <v>53</v>
      </c>
      <c r="J56">
        <f t="shared" si="3"/>
        <v>34.974856075566699</v>
      </c>
    </row>
    <row r="57" spans="9:10">
      <c r="I57">
        <v>54</v>
      </c>
      <c r="J57">
        <f t="shared" si="3"/>
        <v>34.275358954055363</v>
      </c>
    </row>
    <row r="58" spans="9:10">
      <c r="I58">
        <v>55</v>
      </c>
      <c r="J58">
        <f t="shared" si="3"/>
        <v>33.589851774974257</v>
      </c>
    </row>
    <row r="59" spans="9:10">
      <c r="I59">
        <v>56</v>
      </c>
      <c r="J59">
        <f t="shared" si="3"/>
        <v>32.918054739474769</v>
      </c>
    </row>
    <row r="60" spans="9:10">
      <c r="I60">
        <v>57</v>
      </c>
      <c r="J60">
        <f t="shared" si="3"/>
        <v>32.259693644685271</v>
      </c>
    </row>
    <row r="61" spans="9:10">
      <c r="I61">
        <v>58</v>
      </c>
      <c r="J61">
        <f t="shared" si="3"/>
        <v>31.614499771791564</v>
      </c>
    </row>
    <row r="62" spans="9:10">
      <c r="I62">
        <v>59</v>
      </c>
      <c r="J62">
        <f t="shared" si="3"/>
        <v>30.982209776355731</v>
      </c>
    </row>
    <row r="63" spans="9:10">
      <c r="I63">
        <v>60</v>
      </c>
      <c r="J63">
        <f t="shared" si="3"/>
        <v>30.362565580828615</v>
      </c>
    </row>
    <row r="64" spans="9:10">
      <c r="I64">
        <v>61</v>
      </c>
      <c r="J64">
        <f t="shared" si="3"/>
        <v>29.755314269212043</v>
      </c>
    </row>
    <row r="65" spans="9:10">
      <c r="I65">
        <v>62</v>
      </c>
      <c r="J65">
        <f t="shared" si="3"/>
        <v>29.160207983827803</v>
      </c>
    </row>
    <row r="66" spans="9:10">
      <c r="I66">
        <v>63</v>
      </c>
      <c r="J66">
        <f t="shared" si="3"/>
        <v>28.577003824151248</v>
      </c>
    </row>
    <row r="67" spans="9:10">
      <c r="I67">
        <v>64</v>
      </c>
      <c r="J67">
        <f t="shared" si="3"/>
        <v>28.005463747668223</v>
      </c>
    </row>
    <row r="68" spans="9:10">
      <c r="I68">
        <v>65</v>
      </c>
      <c r="J68">
        <f t="shared" si="3"/>
        <v>27.445354472714858</v>
      </c>
    </row>
    <row r="69" spans="9:10">
      <c r="I69">
        <v>66</v>
      </c>
      <c r="J69">
        <f t="shared" si="3"/>
        <v>26.896447383260561</v>
      </c>
    </row>
    <row r="70" spans="9:10">
      <c r="I70">
        <v>67</v>
      </c>
      <c r="J70">
        <f t="shared" ref="J70:J133" si="4">J69*0.98</f>
        <v>26.35851843559535</v>
      </c>
    </row>
    <row r="71" spans="9:10">
      <c r="I71">
        <v>68</v>
      </c>
      <c r="J71">
        <f t="shared" si="4"/>
        <v>25.831348066883443</v>
      </c>
    </row>
    <row r="72" spans="9:10">
      <c r="I72">
        <v>69</v>
      </c>
      <c r="J72">
        <f t="shared" si="4"/>
        <v>25.314721105545775</v>
      </c>
    </row>
    <row r="73" spans="9:10">
      <c r="I73">
        <v>70</v>
      </c>
      <c r="J73">
        <f t="shared" si="4"/>
        <v>24.80842668343486</v>
      </c>
    </row>
    <row r="74" spans="9:10">
      <c r="I74">
        <v>71</v>
      </c>
      <c r="J74">
        <f t="shared" si="4"/>
        <v>24.312258149766162</v>
      </c>
    </row>
    <row r="75" spans="9:10">
      <c r="I75">
        <v>72</v>
      </c>
      <c r="J75">
        <f t="shared" si="4"/>
        <v>23.826012986770838</v>
      </c>
    </row>
    <row r="76" spans="9:10">
      <c r="I76">
        <v>73</v>
      </c>
      <c r="J76">
        <f t="shared" si="4"/>
        <v>23.349492727035422</v>
      </c>
    </row>
    <row r="77" spans="9:10">
      <c r="I77">
        <v>74</v>
      </c>
      <c r="J77">
        <f t="shared" si="4"/>
        <v>22.882502872494712</v>
      </c>
    </row>
    <row r="78" spans="9:10">
      <c r="I78">
        <v>75</v>
      </c>
      <c r="J78">
        <f t="shared" si="4"/>
        <v>22.424852815044819</v>
      </c>
    </row>
    <row r="79" spans="9:10">
      <c r="I79">
        <v>76</v>
      </c>
      <c r="J79">
        <f t="shared" si="4"/>
        <v>21.976355758743921</v>
      </c>
    </row>
    <row r="80" spans="9:10">
      <c r="I80">
        <v>77</v>
      </c>
      <c r="J80">
        <f t="shared" si="4"/>
        <v>21.536828643569041</v>
      </c>
    </row>
    <row r="81" spans="9:10">
      <c r="I81">
        <v>78</v>
      </c>
      <c r="J81">
        <f t="shared" si="4"/>
        <v>21.10609207069766</v>
      </c>
    </row>
    <row r="82" spans="9:10">
      <c r="I82">
        <v>79</v>
      </c>
      <c r="J82">
        <f t="shared" si="4"/>
        <v>20.683970229283705</v>
      </c>
    </row>
    <row r="83" spans="9:10">
      <c r="I83">
        <v>80</v>
      </c>
      <c r="J83">
        <f t="shared" si="4"/>
        <v>20.27029082469803</v>
      </c>
    </row>
    <row r="84" spans="9:10">
      <c r="I84">
        <v>81</v>
      </c>
      <c r="J84">
        <f t="shared" si="4"/>
        <v>19.86488500820407</v>
      </c>
    </row>
    <row r="85" spans="9:10">
      <c r="I85">
        <v>82</v>
      </c>
      <c r="J85">
        <f t="shared" si="4"/>
        <v>19.467587308039988</v>
      </c>
    </row>
    <row r="86" spans="9:10">
      <c r="I86">
        <v>83</v>
      </c>
      <c r="J86">
        <f t="shared" si="4"/>
        <v>19.07823556187919</v>
      </c>
    </row>
    <row r="87" spans="9:10">
      <c r="I87">
        <v>84</v>
      </c>
      <c r="J87">
        <f t="shared" si="4"/>
        <v>18.696670850641606</v>
      </c>
    </row>
    <row r="88" spans="9:10">
      <c r="I88">
        <v>85</v>
      </c>
      <c r="J88">
        <f t="shared" si="4"/>
        <v>18.322737433628774</v>
      </c>
    </row>
    <row r="89" spans="9:10">
      <c r="I89">
        <v>86</v>
      </c>
      <c r="J89">
        <f t="shared" si="4"/>
        <v>17.956282684956197</v>
      </c>
    </row>
    <row r="90" spans="9:10">
      <c r="I90">
        <v>87</v>
      </c>
      <c r="J90">
        <f t="shared" si="4"/>
        <v>17.597157031257073</v>
      </c>
    </row>
    <row r="91" spans="9:10">
      <c r="I91">
        <v>88</v>
      </c>
      <c r="J91">
        <f t="shared" si="4"/>
        <v>17.245213890631931</v>
      </c>
    </row>
    <row r="92" spans="9:10">
      <c r="I92">
        <v>89</v>
      </c>
      <c r="J92">
        <f t="shared" si="4"/>
        <v>16.900309612819292</v>
      </c>
    </row>
    <row r="93" spans="9:10">
      <c r="I93">
        <v>90</v>
      </c>
      <c r="J93">
        <f t="shared" si="4"/>
        <v>16.562303420562905</v>
      </c>
    </row>
    <row r="94" spans="9:10">
      <c r="I94">
        <v>91</v>
      </c>
      <c r="J94">
        <f t="shared" si="4"/>
        <v>16.231057352151648</v>
      </c>
    </row>
    <row r="95" spans="9:10">
      <c r="I95">
        <v>92</v>
      </c>
      <c r="J95">
        <f t="shared" si="4"/>
        <v>15.906436205108616</v>
      </c>
    </row>
    <row r="96" spans="9:10">
      <c r="I96">
        <v>93</v>
      </c>
      <c r="J96">
        <f t="shared" si="4"/>
        <v>15.588307481006444</v>
      </c>
    </row>
    <row r="97" spans="9:10">
      <c r="I97">
        <v>94</v>
      </c>
      <c r="J97">
        <f t="shared" si="4"/>
        <v>15.276541331386316</v>
      </c>
    </row>
    <row r="98" spans="9:10">
      <c r="I98">
        <v>95</v>
      </c>
      <c r="J98">
        <f t="shared" si="4"/>
        <v>14.971010504758588</v>
      </c>
    </row>
    <row r="99" spans="9:10">
      <c r="I99">
        <v>96</v>
      </c>
      <c r="J99">
        <f t="shared" si="4"/>
        <v>14.671590294663416</v>
      </c>
    </row>
    <row r="100" spans="9:10">
      <c r="I100">
        <v>97</v>
      </c>
      <c r="J100">
        <f t="shared" si="4"/>
        <v>14.378158488770147</v>
      </c>
    </row>
    <row r="101" spans="9:10">
      <c r="I101">
        <v>98</v>
      </c>
      <c r="J101">
        <f t="shared" si="4"/>
        <v>14.090595318994744</v>
      </c>
    </row>
    <row r="102" spans="9:10">
      <c r="I102">
        <v>99</v>
      </c>
      <c r="J102">
        <f t="shared" si="4"/>
        <v>13.808783412614849</v>
      </c>
    </row>
    <row r="103" spans="9:10">
      <c r="I103">
        <v>100</v>
      </c>
      <c r="J103">
        <f t="shared" si="4"/>
        <v>13.532607744362553</v>
      </c>
    </row>
    <row r="104" spans="9:10">
      <c r="J104">
        <f t="shared" si="4"/>
        <v>13.261955589475301</v>
      </c>
    </row>
    <row r="105" spans="9:10">
      <c r="J105">
        <f t="shared" si="4"/>
        <v>12.996716477685794</v>
      </c>
    </row>
    <row r="106" spans="9:10">
      <c r="J106">
        <f t="shared" si="4"/>
        <v>12.736782148132079</v>
      </c>
    </row>
    <row r="107" spans="9:10">
      <c r="J107">
        <f t="shared" si="4"/>
        <v>12.482046505169437</v>
      </c>
    </row>
    <row r="108" spans="9:10">
      <c r="J108">
        <f t="shared" si="4"/>
        <v>12.232405575066048</v>
      </c>
    </row>
    <row r="109" spans="9:10">
      <c r="J109">
        <f t="shared" si="4"/>
        <v>11.987757463564726</v>
      </c>
    </row>
    <row r="110" spans="9:10">
      <c r="J110">
        <f t="shared" si="4"/>
        <v>11.748002314293432</v>
      </c>
    </row>
    <row r="111" spans="9:10">
      <c r="J111">
        <f t="shared" si="4"/>
        <v>11.513042268007563</v>
      </c>
    </row>
    <row r="112" spans="9:10">
      <c r="J112">
        <f t="shared" si="4"/>
        <v>11.282781422647412</v>
      </c>
    </row>
    <row r="113" spans="10:10">
      <c r="J113">
        <f t="shared" si="4"/>
        <v>11.057125794194464</v>
      </c>
    </row>
    <row r="114" spans="10:10">
      <c r="J114">
        <f t="shared" si="4"/>
        <v>10.835983278310575</v>
      </c>
    </row>
    <row r="115" spans="10:10">
      <c r="J115">
        <f t="shared" si="4"/>
        <v>10.619263612744364</v>
      </c>
    </row>
    <row r="116" spans="10:10">
      <c r="J116">
        <f t="shared" si="4"/>
        <v>10.406878340489476</v>
      </c>
    </row>
    <row r="117" spans="10:10">
      <c r="J117">
        <f t="shared" si="4"/>
        <v>10.198740773679686</v>
      </c>
    </row>
    <row r="118" spans="10:10">
      <c r="J118">
        <f t="shared" si="4"/>
        <v>9.9947659582060933</v>
      </c>
    </row>
    <row r="119" spans="10:10">
      <c r="J119">
        <f t="shared" si="4"/>
        <v>9.7948706390419709</v>
      </c>
    </row>
    <row r="120" spans="10:10">
      <c r="J120">
        <f t="shared" si="4"/>
        <v>9.5989732262611316</v>
      </c>
    </row>
    <row r="121" spans="10:10">
      <c r="J121">
        <f t="shared" si="4"/>
        <v>9.4069937617359081</v>
      </c>
    </row>
    <row r="122" spans="10:10">
      <c r="J122">
        <f t="shared" si="4"/>
        <v>9.21885388650119</v>
      </c>
    </row>
    <row r="123" spans="10:10">
      <c r="J123">
        <f t="shared" si="4"/>
        <v>9.0344768087711653</v>
      </c>
    </row>
    <row r="124" spans="10:10">
      <c r="J124">
        <f t="shared" si="4"/>
        <v>8.8537872725957421</v>
      </c>
    </row>
    <row r="125" spans="10:10">
      <c r="J125">
        <f t="shared" si="4"/>
        <v>8.6767115271438264</v>
      </c>
    </row>
    <row r="126" spans="10:10">
      <c r="J126">
        <f t="shared" si="4"/>
        <v>8.5031772966009491</v>
      </c>
    </row>
    <row r="127" spans="10:10">
      <c r="J127">
        <f t="shared" si="4"/>
        <v>8.3331137506689306</v>
      </c>
    </row>
    <row r="128" spans="10:10">
      <c r="J128">
        <f t="shared" si="4"/>
        <v>8.1664514756555526</v>
      </c>
    </row>
    <row r="129" spans="10:10">
      <c r="J129">
        <f t="shared" si="4"/>
        <v>8.0031224461424415</v>
      </c>
    </row>
    <row r="130" spans="10:10">
      <c r="J130">
        <f t="shared" si="4"/>
        <v>7.8430599972195925</v>
      </c>
    </row>
    <row r="131" spans="10:10">
      <c r="J131">
        <f t="shared" si="4"/>
        <v>7.6861987972752006</v>
      </c>
    </row>
    <row r="132" spans="10:10">
      <c r="J132">
        <f t="shared" si="4"/>
        <v>7.5324748213296964</v>
      </c>
    </row>
    <row r="133" spans="10:10">
      <c r="J133">
        <f t="shared" si="4"/>
        <v>7.3818253249031027</v>
      </c>
    </row>
    <row r="134" spans="10:10">
      <c r="J134">
        <f t="shared" ref="J134:J145" si="5">J133*0.98</f>
        <v>7.2341888184050402</v>
      </c>
    </row>
    <row r="135" spans="10:10">
      <c r="J135">
        <f t="shared" si="5"/>
        <v>7.0895050420369392</v>
      </c>
    </row>
    <row r="136" spans="10:10">
      <c r="J136">
        <f t="shared" si="5"/>
        <v>6.9477149411962005</v>
      </c>
    </row>
    <row r="137" spans="10:10">
      <c r="J137">
        <f t="shared" si="5"/>
        <v>6.8087606423722766</v>
      </c>
    </row>
    <row r="138" spans="10:10">
      <c r="J138">
        <f t="shared" si="5"/>
        <v>6.6725854295248306</v>
      </c>
    </row>
    <row r="139" spans="10:10">
      <c r="J139">
        <f t="shared" si="5"/>
        <v>6.5391337209343341</v>
      </c>
    </row>
    <row r="140" spans="10:10">
      <c r="J140">
        <f t="shared" si="5"/>
        <v>6.408351046515647</v>
      </c>
    </row>
    <row r="141" spans="10:10">
      <c r="J141">
        <f t="shared" si="5"/>
        <v>6.2801840255853341</v>
      </c>
    </row>
    <row r="142" spans="10:10">
      <c r="J142">
        <f t="shared" si="5"/>
        <v>6.1545803450736276</v>
      </c>
    </row>
    <row r="143" spans="10:10">
      <c r="J143">
        <f t="shared" si="5"/>
        <v>6.0314887381721549</v>
      </c>
    </row>
    <row r="144" spans="10:10">
      <c r="J144">
        <f t="shared" si="5"/>
        <v>5.9108589634087121</v>
      </c>
    </row>
    <row r="145" spans="10:10">
      <c r="J145">
        <f t="shared" si="5"/>
        <v>5.792641784140538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O53"/>
  <sheetViews>
    <sheetView workbookViewId="0">
      <selection activeCell="F18" sqref="F4:F18"/>
    </sheetView>
  </sheetViews>
  <sheetFormatPr defaultColWidth="12.5703125" defaultRowHeight="15.75" customHeight="1"/>
  <cols>
    <col min="6" max="6" width="18.42578125" customWidth="1"/>
    <col min="9" max="9" width="18.42578125" customWidth="1"/>
    <col min="10" max="10" width="20" customWidth="1"/>
    <col min="11" max="11" width="22" customWidth="1"/>
  </cols>
  <sheetData>
    <row r="2" spans="1:15" ht="12.75">
      <c r="D2" s="1" t="s">
        <v>50</v>
      </c>
      <c r="L2" s="1" t="s">
        <v>51</v>
      </c>
    </row>
    <row r="3" spans="1:15" ht="12.75">
      <c r="C3" s="1" t="s">
        <v>52</v>
      </c>
      <c r="D3" s="1" t="s">
        <v>53</v>
      </c>
      <c r="E3" s="1" t="s">
        <v>54</v>
      </c>
      <c r="F3" s="1" t="s">
        <v>55</v>
      </c>
      <c r="G3" s="1" t="s">
        <v>56</v>
      </c>
      <c r="H3" s="1" t="s">
        <v>57</v>
      </c>
      <c r="I3" s="1" t="s">
        <v>58</v>
      </c>
      <c r="J3" s="1" t="s">
        <v>59</v>
      </c>
      <c r="K3" s="1" t="s">
        <v>60</v>
      </c>
      <c r="L3" s="1" t="s">
        <v>61</v>
      </c>
    </row>
    <row r="4" spans="1:15" ht="12.75">
      <c r="C4" s="1">
        <v>1</v>
      </c>
      <c r="D4" s="1" t="s">
        <v>62</v>
      </c>
      <c r="E4" s="1">
        <v>1</v>
      </c>
      <c r="F4" s="39" t="s">
        <v>3</v>
      </c>
      <c r="G4" s="3"/>
      <c r="H4" s="1">
        <v>100</v>
      </c>
      <c r="I4" s="1">
        <v>5</v>
      </c>
      <c r="J4" s="1" t="s">
        <v>3</v>
      </c>
      <c r="K4" s="1">
        <v>1.05</v>
      </c>
      <c r="L4" s="1">
        <v>10</v>
      </c>
      <c r="O4" s="1" t="s">
        <v>3</v>
      </c>
    </row>
    <row r="5" spans="1:15" ht="12.75">
      <c r="C5" s="1">
        <v>2</v>
      </c>
      <c r="D5" s="1" t="s">
        <v>62</v>
      </c>
      <c r="E5" s="1">
        <v>2</v>
      </c>
      <c r="F5" s="35" t="s">
        <v>18</v>
      </c>
      <c r="G5" s="8"/>
      <c r="H5" s="1">
        <v>100</v>
      </c>
      <c r="I5" s="1">
        <v>10</v>
      </c>
      <c r="J5" s="1" t="s">
        <v>16</v>
      </c>
      <c r="K5" s="1">
        <v>1.3</v>
      </c>
      <c r="L5" s="9">
        <v>1000000</v>
      </c>
      <c r="O5" s="1" t="s">
        <v>6</v>
      </c>
    </row>
    <row r="6" spans="1:15" ht="12.75">
      <c r="C6" s="1">
        <v>3</v>
      </c>
      <c r="D6" s="1" t="s">
        <v>62</v>
      </c>
      <c r="E6" s="1">
        <v>3</v>
      </c>
      <c r="F6" s="35" t="s">
        <v>9</v>
      </c>
      <c r="G6" s="5"/>
      <c r="H6" s="1">
        <v>100</v>
      </c>
      <c r="I6" s="1">
        <v>10</v>
      </c>
      <c r="J6" s="1" t="s">
        <v>6</v>
      </c>
      <c r="K6" s="1">
        <v>1.1499999999999999</v>
      </c>
      <c r="L6" s="1">
        <v>1000</v>
      </c>
      <c r="O6" s="1" t="s">
        <v>9</v>
      </c>
    </row>
    <row r="7" spans="1:15" ht="12.75">
      <c r="C7" s="1">
        <v>4</v>
      </c>
      <c r="D7" s="1" t="s">
        <v>62</v>
      </c>
      <c r="E7" s="1">
        <v>4</v>
      </c>
      <c r="F7" s="35" t="s">
        <v>14</v>
      </c>
      <c r="G7" s="6"/>
      <c r="H7" s="1">
        <v>100</v>
      </c>
      <c r="I7" s="1">
        <v>10</v>
      </c>
      <c r="J7" s="1" t="s">
        <v>9</v>
      </c>
      <c r="K7" s="1">
        <v>1.2</v>
      </c>
      <c r="L7" s="1">
        <v>10000</v>
      </c>
      <c r="O7" s="1" t="s">
        <v>14</v>
      </c>
    </row>
    <row r="8" spans="1:15" ht="12.75">
      <c r="C8" s="1">
        <v>5</v>
      </c>
      <c r="D8" s="1" t="s">
        <v>62</v>
      </c>
      <c r="E8" s="1">
        <v>5</v>
      </c>
      <c r="F8" s="35" t="s">
        <v>21</v>
      </c>
      <c r="G8" s="10"/>
      <c r="H8" s="1">
        <v>10</v>
      </c>
      <c r="I8" s="1">
        <v>10</v>
      </c>
      <c r="J8" s="1" t="s">
        <v>18</v>
      </c>
      <c r="K8" s="1">
        <v>1.35</v>
      </c>
      <c r="L8" s="9">
        <v>10000000</v>
      </c>
      <c r="O8" s="1" t="s">
        <v>16</v>
      </c>
    </row>
    <row r="9" spans="1:15" ht="12.75">
      <c r="C9" s="1">
        <v>6</v>
      </c>
      <c r="D9" s="46" t="s">
        <v>63</v>
      </c>
      <c r="E9" s="1">
        <v>1</v>
      </c>
      <c r="F9" s="35" t="s">
        <v>16</v>
      </c>
      <c r="G9" s="7"/>
      <c r="H9" s="1">
        <v>100</v>
      </c>
      <c r="I9" s="1">
        <v>10</v>
      </c>
      <c r="J9" s="1" t="s">
        <v>14</v>
      </c>
      <c r="K9" s="1">
        <v>1.25</v>
      </c>
      <c r="L9" s="1">
        <v>100000</v>
      </c>
      <c r="O9" s="1" t="s">
        <v>18</v>
      </c>
    </row>
    <row r="10" spans="1:15" ht="12.75">
      <c r="C10" s="1">
        <v>7</v>
      </c>
      <c r="D10" s="1" t="s">
        <v>63</v>
      </c>
      <c r="E10" s="1">
        <v>2</v>
      </c>
      <c r="F10" s="47" t="s">
        <v>26</v>
      </c>
      <c r="G10" s="12"/>
      <c r="H10" s="1">
        <v>100</v>
      </c>
      <c r="I10" s="1">
        <v>10</v>
      </c>
      <c r="J10" s="1" t="s">
        <v>23</v>
      </c>
      <c r="K10" s="1">
        <v>1.3</v>
      </c>
      <c r="L10" s="1">
        <v>9</v>
      </c>
      <c r="O10" s="1" t="s">
        <v>21</v>
      </c>
    </row>
    <row r="11" spans="1:15" ht="12.75">
      <c r="C11" s="1">
        <v>8</v>
      </c>
      <c r="D11" s="1" t="s">
        <v>63</v>
      </c>
      <c r="E11" s="1">
        <v>3</v>
      </c>
      <c r="F11" s="35" t="s">
        <v>29</v>
      </c>
      <c r="G11" s="52"/>
      <c r="H11" s="1">
        <v>100</v>
      </c>
      <c r="I11" s="1">
        <v>10</v>
      </c>
      <c r="J11" s="1" t="s">
        <v>28</v>
      </c>
      <c r="K11" s="1">
        <v>1.35</v>
      </c>
      <c r="L11" s="1">
        <v>11</v>
      </c>
      <c r="O11" s="1" t="s">
        <v>23</v>
      </c>
    </row>
    <row r="12" spans="1:15" ht="12.75">
      <c r="C12" s="1">
        <v>9</v>
      </c>
      <c r="D12" s="1" t="s">
        <v>63</v>
      </c>
      <c r="E12" s="1">
        <v>4</v>
      </c>
      <c r="F12" s="35" t="s">
        <v>31</v>
      </c>
      <c r="G12" s="14"/>
      <c r="H12" s="1">
        <v>100</v>
      </c>
      <c r="I12" s="1">
        <v>10</v>
      </c>
      <c r="J12" s="1" t="s">
        <v>29</v>
      </c>
      <c r="K12" s="1">
        <v>1.05</v>
      </c>
      <c r="L12" s="1">
        <v>12</v>
      </c>
      <c r="O12" s="1" t="s">
        <v>28</v>
      </c>
    </row>
    <row r="13" spans="1:15" ht="12.75">
      <c r="A13" s="39" t="s">
        <v>3</v>
      </c>
      <c r="C13" s="1">
        <v>10</v>
      </c>
      <c r="D13" s="1" t="s">
        <v>63</v>
      </c>
      <c r="E13" s="1">
        <v>5</v>
      </c>
      <c r="F13" s="35" t="s">
        <v>33</v>
      </c>
      <c r="G13" s="15"/>
      <c r="H13" s="1">
        <v>100</v>
      </c>
      <c r="I13" s="1">
        <v>10</v>
      </c>
      <c r="J13" s="1" t="s">
        <v>31</v>
      </c>
      <c r="K13" s="1">
        <v>1.2</v>
      </c>
      <c r="L13" s="1">
        <v>13</v>
      </c>
      <c r="O13" s="1" t="s">
        <v>31</v>
      </c>
    </row>
    <row r="14" spans="1:15" ht="12.75">
      <c r="A14" s="35" t="s">
        <v>18</v>
      </c>
      <c r="C14" s="1">
        <v>11</v>
      </c>
      <c r="D14" s="1" t="s">
        <v>66</v>
      </c>
      <c r="E14" s="1">
        <v>1</v>
      </c>
      <c r="F14" s="35" t="s">
        <v>37</v>
      </c>
      <c r="G14" s="17"/>
      <c r="H14" s="1">
        <v>100</v>
      </c>
      <c r="I14" s="1">
        <v>10</v>
      </c>
      <c r="J14" s="1" t="s">
        <v>35</v>
      </c>
      <c r="K14" s="1">
        <v>1.4</v>
      </c>
      <c r="L14" s="1">
        <v>15</v>
      </c>
      <c r="O14" s="1" t="s">
        <v>64</v>
      </c>
    </row>
    <row r="15" spans="1:15" ht="12.75">
      <c r="A15" s="35" t="s">
        <v>9</v>
      </c>
      <c r="C15" s="1">
        <v>12</v>
      </c>
      <c r="D15" s="1" t="s">
        <v>66</v>
      </c>
      <c r="E15" s="1">
        <v>2</v>
      </c>
      <c r="F15" s="35" t="s">
        <v>39</v>
      </c>
      <c r="G15" s="18"/>
      <c r="H15" s="1">
        <v>100</v>
      </c>
      <c r="I15" s="1">
        <v>10</v>
      </c>
      <c r="J15" s="1" t="s">
        <v>37</v>
      </c>
      <c r="K15" s="1">
        <v>2</v>
      </c>
      <c r="L15" s="1">
        <v>16</v>
      </c>
      <c r="O15" s="1" t="s">
        <v>65</v>
      </c>
    </row>
    <row r="16" spans="1:15" ht="12.75">
      <c r="A16" s="35" t="s">
        <v>14</v>
      </c>
      <c r="C16" s="1">
        <v>13</v>
      </c>
      <c r="D16" s="1" t="s">
        <v>66</v>
      </c>
      <c r="E16" s="1">
        <v>3</v>
      </c>
      <c r="F16" s="35" t="s">
        <v>41</v>
      </c>
      <c r="G16" s="19"/>
      <c r="H16" s="1">
        <v>100</v>
      </c>
      <c r="I16" s="1">
        <v>10</v>
      </c>
      <c r="J16" s="1" t="s">
        <v>39</v>
      </c>
      <c r="K16" s="1">
        <v>1.05</v>
      </c>
      <c r="L16" s="1">
        <v>17</v>
      </c>
      <c r="O16" s="1" t="s">
        <v>33</v>
      </c>
    </row>
    <row r="17" spans="1:15" ht="12.75">
      <c r="A17" s="35" t="s">
        <v>21</v>
      </c>
      <c r="C17" s="1">
        <v>14</v>
      </c>
      <c r="D17" s="1" t="s">
        <v>66</v>
      </c>
      <c r="E17" s="1">
        <v>4</v>
      </c>
      <c r="F17" s="35" t="s">
        <v>45</v>
      </c>
      <c r="G17" s="21"/>
      <c r="H17" s="1">
        <v>100</v>
      </c>
      <c r="I17" s="1">
        <v>10</v>
      </c>
      <c r="J17" s="1" t="s">
        <v>43</v>
      </c>
      <c r="K17" s="1">
        <v>1.25</v>
      </c>
      <c r="L17" s="1">
        <v>19</v>
      </c>
      <c r="O17" s="1" t="s">
        <v>35</v>
      </c>
    </row>
    <row r="18" spans="1:15" ht="12.75">
      <c r="A18" s="35" t="s">
        <v>16</v>
      </c>
      <c r="C18" s="1">
        <v>15</v>
      </c>
      <c r="D18" s="1" t="s">
        <v>66</v>
      </c>
      <c r="E18" s="1">
        <v>5</v>
      </c>
      <c r="F18" s="35" t="s">
        <v>46</v>
      </c>
      <c r="G18" s="22"/>
      <c r="H18" s="1">
        <v>100</v>
      </c>
      <c r="I18" s="1">
        <v>10</v>
      </c>
      <c r="J18" s="1" t="s">
        <v>45</v>
      </c>
      <c r="K18" s="1">
        <v>1.3</v>
      </c>
      <c r="L18" s="1">
        <v>20</v>
      </c>
      <c r="O18" s="2" t="s">
        <v>26</v>
      </c>
    </row>
    <row r="19" spans="1:15" ht="12.75">
      <c r="A19" s="47" t="s">
        <v>26</v>
      </c>
      <c r="O19" s="1" t="s">
        <v>29</v>
      </c>
    </row>
    <row r="20" spans="1:15" ht="12.75">
      <c r="A20" s="35" t="s">
        <v>29</v>
      </c>
      <c r="O20" s="1" t="s">
        <v>37</v>
      </c>
    </row>
    <row r="21" spans="1:15" ht="12.75">
      <c r="A21" s="35" t="s">
        <v>31</v>
      </c>
      <c r="O21" s="1" t="s">
        <v>39</v>
      </c>
    </row>
    <row r="22" spans="1:15" ht="12.75">
      <c r="A22" s="35" t="s">
        <v>33</v>
      </c>
      <c r="O22" s="1" t="s">
        <v>41</v>
      </c>
    </row>
    <row r="23" spans="1:15" ht="12.75">
      <c r="A23" s="35" t="s">
        <v>37</v>
      </c>
      <c r="O23" s="23" t="s">
        <v>67</v>
      </c>
    </row>
    <row r="24" spans="1:15" ht="12.75">
      <c r="A24" s="35" t="s">
        <v>39</v>
      </c>
      <c r="O24" s="1" t="s">
        <v>68</v>
      </c>
    </row>
    <row r="25" spans="1:15" ht="12.75">
      <c r="A25" s="35" t="s">
        <v>41</v>
      </c>
      <c r="O25" s="1" t="s">
        <v>43</v>
      </c>
    </row>
    <row r="26" spans="1:15" ht="12.75">
      <c r="A26" s="35" t="s">
        <v>45</v>
      </c>
      <c r="O26" s="1" t="s">
        <v>45</v>
      </c>
    </row>
    <row r="27" spans="1:15" ht="12.75">
      <c r="A27" s="35" t="s">
        <v>46</v>
      </c>
      <c r="O27" s="1" t="s">
        <v>46</v>
      </c>
    </row>
    <row r="28" spans="1:15" ht="12.75">
      <c r="O28" s="1" t="s">
        <v>69</v>
      </c>
    </row>
    <row r="29" spans="1:15" ht="12.75">
      <c r="C29" s="1">
        <v>2</v>
      </c>
      <c r="D29" s="1" t="s">
        <v>62</v>
      </c>
      <c r="E29" s="1">
        <v>2</v>
      </c>
      <c r="F29" s="1" t="s">
        <v>6</v>
      </c>
      <c r="G29" s="4"/>
      <c r="H29" s="1">
        <v>100</v>
      </c>
      <c r="I29" s="1">
        <v>10</v>
      </c>
      <c r="J29" s="1" t="s">
        <v>3</v>
      </c>
      <c r="K29" s="1">
        <v>1.1000000000000001</v>
      </c>
      <c r="L29" s="1">
        <v>100</v>
      </c>
      <c r="O29" s="1" t="s">
        <v>70</v>
      </c>
    </row>
    <row r="30" spans="1:15" ht="12.75">
      <c r="O30" s="1" t="s">
        <v>71</v>
      </c>
    </row>
    <row r="32" spans="1:15" ht="12.75">
      <c r="F32" s="23" t="s">
        <v>72</v>
      </c>
    </row>
    <row r="33" spans="2:12" ht="15.75" customHeight="1">
      <c r="F33" s="25" t="s">
        <v>73</v>
      </c>
    </row>
    <row r="34" spans="2:12" ht="12.75">
      <c r="F34" s="23" t="s">
        <v>74</v>
      </c>
    </row>
    <row r="37" spans="2:12" ht="15.75" customHeight="1">
      <c r="B37" s="1">
        <v>21</v>
      </c>
      <c r="C37" s="1" t="s">
        <v>66</v>
      </c>
      <c r="D37" s="1">
        <v>7</v>
      </c>
      <c r="E37" s="1" t="s">
        <v>48</v>
      </c>
      <c r="F37" s="24"/>
      <c r="G37" s="1">
        <v>100</v>
      </c>
      <c r="H37" s="1">
        <v>10</v>
      </c>
      <c r="I37" s="1" t="s">
        <v>46</v>
      </c>
      <c r="J37" s="1">
        <v>1.4</v>
      </c>
      <c r="K37" s="1">
        <v>21</v>
      </c>
    </row>
    <row r="40" spans="2:12" ht="15.75" customHeight="1">
      <c r="C40" s="1">
        <v>14</v>
      </c>
      <c r="D40" s="1" t="s">
        <v>63</v>
      </c>
      <c r="E40" s="1">
        <v>7</v>
      </c>
      <c r="F40" s="1" t="s">
        <v>35</v>
      </c>
      <c r="G40" s="16"/>
      <c r="H40" s="1">
        <v>10</v>
      </c>
      <c r="I40" s="1">
        <v>10</v>
      </c>
      <c r="J40" s="1" t="s">
        <v>33</v>
      </c>
      <c r="K40" s="1">
        <v>1.25</v>
      </c>
      <c r="L40" s="1">
        <v>14</v>
      </c>
    </row>
    <row r="44" spans="2:12" ht="15.75" customHeight="1">
      <c r="C44" s="1">
        <v>18</v>
      </c>
      <c r="D44" s="1" t="s">
        <v>66</v>
      </c>
      <c r="E44" s="1">
        <v>4</v>
      </c>
      <c r="F44" s="1" t="s">
        <v>43</v>
      </c>
      <c r="G44" s="20"/>
      <c r="H44" s="1">
        <v>100</v>
      </c>
      <c r="I44" s="1">
        <v>10</v>
      </c>
      <c r="J44" s="1" t="s">
        <v>41</v>
      </c>
      <c r="K44" s="1">
        <v>1.2</v>
      </c>
      <c r="L44" s="1">
        <v>18</v>
      </c>
    </row>
    <row r="49" spans="3:12" ht="15.75" customHeight="1">
      <c r="C49" s="1">
        <v>10</v>
      </c>
      <c r="D49" s="1" t="s">
        <v>63</v>
      </c>
      <c r="E49" s="1">
        <v>3</v>
      </c>
      <c r="F49" s="1" t="s">
        <v>28</v>
      </c>
      <c r="G49" s="13"/>
      <c r="H49" s="1">
        <v>100</v>
      </c>
      <c r="I49" s="1">
        <v>10</v>
      </c>
      <c r="J49" s="2" t="s">
        <v>26</v>
      </c>
      <c r="K49" s="1">
        <v>2</v>
      </c>
      <c r="L49" s="1">
        <v>10</v>
      </c>
    </row>
    <row r="53" spans="3:12" ht="15.75" customHeight="1">
      <c r="C53" s="1">
        <v>8</v>
      </c>
      <c r="D53" s="1" t="s">
        <v>63</v>
      </c>
      <c r="E53" s="1">
        <v>1</v>
      </c>
      <c r="F53" s="1" t="s">
        <v>23</v>
      </c>
      <c r="G53" s="11"/>
      <c r="H53" s="1">
        <v>100</v>
      </c>
      <c r="I53" s="1">
        <v>10</v>
      </c>
      <c r="J53" s="1" t="s">
        <v>21</v>
      </c>
      <c r="K53" s="1">
        <v>1.4</v>
      </c>
      <c r="L53" s="9">
        <v>100000000</v>
      </c>
    </row>
  </sheetData>
  <dataValidations count="1">
    <dataValidation type="list" allowBlank="1" showErrorMessage="1" sqref="C37 D40 D44 D29 D49 D53 D4:D18" xr:uid="{00000000-0002-0000-0100-000000000000}">
      <formula1>"Classic,Rare,Mythic"</formula1>
    </dataValidation>
  </dataValidations>
  <hyperlinks>
    <hyperlink ref="O23" r:id="rId1" xr:uid="{00000000-0004-0000-0100-000000000000}"/>
    <hyperlink ref="F32" r:id="rId2" xr:uid="{00000000-0004-0000-0100-000001000000}"/>
    <hyperlink ref="F33" r:id="rId3" xr:uid="{00000000-0004-0000-0100-000002000000}"/>
    <hyperlink ref="F34"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L295"/>
  <sheetViews>
    <sheetView topLeftCell="U106" zoomScaleNormal="100" workbookViewId="0">
      <selection activeCell="AI170" sqref="AI116:AL170"/>
    </sheetView>
  </sheetViews>
  <sheetFormatPr defaultColWidth="12.5703125" defaultRowHeight="15.75" customHeight="1"/>
  <cols>
    <col min="3" max="3" width="8.7109375" customWidth="1"/>
    <col min="4" max="4" width="1.7109375" customWidth="1"/>
    <col min="5" max="5" width="4.28515625" customWidth="1"/>
    <col min="6" max="6" width="40" customWidth="1"/>
    <col min="7" max="7" width="32.85546875" customWidth="1"/>
    <col min="8" max="8" width="8.140625" customWidth="1"/>
    <col min="9" max="9" width="25.140625" customWidth="1"/>
    <col min="10" max="10" width="13.5703125" customWidth="1"/>
    <col min="11" max="11" width="10.140625" customWidth="1"/>
    <col min="12" max="12" width="13.7109375" customWidth="1"/>
    <col min="13" max="13" width="28.140625" customWidth="1"/>
    <col min="14" max="14" width="19.42578125" customWidth="1"/>
    <col min="15" max="15" width="20.85546875" customWidth="1"/>
    <col min="16" max="16" width="15.7109375" customWidth="1"/>
    <col min="17" max="17" width="18.140625" customWidth="1"/>
    <col min="18" max="18" width="16.7109375" customWidth="1"/>
    <col min="19" max="19" width="15.7109375" customWidth="1"/>
    <col min="20" max="20" width="14.42578125" customWidth="1"/>
    <col min="21" max="21" width="21.42578125" customWidth="1"/>
    <col min="22" max="22" width="26" customWidth="1"/>
    <col min="23" max="23" width="23.5703125" customWidth="1"/>
    <col min="24" max="24" width="23.28515625" customWidth="1"/>
    <col min="25" max="25" width="22.140625" customWidth="1"/>
    <col min="26" max="26" width="31.42578125" customWidth="1"/>
    <col min="27" max="27" width="4.7109375" customWidth="1"/>
    <col min="28" max="28" width="12.42578125" customWidth="1"/>
    <col min="29" max="29" width="15.7109375" customWidth="1"/>
    <col min="30" max="30" width="28.7109375" customWidth="1"/>
    <col min="31" max="31" width="12.85546875" customWidth="1"/>
    <col min="33" max="33" width="36.85546875" customWidth="1"/>
    <col min="34" max="34" width="19.5703125" customWidth="1"/>
    <col min="35" max="35" width="21.140625" customWidth="1"/>
  </cols>
  <sheetData>
    <row r="1" spans="1:33" ht="15.75" customHeight="1">
      <c r="M1" s="45" t="s">
        <v>476</v>
      </c>
    </row>
    <row r="2" spans="1:33" ht="12.75">
      <c r="C2" s="1" t="s">
        <v>75</v>
      </c>
      <c r="F2" t="s">
        <v>412</v>
      </c>
      <c r="I2" s="45" t="s">
        <v>666</v>
      </c>
      <c r="M2" s="45" t="s">
        <v>477</v>
      </c>
    </row>
    <row r="3" spans="1:33" ht="15.75" customHeight="1">
      <c r="M3" s="45" t="s">
        <v>471</v>
      </c>
    </row>
    <row r="4" spans="1:33" ht="15.75" customHeight="1" thickBot="1">
      <c r="M4" s="45" t="s">
        <v>472</v>
      </c>
      <c r="N4" s="45" t="s">
        <v>473</v>
      </c>
    </row>
    <row r="5" spans="1:33" ht="15.75" customHeight="1" thickBot="1">
      <c r="A5" s="51" t="s">
        <v>3</v>
      </c>
      <c r="B5" s="1" t="s">
        <v>52</v>
      </c>
      <c r="C5" s="1" t="s">
        <v>53</v>
      </c>
      <c r="D5" s="46" t="s">
        <v>478</v>
      </c>
      <c r="E5" s="1" t="s">
        <v>54</v>
      </c>
      <c r="F5" s="1" t="s">
        <v>55</v>
      </c>
      <c r="G5" s="1" t="s">
        <v>76</v>
      </c>
      <c r="H5" s="45" t="s">
        <v>339</v>
      </c>
      <c r="I5" t="s">
        <v>326</v>
      </c>
      <c r="J5" s="45" t="s">
        <v>332</v>
      </c>
      <c r="K5" s="45" t="s">
        <v>358</v>
      </c>
      <c r="M5" s="124" t="s">
        <v>78</v>
      </c>
      <c r="N5" s="124"/>
      <c r="O5" s="124"/>
      <c r="P5" s="124"/>
      <c r="Q5" s="124"/>
      <c r="R5" s="124"/>
      <c r="S5" s="124"/>
      <c r="T5" s="124"/>
      <c r="U5" s="124"/>
      <c r="V5" s="124"/>
      <c r="W5" s="124"/>
      <c r="AA5" s="1" t="s">
        <v>52</v>
      </c>
      <c r="AB5" s="1" t="s">
        <v>53</v>
      </c>
      <c r="AC5" s="1" t="s">
        <v>54</v>
      </c>
      <c r="AD5" s="1" t="s">
        <v>55</v>
      </c>
      <c r="AE5" s="1" t="s">
        <v>925</v>
      </c>
      <c r="AF5" s="1" t="s">
        <v>927</v>
      </c>
      <c r="AG5" s="1" t="s">
        <v>926</v>
      </c>
    </row>
    <row r="6" spans="1:33" ht="13.5" thickBot="1">
      <c r="A6" s="35" t="s">
        <v>18</v>
      </c>
      <c r="B6" s="1">
        <v>1</v>
      </c>
      <c r="C6" s="1" t="s">
        <v>3</v>
      </c>
      <c r="D6">
        <v>1.1000000000000001</v>
      </c>
      <c r="E6" s="67">
        <v>1</v>
      </c>
      <c r="F6" s="105" t="s">
        <v>905</v>
      </c>
      <c r="G6" s="45" t="s">
        <v>350</v>
      </c>
      <c r="H6">
        <f>ROUND(1.28^M113 + 1.3 * M113^2.8, 0)+7</f>
        <v>10</v>
      </c>
      <c r="I6" s="45" t="s">
        <v>351</v>
      </c>
      <c r="J6" s="45" t="s">
        <v>333</v>
      </c>
      <c r="K6" s="45" t="s">
        <v>359</v>
      </c>
      <c r="M6" s="36" t="s">
        <v>79</v>
      </c>
      <c r="N6" s="36" t="s">
        <v>80</v>
      </c>
      <c r="O6" s="36" t="s">
        <v>81</v>
      </c>
      <c r="P6" s="36" t="s">
        <v>82</v>
      </c>
      <c r="Q6" s="36" t="s">
        <v>83</v>
      </c>
      <c r="R6" s="36" t="s">
        <v>84</v>
      </c>
      <c r="S6" s="36" t="s">
        <v>85</v>
      </c>
      <c r="T6" s="36" t="s">
        <v>86</v>
      </c>
      <c r="U6" s="36" t="s">
        <v>87</v>
      </c>
      <c r="V6" s="36" t="s">
        <v>88</v>
      </c>
      <c r="W6" s="36" t="s">
        <v>293</v>
      </c>
      <c r="AA6" s="1">
        <v>1</v>
      </c>
      <c r="AB6" s="35" t="s">
        <v>18</v>
      </c>
      <c r="AC6" s="1">
        <v>7</v>
      </c>
      <c r="AE6" t="s">
        <v>3</v>
      </c>
      <c r="AF6">
        <v>1</v>
      </c>
      <c r="AG6" s="105" t="s">
        <v>928</v>
      </c>
    </row>
    <row r="7" spans="1:33" ht="12.75">
      <c r="A7" s="35" t="s">
        <v>9</v>
      </c>
      <c r="B7" s="1">
        <v>2</v>
      </c>
      <c r="C7" s="1" t="s">
        <v>3</v>
      </c>
      <c r="D7">
        <v>1.3</v>
      </c>
      <c r="E7" s="67">
        <v>2</v>
      </c>
      <c r="F7" s="65" t="s">
        <v>795</v>
      </c>
      <c r="G7" s="45" t="s">
        <v>354</v>
      </c>
      <c r="H7">
        <f>ROUND(1.29^M113 + 1.3 * M113^1.8, 0)+22</f>
        <v>25</v>
      </c>
      <c r="I7" t="s">
        <v>353</v>
      </c>
      <c r="J7" s="45" t="s">
        <v>334</v>
      </c>
      <c r="K7" s="45" t="s">
        <v>359</v>
      </c>
      <c r="L7" s="45" t="s">
        <v>362</v>
      </c>
      <c r="M7" s="26" t="s">
        <v>89</v>
      </c>
      <c r="N7" s="26" t="s">
        <v>90</v>
      </c>
      <c r="O7" s="26" t="s">
        <v>91</v>
      </c>
      <c r="P7" s="26" t="s">
        <v>92</v>
      </c>
      <c r="Q7" s="26" t="s">
        <v>93</v>
      </c>
      <c r="R7" s="26" t="s">
        <v>94</v>
      </c>
      <c r="S7" s="26" t="s">
        <v>95</v>
      </c>
      <c r="T7" s="26" t="s">
        <v>96</v>
      </c>
      <c r="U7" s="26" t="s">
        <v>97</v>
      </c>
      <c r="V7" s="37" t="s">
        <v>98</v>
      </c>
      <c r="W7" s="39" t="s">
        <v>290</v>
      </c>
      <c r="AA7" s="1">
        <v>2</v>
      </c>
      <c r="AB7" s="35" t="s">
        <v>18</v>
      </c>
      <c r="AC7" s="1">
        <v>8</v>
      </c>
      <c r="AE7" t="s">
        <v>3</v>
      </c>
      <c r="AF7">
        <v>2</v>
      </c>
      <c r="AG7" s="65" t="s">
        <v>795</v>
      </c>
    </row>
    <row r="8" spans="1:33" ht="12.75">
      <c r="A8" s="35" t="s">
        <v>14</v>
      </c>
      <c r="B8" s="1">
        <v>3</v>
      </c>
      <c r="C8" s="1" t="s">
        <v>3</v>
      </c>
      <c r="D8">
        <v>3.16</v>
      </c>
      <c r="E8" s="67">
        <v>3</v>
      </c>
      <c r="F8" s="75" t="s">
        <v>906</v>
      </c>
      <c r="G8" s="45" t="s">
        <v>399</v>
      </c>
      <c r="H8">
        <v>120</v>
      </c>
      <c r="I8" t="s">
        <v>352</v>
      </c>
      <c r="J8" s="45" t="s">
        <v>335</v>
      </c>
      <c r="K8" s="45" t="s">
        <v>359</v>
      </c>
      <c r="L8" s="45" t="s">
        <v>362</v>
      </c>
      <c r="M8" s="27" t="s">
        <v>99</v>
      </c>
      <c r="N8" s="27" t="s">
        <v>100</v>
      </c>
      <c r="O8" s="27" t="s">
        <v>101</v>
      </c>
      <c r="P8" s="27" t="s">
        <v>102</v>
      </c>
      <c r="Q8" s="27" t="s">
        <v>103</v>
      </c>
      <c r="R8" s="27" t="s">
        <v>309</v>
      </c>
      <c r="S8" s="27" t="s">
        <v>304</v>
      </c>
      <c r="T8" s="27" t="s">
        <v>104</v>
      </c>
      <c r="U8" s="27" t="s">
        <v>312</v>
      </c>
      <c r="V8" s="38" t="s">
        <v>105</v>
      </c>
      <c r="W8" s="35" t="s">
        <v>291</v>
      </c>
      <c r="AA8" s="1">
        <v>3</v>
      </c>
      <c r="AB8" s="35" t="s">
        <v>18</v>
      </c>
      <c r="AC8" s="1">
        <v>9</v>
      </c>
      <c r="AE8" t="s">
        <v>3</v>
      </c>
      <c r="AF8">
        <v>3</v>
      </c>
      <c r="AG8" s="75" t="s">
        <v>906</v>
      </c>
    </row>
    <row r="9" spans="1:33" ht="12.75">
      <c r="A9" s="35" t="s">
        <v>21</v>
      </c>
      <c r="B9" s="1">
        <v>4</v>
      </c>
      <c r="C9" s="1" t="s">
        <v>3</v>
      </c>
      <c r="D9">
        <v>1.1599999999999999</v>
      </c>
      <c r="E9" s="67">
        <v>4</v>
      </c>
      <c r="F9" s="105" t="s">
        <v>907</v>
      </c>
      <c r="G9" s="45" t="s">
        <v>355</v>
      </c>
      <c r="H9">
        <v>150</v>
      </c>
      <c r="I9" t="s">
        <v>348</v>
      </c>
      <c r="J9" s="45" t="s">
        <v>333</v>
      </c>
      <c r="K9" s="45" t="s">
        <v>359</v>
      </c>
      <c r="M9" s="27" t="s">
        <v>106</v>
      </c>
      <c r="N9" s="27" t="s">
        <v>107</v>
      </c>
      <c r="O9" s="27" t="s">
        <v>108</v>
      </c>
      <c r="P9" s="27" t="s">
        <v>109</v>
      </c>
      <c r="Q9" s="27" t="s">
        <v>110</v>
      </c>
      <c r="R9" s="27" t="s">
        <v>322</v>
      </c>
      <c r="S9" s="27" t="s">
        <v>314</v>
      </c>
      <c r="T9" s="27" t="s">
        <v>111</v>
      </c>
      <c r="U9" s="27" t="s">
        <v>313</v>
      </c>
      <c r="V9" s="38" t="s">
        <v>112</v>
      </c>
      <c r="W9" s="40" t="s">
        <v>292</v>
      </c>
      <c r="AA9" s="1">
        <v>4</v>
      </c>
      <c r="AB9" s="35" t="s">
        <v>18</v>
      </c>
      <c r="AC9" s="1">
        <v>10</v>
      </c>
      <c r="AE9" t="s">
        <v>3</v>
      </c>
      <c r="AF9">
        <v>4</v>
      </c>
      <c r="AG9" s="104" t="s">
        <v>908</v>
      </c>
    </row>
    <row r="10" spans="1:33" ht="12.75">
      <c r="A10" s="35" t="s">
        <v>16</v>
      </c>
      <c r="B10" s="1">
        <v>5</v>
      </c>
      <c r="C10" s="1" t="s">
        <v>3</v>
      </c>
      <c r="D10">
        <v>4.2</v>
      </c>
      <c r="E10" s="67">
        <v>5</v>
      </c>
      <c r="F10" s="104" t="s">
        <v>908</v>
      </c>
      <c r="G10" s="45" t="s">
        <v>357</v>
      </c>
      <c r="H10">
        <v>500</v>
      </c>
      <c r="M10" s="27" t="s">
        <v>113</v>
      </c>
      <c r="N10" s="27" t="s">
        <v>114</v>
      </c>
      <c r="O10" s="27" t="s">
        <v>115</v>
      </c>
      <c r="P10" s="27" t="s">
        <v>116</v>
      </c>
      <c r="Q10" s="27" t="s">
        <v>289</v>
      </c>
      <c r="R10" s="27"/>
      <c r="S10" s="27" t="s">
        <v>319</v>
      </c>
      <c r="T10" s="27" t="s">
        <v>305</v>
      </c>
      <c r="U10" s="27"/>
      <c r="V10" s="38" t="s">
        <v>306</v>
      </c>
      <c r="W10" s="40" t="s">
        <v>315</v>
      </c>
      <c r="AA10" s="1">
        <v>5</v>
      </c>
      <c r="AB10" s="35" t="s">
        <v>18</v>
      </c>
      <c r="AC10" s="1">
        <v>11</v>
      </c>
      <c r="AE10" t="s">
        <v>3</v>
      </c>
      <c r="AF10">
        <v>5</v>
      </c>
      <c r="AG10" s="65" t="s">
        <v>916</v>
      </c>
    </row>
    <row r="11" spans="1:33" ht="12.75">
      <c r="A11" s="47" t="s">
        <v>26</v>
      </c>
      <c r="B11" s="1">
        <v>6</v>
      </c>
      <c r="C11" s="1" t="s">
        <v>3</v>
      </c>
      <c r="D11">
        <v>2.1</v>
      </c>
      <c r="E11" s="67">
        <v>6</v>
      </c>
      <c r="F11" s="75" t="s">
        <v>909</v>
      </c>
      <c r="H11">
        <v>750</v>
      </c>
      <c r="I11" t="s">
        <v>349</v>
      </c>
      <c r="J11" s="45" t="s">
        <v>333</v>
      </c>
      <c r="L11" t="s">
        <v>361</v>
      </c>
      <c r="M11" s="27" t="s">
        <v>117</v>
      </c>
      <c r="N11" s="27" t="s">
        <v>118</v>
      </c>
      <c r="O11" s="27" t="s">
        <v>286</v>
      </c>
      <c r="P11" s="27" t="s">
        <v>119</v>
      </c>
      <c r="Q11" s="40" t="s">
        <v>315</v>
      </c>
      <c r="R11" s="27"/>
      <c r="S11" s="27"/>
      <c r="T11" s="27" t="s">
        <v>310</v>
      </c>
      <c r="U11" s="27"/>
      <c r="V11" s="38" t="s">
        <v>307</v>
      </c>
      <c r="W11" s="40" t="s">
        <v>316</v>
      </c>
      <c r="AA11" s="1">
        <v>6</v>
      </c>
      <c r="AB11" s="35" t="s">
        <v>18</v>
      </c>
      <c r="AC11" s="1">
        <v>12</v>
      </c>
      <c r="AE11" t="s">
        <v>3</v>
      </c>
      <c r="AF11">
        <v>6</v>
      </c>
      <c r="AG11" s="75" t="s">
        <v>909</v>
      </c>
    </row>
    <row r="12" spans="1:33" ht="12.75">
      <c r="A12" s="35" t="s">
        <v>29</v>
      </c>
      <c r="B12" s="1">
        <v>7</v>
      </c>
      <c r="C12" s="1" t="s">
        <v>3</v>
      </c>
      <c r="D12">
        <v>2.16</v>
      </c>
      <c r="E12" s="67">
        <v>7</v>
      </c>
      <c r="F12" s="102" t="s">
        <v>910</v>
      </c>
      <c r="H12">
        <v>1400</v>
      </c>
      <c r="I12" s="45" t="s">
        <v>351</v>
      </c>
      <c r="J12" t="s">
        <v>336</v>
      </c>
      <c r="M12" s="27" t="s">
        <v>120</v>
      </c>
      <c r="N12" s="27" t="s">
        <v>121</v>
      </c>
      <c r="O12" s="27" t="s">
        <v>317</v>
      </c>
      <c r="P12" s="27" t="s">
        <v>122</v>
      </c>
      <c r="Q12" s="40" t="s">
        <v>316</v>
      </c>
      <c r="R12" s="27"/>
      <c r="S12" s="27"/>
      <c r="T12" s="27" t="s">
        <v>311</v>
      </c>
      <c r="U12" s="27"/>
      <c r="V12" s="40" t="s">
        <v>315</v>
      </c>
      <c r="W12" s="40"/>
      <c r="AA12" s="1">
        <v>7</v>
      </c>
      <c r="AB12" s="35" t="s">
        <v>18</v>
      </c>
      <c r="AC12" s="1">
        <v>13</v>
      </c>
      <c r="AE12" t="s">
        <v>3</v>
      </c>
      <c r="AF12">
        <v>7</v>
      </c>
      <c r="AG12" s="74" t="s">
        <v>915</v>
      </c>
    </row>
    <row r="13" spans="1:33" ht="12.75">
      <c r="A13" s="35" t="s">
        <v>31</v>
      </c>
      <c r="B13" s="1">
        <v>8</v>
      </c>
      <c r="C13" s="1" t="s">
        <v>3</v>
      </c>
      <c r="D13">
        <v>7.4</v>
      </c>
      <c r="E13" s="67">
        <v>8</v>
      </c>
      <c r="F13" s="65" t="s">
        <v>796</v>
      </c>
      <c r="H13" s="1">
        <v>10000</v>
      </c>
      <c r="I13" s="1">
        <v>300</v>
      </c>
      <c r="M13" s="27" t="s">
        <v>282</v>
      </c>
      <c r="N13" s="27" t="s">
        <v>123</v>
      </c>
      <c r="O13" s="27"/>
      <c r="P13" s="27" t="s">
        <v>124</v>
      </c>
      <c r="Q13" s="27"/>
      <c r="R13" s="27"/>
      <c r="S13" s="27"/>
      <c r="T13" s="27" t="s">
        <v>318</v>
      </c>
      <c r="U13" s="27"/>
      <c r="V13" s="40" t="s">
        <v>316</v>
      </c>
      <c r="W13" s="40"/>
      <c r="AA13" s="1">
        <v>8</v>
      </c>
      <c r="AB13" s="35" t="s">
        <v>18</v>
      </c>
      <c r="AC13" s="1">
        <v>14</v>
      </c>
      <c r="AE13" t="s">
        <v>3</v>
      </c>
      <c r="AF13">
        <v>8</v>
      </c>
      <c r="AG13" t="s">
        <v>1040</v>
      </c>
    </row>
    <row r="14" spans="1:33" ht="12.75">
      <c r="A14" s="35" t="s">
        <v>33</v>
      </c>
      <c r="B14" s="1">
        <v>9</v>
      </c>
      <c r="C14" s="1" t="s">
        <v>3</v>
      </c>
      <c r="E14" s="67">
        <v>9</v>
      </c>
      <c r="F14" s="97" t="s">
        <v>911</v>
      </c>
      <c r="M14" s="27" t="s">
        <v>283</v>
      </c>
      <c r="N14" s="27" t="s">
        <v>125</v>
      </c>
      <c r="O14" s="27"/>
      <c r="P14" s="27" t="s">
        <v>287</v>
      </c>
      <c r="Q14" s="27"/>
      <c r="R14" s="27"/>
      <c r="S14" s="27"/>
      <c r="T14" s="27"/>
      <c r="U14" s="27"/>
      <c r="V14" s="38"/>
      <c r="W14" s="40"/>
      <c r="AA14" s="1">
        <v>9</v>
      </c>
      <c r="AB14" s="35" t="s">
        <v>18</v>
      </c>
      <c r="AC14" s="1">
        <v>15</v>
      </c>
      <c r="AE14" t="s">
        <v>3</v>
      </c>
      <c r="AF14">
        <v>9</v>
      </c>
      <c r="AG14" s="102" t="s">
        <v>965</v>
      </c>
    </row>
    <row r="15" spans="1:33" ht="12.75">
      <c r="A15" s="35" t="s">
        <v>37</v>
      </c>
      <c r="B15" s="1">
        <v>10</v>
      </c>
      <c r="C15" s="1" t="s">
        <v>3</v>
      </c>
      <c r="E15" s="67">
        <v>10</v>
      </c>
      <c r="F15" s="98" t="s">
        <v>828</v>
      </c>
      <c r="M15" s="40" t="s">
        <v>315</v>
      </c>
      <c r="N15" s="27" t="s">
        <v>284</v>
      </c>
      <c r="O15" s="27"/>
      <c r="P15" s="27" t="s">
        <v>288</v>
      </c>
      <c r="Q15" s="27"/>
      <c r="R15" s="27"/>
      <c r="S15" s="27"/>
      <c r="T15" s="27"/>
      <c r="U15" s="27"/>
      <c r="V15" s="38"/>
      <c r="W15" s="40"/>
      <c r="AA15" s="1">
        <v>10</v>
      </c>
      <c r="AB15" s="35" t="s">
        <v>18</v>
      </c>
      <c r="AC15" s="1">
        <v>16</v>
      </c>
      <c r="AE15" t="s">
        <v>3</v>
      </c>
      <c r="AF15">
        <v>10</v>
      </c>
      <c r="AG15" s="98" t="s">
        <v>967</v>
      </c>
    </row>
    <row r="16" spans="1:33" ht="12.75">
      <c r="A16" s="35" t="s">
        <v>39</v>
      </c>
      <c r="B16" s="1">
        <v>11</v>
      </c>
      <c r="C16" s="1" t="s">
        <v>3</v>
      </c>
      <c r="E16" s="67">
        <v>11</v>
      </c>
      <c r="F16" s="99" t="s">
        <v>912</v>
      </c>
      <c r="M16" s="40" t="s">
        <v>316</v>
      </c>
      <c r="N16" s="41" t="s">
        <v>285</v>
      </c>
      <c r="O16" s="41"/>
      <c r="P16" s="41" t="s">
        <v>294</v>
      </c>
      <c r="Q16" s="41"/>
      <c r="R16" s="41"/>
      <c r="S16" s="41"/>
      <c r="T16" s="41"/>
      <c r="U16" s="41"/>
      <c r="V16" s="42"/>
      <c r="W16" s="43"/>
      <c r="AA16" s="1">
        <v>11</v>
      </c>
      <c r="AB16" s="35" t="s">
        <v>18</v>
      </c>
      <c r="AC16" s="1">
        <v>17</v>
      </c>
      <c r="AE16" t="s">
        <v>18</v>
      </c>
      <c r="AF16">
        <v>1</v>
      </c>
      <c r="AG16" s="105" t="s">
        <v>929</v>
      </c>
    </row>
    <row r="17" spans="1:33" ht="12.75">
      <c r="A17" s="35" t="s">
        <v>41</v>
      </c>
      <c r="B17" s="1">
        <v>12</v>
      </c>
      <c r="C17" s="1" t="s">
        <v>3</v>
      </c>
      <c r="E17" s="67">
        <v>12</v>
      </c>
      <c r="F17" s="97" t="s">
        <v>913</v>
      </c>
      <c r="G17" t="e">
        <f>log</f>
        <v>#NAME?</v>
      </c>
      <c r="M17" s="40"/>
      <c r="N17" s="40" t="s">
        <v>315</v>
      </c>
      <c r="O17" s="40"/>
      <c r="P17" s="40" t="s">
        <v>295</v>
      </c>
      <c r="Q17" s="40"/>
      <c r="R17" s="40"/>
      <c r="S17" s="40"/>
      <c r="T17" s="40"/>
      <c r="U17" s="40"/>
      <c r="V17" s="40"/>
      <c r="W17" s="40"/>
      <c r="AA17" s="1">
        <v>12</v>
      </c>
      <c r="AB17" s="35" t="s">
        <v>18</v>
      </c>
      <c r="AC17" s="1">
        <v>18</v>
      </c>
      <c r="AE17" t="s">
        <v>18</v>
      </c>
      <c r="AF17">
        <v>2</v>
      </c>
      <c r="AG17" s="65" t="s">
        <v>829</v>
      </c>
    </row>
    <row r="18" spans="1:33" ht="12.75">
      <c r="A18" s="35" t="s">
        <v>45</v>
      </c>
      <c r="B18" s="1">
        <v>13</v>
      </c>
      <c r="C18" s="1" t="s">
        <v>3</v>
      </c>
      <c r="E18" s="67">
        <v>13</v>
      </c>
      <c r="F18" s="75" t="s">
        <v>914</v>
      </c>
      <c r="M18" s="40"/>
      <c r="N18" s="40" t="s">
        <v>316</v>
      </c>
      <c r="O18" s="40"/>
      <c r="P18" s="40" t="s">
        <v>296</v>
      </c>
      <c r="Q18" s="40"/>
      <c r="R18" s="40"/>
      <c r="S18" s="40"/>
      <c r="T18" s="40"/>
      <c r="U18" s="40"/>
      <c r="V18" s="40"/>
      <c r="W18" s="40"/>
      <c r="AA18" s="1">
        <v>13</v>
      </c>
      <c r="AB18" s="107" t="s">
        <v>9</v>
      </c>
      <c r="AC18" s="106">
        <v>1</v>
      </c>
      <c r="AD18" s="105"/>
      <c r="AE18" t="s">
        <v>18</v>
      </c>
      <c r="AF18">
        <v>3</v>
      </c>
      <c r="AG18" s="75" t="s">
        <v>920</v>
      </c>
    </row>
    <row r="19" spans="1:33" ht="12.75">
      <c r="A19" s="35" t="s">
        <v>46</v>
      </c>
      <c r="B19" s="1">
        <v>14</v>
      </c>
      <c r="C19" s="1" t="s">
        <v>3</v>
      </c>
      <c r="D19">
        <v>5.0999999999999996</v>
      </c>
      <c r="E19" s="67">
        <v>14</v>
      </c>
      <c r="F19" s="74" t="s">
        <v>915</v>
      </c>
      <c r="G19" t="s">
        <v>708</v>
      </c>
      <c r="M19" s="40"/>
      <c r="N19" s="40"/>
      <c r="O19" s="40"/>
      <c r="P19" s="35" t="s">
        <v>297</v>
      </c>
      <c r="Q19" s="40"/>
      <c r="R19" s="40"/>
      <c r="S19" s="40"/>
      <c r="T19" s="40"/>
      <c r="U19" s="40"/>
      <c r="V19" s="40"/>
      <c r="W19" s="40"/>
      <c r="AA19" s="1">
        <v>14</v>
      </c>
      <c r="AB19" s="35" t="s">
        <v>9</v>
      </c>
      <c r="AC19" s="67">
        <v>2</v>
      </c>
      <c r="AD19" s="65"/>
      <c r="AE19" t="s">
        <v>18</v>
      </c>
      <c r="AF19">
        <v>4</v>
      </c>
      <c r="AG19" s="104" t="s">
        <v>922</v>
      </c>
    </row>
    <row r="20" spans="1:33" ht="12.75">
      <c r="A20" s="1"/>
      <c r="B20" s="1">
        <v>15</v>
      </c>
      <c r="C20" s="1" t="s">
        <v>3</v>
      </c>
      <c r="E20" s="67">
        <v>15</v>
      </c>
      <c r="F20" s="105" t="s">
        <v>803</v>
      </c>
      <c r="M20" s="35"/>
      <c r="N20" s="40"/>
      <c r="O20" s="40"/>
      <c r="P20" s="35" t="s">
        <v>298</v>
      </c>
      <c r="Q20" s="40"/>
      <c r="R20" s="40"/>
      <c r="S20" s="40"/>
      <c r="T20" s="40"/>
      <c r="U20" s="40"/>
      <c r="V20" s="40"/>
      <c r="W20" s="40"/>
      <c r="AA20" s="1">
        <v>15</v>
      </c>
      <c r="AB20" s="35" t="s">
        <v>9</v>
      </c>
      <c r="AC20" s="67">
        <v>3</v>
      </c>
      <c r="AD20" s="75"/>
      <c r="AE20" t="s">
        <v>18</v>
      </c>
      <c r="AF20">
        <v>5</v>
      </c>
      <c r="AG20" s="105" t="s">
        <v>823</v>
      </c>
    </row>
    <row r="21" spans="1:33" ht="12.75">
      <c r="A21" s="1"/>
      <c r="B21" s="1">
        <v>16</v>
      </c>
      <c r="C21" s="1" t="s">
        <v>3</v>
      </c>
      <c r="D21">
        <v>3.21</v>
      </c>
      <c r="E21" s="67">
        <v>16</v>
      </c>
      <c r="F21" s="65" t="s">
        <v>916</v>
      </c>
      <c r="M21" s="40"/>
      <c r="N21" s="40"/>
      <c r="O21" s="40"/>
      <c r="P21" s="35" t="s">
        <v>299</v>
      </c>
      <c r="Q21" s="40"/>
      <c r="R21" s="40"/>
      <c r="S21" s="40"/>
      <c r="T21" s="40"/>
      <c r="U21" s="40"/>
      <c r="V21" s="40"/>
      <c r="W21" s="40"/>
      <c r="AA21" s="1">
        <v>16</v>
      </c>
      <c r="AB21" s="35" t="s">
        <v>9</v>
      </c>
      <c r="AC21" s="67">
        <v>4</v>
      </c>
      <c r="AE21" t="s">
        <v>18</v>
      </c>
      <c r="AF21">
        <v>6</v>
      </c>
      <c r="AG21" s="65" t="s">
        <v>921</v>
      </c>
    </row>
    <row r="22" spans="1:33" ht="12.75">
      <c r="A22" s="1"/>
      <c r="B22" s="1">
        <v>17</v>
      </c>
      <c r="C22" s="1" t="s">
        <v>3</v>
      </c>
      <c r="E22" s="67">
        <v>17</v>
      </c>
      <c r="F22" s="74" t="s">
        <v>917</v>
      </c>
      <c r="M22" s="40"/>
      <c r="N22" s="40"/>
      <c r="O22" s="40"/>
      <c r="P22" s="35" t="s">
        <v>300</v>
      </c>
      <c r="Q22" s="40"/>
      <c r="R22" s="40"/>
      <c r="S22" s="40"/>
      <c r="T22" s="40"/>
      <c r="U22" s="40"/>
      <c r="V22" s="40"/>
      <c r="W22" s="40"/>
      <c r="AA22" s="1">
        <v>17</v>
      </c>
      <c r="AB22" s="35" t="s">
        <v>9</v>
      </c>
      <c r="AC22" s="67">
        <v>5</v>
      </c>
      <c r="AE22" t="s">
        <v>18</v>
      </c>
      <c r="AF22">
        <v>7</v>
      </c>
      <c r="AG22" s="75" t="s">
        <v>831</v>
      </c>
    </row>
    <row r="23" spans="1:33" ht="12.75">
      <c r="A23" s="1"/>
      <c r="B23" s="1">
        <v>18</v>
      </c>
      <c r="C23" s="1" t="s">
        <v>3</v>
      </c>
      <c r="E23" s="67">
        <v>18</v>
      </c>
      <c r="F23" s="100" t="s">
        <v>918</v>
      </c>
      <c r="H23" s="44">
        <v>4.11E+17</v>
      </c>
      <c r="I23" s="50" t="s">
        <v>351</v>
      </c>
      <c r="L23" s="1" t="s">
        <v>127</v>
      </c>
      <c r="M23" s="40"/>
      <c r="N23" s="40"/>
      <c r="O23" s="40"/>
      <c r="P23" s="35" t="s">
        <v>301</v>
      </c>
      <c r="Q23" s="40"/>
      <c r="R23" s="40"/>
      <c r="S23" s="40"/>
      <c r="T23" s="40"/>
      <c r="U23" s="40"/>
      <c r="V23" s="40"/>
      <c r="W23" s="40"/>
      <c r="AA23" s="1">
        <v>18</v>
      </c>
      <c r="AB23" s="35" t="s">
        <v>9</v>
      </c>
      <c r="AC23" s="67">
        <v>6</v>
      </c>
      <c r="AE23" t="s">
        <v>18</v>
      </c>
      <c r="AF23">
        <v>8</v>
      </c>
      <c r="AG23" s="102" t="s">
        <v>966</v>
      </c>
    </row>
    <row r="24" spans="1:33" ht="12.75">
      <c r="A24" s="1"/>
      <c r="B24" s="106">
        <v>19</v>
      </c>
      <c r="C24" s="107" t="s">
        <v>18</v>
      </c>
      <c r="D24" s="108">
        <v>1.2</v>
      </c>
      <c r="E24" s="106">
        <v>1</v>
      </c>
      <c r="F24" s="105" t="s">
        <v>919</v>
      </c>
      <c r="H24">
        <v>20</v>
      </c>
      <c r="I24" s="50" t="s">
        <v>380</v>
      </c>
      <c r="L24" s="1" t="s">
        <v>128</v>
      </c>
      <c r="M24" s="40"/>
      <c r="N24" s="40"/>
      <c r="O24" s="40"/>
      <c r="P24" s="35" t="s">
        <v>302</v>
      </c>
      <c r="Q24" s="40"/>
      <c r="R24" s="40"/>
      <c r="S24" s="40"/>
      <c r="T24" s="40"/>
      <c r="U24" s="40"/>
      <c r="V24" s="40"/>
      <c r="W24" s="40"/>
      <c r="AA24" s="106">
        <v>19</v>
      </c>
      <c r="AB24" s="35" t="s">
        <v>9</v>
      </c>
      <c r="AC24" s="67">
        <v>7</v>
      </c>
      <c r="AE24" t="s">
        <v>18</v>
      </c>
      <c r="AF24">
        <v>9</v>
      </c>
      <c r="AG24" s="101" t="s">
        <v>832</v>
      </c>
    </row>
    <row r="25" spans="1:33" ht="12.75">
      <c r="A25" s="1"/>
      <c r="B25" s="1">
        <v>20</v>
      </c>
      <c r="C25" s="35" t="s">
        <v>18</v>
      </c>
      <c r="D25">
        <v>3.2</v>
      </c>
      <c r="E25" s="1">
        <v>2</v>
      </c>
      <c r="F25" s="65" t="s">
        <v>829</v>
      </c>
      <c r="H25">
        <v>30</v>
      </c>
      <c r="I25" s="50" t="s">
        <v>381</v>
      </c>
      <c r="L25" s="1" t="s">
        <v>129</v>
      </c>
      <c r="M25" s="40"/>
      <c r="N25" s="40"/>
      <c r="O25" s="40"/>
      <c r="P25" s="35" t="s">
        <v>303</v>
      </c>
      <c r="Q25" s="40"/>
      <c r="R25" s="40"/>
      <c r="S25" s="40"/>
      <c r="T25" s="40"/>
      <c r="U25" s="40"/>
      <c r="V25" s="40"/>
      <c r="W25" s="40"/>
      <c r="AA25" s="1">
        <v>20</v>
      </c>
      <c r="AB25" s="35" t="s">
        <v>9</v>
      </c>
      <c r="AC25" s="67">
        <v>8</v>
      </c>
      <c r="AD25" s="75"/>
      <c r="AE25" t="s">
        <v>18</v>
      </c>
      <c r="AF25">
        <v>10</v>
      </c>
      <c r="AG25" s="100" t="s">
        <v>918</v>
      </c>
    </row>
    <row r="26" spans="1:33" ht="12.75">
      <c r="B26" s="1">
        <v>21</v>
      </c>
      <c r="C26" s="35" t="s">
        <v>18</v>
      </c>
      <c r="D26">
        <v>1.29</v>
      </c>
      <c r="E26" s="1">
        <v>3</v>
      </c>
      <c r="F26" s="75" t="s">
        <v>920</v>
      </c>
      <c r="H26">
        <v>150</v>
      </c>
      <c r="I26" s="50" t="s">
        <v>382</v>
      </c>
      <c r="L26" s="1" t="s">
        <v>131</v>
      </c>
      <c r="M26" s="40"/>
      <c r="N26" s="40"/>
      <c r="O26" s="40"/>
      <c r="P26" s="35" t="s">
        <v>308</v>
      </c>
      <c r="Q26" s="40"/>
      <c r="R26" s="40"/>
      <c r="S26" s="40"/>
      <c r="T26" s="40"/>
      <c r="U26" s="40"/>
      <c r="V26" s="40"/>
      <c r="W26" s="40"/>
      <c r="AA26" s="1">
        <v>21</v>
      </c>
      <c r="AB26" s="35" t="s">
        <v>9</v>
      </c>
      <c r="AC26" s="67">
        <v>9</v>
      </c>
      <c r="AD26" s="97"/>
      <c r="AE26" t="s">
        <v>9</v>
      </c>
      <c r="AF26">
        <v>1</v>
      </c>
      <c r="AG26" s="105" t="s">
        <v>930</v>
      </c>
    </row>
    <row r="27" spans="1:33" ht="12.75">
      <c r="B27" s="1">
        <v>22</v>
      </c>
      <c r="C27" s="35" t="s">
        <v>18</v>
      </c>
      <c r="D27">
        <v>2.2000000000000002</v>
      </c>
      <c r="E27" s="1">
        <v>4</v>
      </c>
      <c r="F27" s="65" t="s">
        <v>921</v>
      </c>
      <c r="H27">
        <v>300</v>
      </c>
      <c r="I27" s="50" t="s">
        <v>383</v>
      </c>
      <c r="L27" s="1" t="s">
        <v>132</v>
      </c>
      <c r="M27" s="40"/>
      <c r="N27" s="40"/>
      <c r="O27" s="40"/>
      <c r="P27" s="40" t="s">
        <v>320</v>
      </c>
      <c r="Q27" s="40"/>
      <c r="R27" s="40"/>
      <c r="S27" s="40"/>
      <c r="T27" s="40"/>
      <c r="U27" s="40"/>
      <c r="V27" s="40"/>
      <c r="W27" s="40"/>
      <c r="AA27" s="1">
        <v>22</v>
      </c>
      <c r="AB27" s="35" t="s">
        <v>9</v>
      </c>
      <c r="AC27" s="67">
        <v>10</v>
      </c>
      <c r="AE27" t="s">
        <v>9</v>
      </c>
      <c r="AF27">
        <v>2</v>
      </c>
      <c r="AG27" s="65" t="s">
        <v>659</v>
      </c>
    </row>
    <row r="28" spans="1:33" ht="12.75">
      <c r="B28" s="1">
        <v>23</v>
      </c>
      <c r="C28" s="35" t="s">
        <v>18</v>
      </c>
      <c r="E28" s="110">
        <v>5</v>
      </c>
      <c r="F28" s="105" t="s">
        <v>823</v>
      </c>
      <c r="G28" t="s">
        <v>804</v>
      </c>
      <c r="H28">
        <v>400</v>
      </c>
      <c r="I28" s="50" t="s">
        <v>384</v>
      </c>
      <c r="M28" s="40"/>
      <c r="N28" s="40"/>
      <c r="O28" s="40"/>
      <c r="P28" s="40" t="s">
        <v>321</v>
      </c>
      <c r="Q28" s="40"/>
      <c r="R28" s="40"/>
      <c r="S28" s="40"/>
      <c r="T28" s="40"/>
      <c r="U28" s="40"/>
      <c r="V28" s="40"/>
      <c r="W28" s="40"/>
      <c r="AA28" s="1">
        <v>23</v>
      </c>
      <c r="AB28" s="35" t="s">
        <v>9</v>
      </c>
      <c r="AC28" s="67">
        <v>11</v>
      </c>
      <c r="AE28" t="s">
        <v>9</v>
      </c>
      <c r="AF28">
        <v>3</v>
      </c>
      <c r="AG28" s="75" t="s">
        <v>952</v>
      </c>
    </row>
    <row r="29" spans="1:33" ht="12.75">
      <c r="B29" s="1">
        <v>24</v>
      </c>
      <c r="C29" s="35" t="s">
        <v>18</v>
      </c>
      <c r="D29">
        <v>4.0999999999999996</v>
      </c>
      <c r="E29" s="1">
        <v>6</v>
      </c>
      <c r="F29" s="104" t="s">
        <v>922</v>
      </c>
      <c r="G29" t="s">
        <v>805</v>
      </c>
      <c r="H29">
        <v>1000</v>
      </c>
      <c r="M29" s="40"/>
      <c r="N29" s="40"/>
      <c r="O29" s="40"/>
      <c r="P29" s="40"/>
      <c r="Q29" s="40"/>
      <c r="R29" s="40"/>
      <c r="S29" s="40"/>
      <c r="T29" s="40"/>
      <c r="U29" s="40"/>
      <c r="V29" s="40"/>
      <c r="W29" s="40"/>
      <c r="AA29" s="1">
        <v>24</v>
      </c>
      <c r="AB29" s="35" t="s">
        <v>9</v>
      </c>
      <c r="AC29" s="67">
        <v>12</v>
      </c>
      <c r="AE29" t="s">
        <v>9</v>
      </c>
      <c r="AF29">
        <v>4</v>
      </c>
      <c r="AG29" s="75" t="s">
        <v>959</v>
      </c>
    </row>
    <row r="30" spans="1:33" ht="12.75">
      <c r="B30" s="1">
        <v>25</v>
      </c>
      <c r="C30" s="35" t="s">
        <v>18</v>
      </c>
      <c r="D30">
        <v>1.17</v>
      </c>
      <c r="E30" s="1">
        <v>7</v>
      </c>
      <c r="F30" s="105" t="s">
        <v>830</v>
      </c>
      <c r="H30">
        <v>1200</v>
      </c>
      <c r="I30" s="50" t="s">
        <v>384</v>
      </c>
      <c r="M30" s="40"/>
      <c r="N30" s="40"/>
      <c r="O30" s="40"/>
      <c r="P30" s="40"/>
      <c r="Q30" s="40"/>
      <c r="R30" s="40"/>
      <c r="S30" s="40"/>
      <c r="T30" s="40"/>
      <c r="U30" s="40"/>
      <c r="V30" s="40"/>
      <c r="W30" s="40"/>
      <c r="AA30" s="1">
        <v>25</v>
      </c>
      <c r="AB30" s="35" t="s">
        <v>9</v>
      </c>
      <c r="AC30" s="67">
        <v>13</v>
      </c>
      <c r="AE30" t="s">
        <v>9</v>
      </c>
      <c r="AF30">
        <v>5</v>
      </c>
      <c r="AG30" s="65" t="s">
        <v>961</v>
      </c>
    </row>
    <row r="31" spans="1:33" ht="12.75">
      <c r="B31" s="1">
        <v>26</v>
      </c>
      <c r="C31" s="35" t="s">
        <v>18</v>
      </c>
      <c r="E31" s="1">
        <v>8</v>
      </c>
      <c r="F31" s="65" t="s">
        <v>824</v>
      </c>
      <c r="H31">
        <v>2000</v>
      </c>
      <c r="I31" s="50" t="s">
        <v>385</v>
      </c>
      <c r="P31" t="s">
        <v>400</v>
      </c>
      <c r="AA31" s="1">
        <v>26</v>
      </c>
      <c r="AB31" s="35" t="s">
        <v>9</v>
      </c>
      <c r="AC31" s="67">
        <v>14</v>
      </c>
      <c r="AE31" t="s">
        <v>9</v>
      </c>
      <c r="AF31">
        <v>6</v>
      </c>
      <c r="AG31" s="75" t="s">
        <v>500</v>
      </c>
    </row>
    <row r="32" spans="1:33" ht="12.75">
      <c r="B32" s="1">
        <v>27</v>
      </c>
      <c r="C32" s="35" t="s">
        <v>18</v>
      </c>
      <c r="D32">
        <v>2.4300000000000002</v>
      </c>
      <c r="E32" s="1">
        <v>9</v>
      </c>
      <c r="F32" s="75" t="s">
        <v>831</v>
      </c>
      <c r="G32" t="s">
        <v>806</v>
      </c>
      <c r="H32">
        <v>2200</v>
      </c>
      <c r="I32" s="50" t="s">
        <v>386</v>
      </c>
      <c r="AA32" s="1">
        <v>27</v>
      </c>
      <c r="AB32" s="35" t="s">
        <v>9</v>
      </c>
      <c r="AC32" s="67">
        <v>15</v>
      </c>
      <c r="AD32" s="97"/>
      <c r="AE32" t="s">
        <v>9</v>
      </c>
      <c r="AF32">
        <v>7</v>
      </c>
      <c r="AG32" s="105" t="s">
        <v>830</v>
      </c>
    </row>
    <row r="33" spans="1:33" ht="18.75" thickBot="1">
      <c r="B33" s="1">
        <v>28</v>
      </c>
      <c r="C33" s="35" t="s">
        <v>18</v>
      </c>
      <c r="E33" s="1">
        <v>10</v>
      </c>
      <c r="F33" s="102" t="s">
        <v>807</v>
      </c>
      <c r="O33" s="79" t="s">
        <v>664</v>
      </c>
      <c r="AA33" s="1">
        <v>28</v>
      </c>
      <c r="AB33" s="35" t="s">
        <v>9</v>
      </c>
      <c r="AC33" s="67">
        <v>16</v>
      </c>
      <c r="AE33" t="s">
        <v>9</v>
      </c>
      <c r="AF33">
        <v>8</v>
      </c>
      <c r="AG33" s="74" t="s">
        <v>543</v>
      </c>
    </row>
    <row r="34" spans="1:33" ht="18.75" thickBot="1">
      <c r="B34" s="1">
        <v>29</v>
      </c>
      <c r="C34" s="35" t="s">
        <v>18</v>
      </c>
      <c r="E34" s="1">
        <v>11</v>
      </c>
      <c r="F34" s="74" t="s">
        <v>532</v>
      </c>
      <c r="L34" s="40"/>
      <c r="M34" s="60" t="s">
        <v>78</v>
      </c>
      <c r="N34" s="53"/>
      <c r="O34" s="53"/>
      <c r="P34" s="53"/>
      <c r="Q34" s="53"/>
      <c r="R34" s="53"/>
      <c r="S34" s="53"/>
      <c r="T34" s="53"/>
      <c r="U34" s="53"/>
      <c r="V34" s="53"/>
      <c r="W34" s="53"/>
      <c r="AA34" s="1">
        <v>29</v>
      </c>
      <c r="AB34" s="35" t="s">
        <v>9</v>
      </c>
      <c r="AC34" s="67">
        <v>17</v>
      </c>
      <c r="AE34" t="s">
        <v>9</v>
      </c>
      <c r="AF34">
        <v>9</v>
      </c>
      <c r="AG34" s="99" t="s">
        <v>968</v>
      </c>
    </row>
    <row r="35" spans="1:33" ht="13.5" thickBot="1">
      <c r="B35" s="1">
        <v>30</v>
      </c>
      <c r="C35" s="35" t="s">
        <v>18</v>
      </c>
      <c r="E35" s="1">
        <v>12</v>
      </c>
      <c r="F35" s="75" t="s">
        <v>665</v>
      </c>
      <c r="L35" s="46" t="s">
        <v>478</v>
      </c>
      <c r="M35" s="54" t="s">
        <v>79</v>
      </c>
      <c r="N35" s="56" t="s">
        <v>443</v>
      </c>
      <c r="O35" s="36" t="s">
        <v>81</v>
      </c>
      <c r="P35" s="36" t="s">
        <v>82</v>
      </c>
      <c r="Q35" s="36" t="s">
        <v>83</v>
      </c>
      <c r="R35" s="36" t="s">
        <v>84</v>
      </c>
      <c r="S35" s="36" t="s">
        <v>85</v>
      </c>
      <c r="T35" s="36" t="s">
        <v>86</v>
      </c>
      <c r="U35" s="36" t="s">
        <v>87</v>
      </c>
      <c r="V35" s="36" t="s">
        <v>88</v>
      </c>
      <c r="W35" s="36" t="s">
        <v>293</v>
      </c>
      <c r="X35" s="56" t="s">
        <v>225</v>
      </c>
      <c r="AA35" s="1">
        <v>30</v>
      </c>
      <c r="AB35" s="35" t="s">
        <v>9</v>
      </c>
      <c r="AC35" s="67">
        <v>18</v>
      </c>
      <c r="AE35" t="s">
        <v>9</v>
      </c>
      <c r="AF35">
        <v>10</v>
      </c>
      <c r="AG35" s="103" t="s">
        <v>993</v>
      </c>
    </row>
    <row r="36" spans="1:33" ht="12.75">
      <c r="B36" s="1">
        <v>31</v>
      </c>
      <c r="C36" s="35" t="s">
        <v>18</v>
      </c>
      <c r="E36" s="1">
        <v>13</v>
      </c>
      <c r="F36" s="97" t="s">
        <v>826</v>
      </c>
      <c r="I36" s="1" t="s">
        <v>130</v>
      </c>
      <c r="K36" s="45"/>
      <c r="L36" s="40">
        <v>1</v>
      </c>
      <c r="M36" s="62" t="s">
        <v>323</v>
      </c>
      <c r="N36" s="72" t="s">
        <v>445</v>
      </c>
      <c r="O36" s="73" t="s">
        <v>460</v>
      </c>
      <c r="P36" s="77" t="s">
        <v>92</v>
      </c>
      <c r="Q36" s="66" t="s">
        <v>531</v>
      </c>
      <c r="R36" s="82" t="s">
        <v>474</v>
      </c>
      <c r="S36" s="85" t="s">
        <v>566</v>
      </c>
      <c r="T36" s="91" t="s">
        <v>581</v>
      </c>
      <c r="U36" s="96" t="s">
        <v>602</v>
      </c>
      <c r="V36" s="95" t="s">
        <v>611</v>
      </c>
      <c r="W36" s="93" t="s">
        <v>622</v>
      </c>
      <c r="X36" s="90" t="s">
        <v>654</v>
      </c>
      <c r="AA36" s="1">
        <v>31</v>
      </c>
      <c r="AB36" s="107" t="s">
        <v>14</v>
      </c>
      <c r="AC36" s="106">
        <v>1</v>
      </c>
      <c r="AD36" s="105"/>
      <c r="AE36" s="107" t="s">
        <v>14</v>
      </c>
      <c r="AF36">
        <v>1</v>
      </c>
      <c r="AG36" s="105" t="s">
        <v>931</v>
      </c>
    </row>
    <row r="37" spans="1:33" ht="12.75">
      <c r="B37" s="1">
        <v>32</v>
      </c>
      <c r="C37" s="35" t="s">
        <v>18</v>
      </c>
      <c r="E37" s="1">
        <v>14</v>
      </c>
      <c r="F37" s="74" t="s">
        <v>540</v>
      </c>
      <c r="H37" s="45"/>
      <c r="I37" s="45" t="s">
        <v>389</v>
      </c>
      <c r="K37" s="45"/>
      <c r="L37" s="40">
        <v>2</v>
      </c>
      <c r="M37" s="68" t="s">
        <v>324</v>
      </c>
      <c r="N37" s="63" t="s">
        <v>446</v>
      </c>
      <c r="O37" s="64" t="s">
        <v>461</v>
      </c>
      <c r="P37" s="78" t="s">
        <v>470</v>
      </c>
      <c r="Q37" s="83" t="s">
        <v>532</v>
      </c>
      <c r="R37" s="84" t="s">
        <v>669</v>
      </c>
      <c r="S37" s="76" t="s">
        <v>567</v>
      </c>
      <c r="T37" s="86" t="s">
        <v>582</v>
      </c>
      <c r="U37" s="87" t="s">
        <v>603</v>
      </c>
      <c r="V37" s="88" t="s">
        <v>612</v>
      </c>
      <c r="W37" s="89" t="s">
        <v>623</v>
      </c>
      <c r="X37" s="90" t="s">
        <v>653</v>
      </c>
      <c r="AA37" s="1">
        <v>32</v>
      </c>
      <c r="AB37" s="35" t="s">
        <v>14</v>
      </c>
      <c r="AC37" s="1">
        <v>2</v>
      </c>
      <c r="AD37" s="65"/>
      <c r="AE37" t="s">
        <v>14</v>
      </c>
      <c r="AF37">
        <v>2</v>
      </c>
      <c r="AG37" s="65" t="s">
        <v>660</v>
      </c>
    </row>
    <row r="38" spans="1:33" ht="12.75">
      <c r="B38" s="1">
        <v>33</v>
      </c>
      <c r="C38" s="35" t="s">
        <v>18</v>
      </c>
      <c r="E38" s="1">
        <v>15</v>
      </c>
      <c r="F38" s="100" t="s">
        <v>825</v>
      </c>
      <c r="H38" s="45"/>
      <c r="I38" t="s">
        <v>363</v>
      </c>
      <c r="L38" s="40">
        <v>3</v>
      </c>
      <c r="M38" s="68" t="s">
        <v>413</v>
      </c>
      <c r="N38" s="63" t="s">
        <v>447</v>
      </c>
      <c r="O38" s="64" t="s">
        <v>462</v>
      </c>
      <c r="P38" s="78" t="s">
        <v>529</v>
      </c>
      <c r="Q38" s="83" t="s">
        <v>533</v>
      </c>
      <c r="R38" s="84" t="s">
        <v>564</v>
      </c>
      <c r="S38" s="76" t="s">
        <v>569</v>
      </c>
      <c r="T38" s="92" t="s">
        <v>583</v>
      </c>
      <c r="U38" s="87" t="s">
        <v>604</v>
      </c>
      <c r="V38" s="88" t="s">
        <v>613</v>
      </c>
      <c r="W38" s="89" t="s">
        <v>624</v>
      </c>
      <c r="X38" s="90" t="s">
        <v>652</v>
      </c>
      <c r="AA38" s="1">
        <v>33</v>
      </c>
      <c r="AB38" s="35" t="s">
        <v>14</v>
      </c>
      <c r="AC38" s="1">
        <v>3</v>
      </c>
      <c r="AD38" s="75"/>
      <c r="AE38" t="s">
        <v>14</v>
      </c>
      <c r="AF38">
        <v>3</v>
      </c>
      <c r="AG38" s="75" t="s">
        <v>446</v>
      </c>
    </row>
    <row r="39" spans="1:33" ht="12.75">
      <c r="B39" s="1">
        <v>34</v>
      </c>
      <c r="C39" s="35" t="s">
        <v>18</v>
      </c>
      <c r="E39" s="1">
        <v>16</v>
      </c>
      <c r="F39" s="101" t="s">
        <v>832</v>
      </c>
      <c r="H39" s="45"/>
      <c r="I39" s="1" t="s">
        <v>126</v>
      </c>
      <c r="K39" s="45"/>
      <c r="L39" s="40">
        <v>4</v>
      </c>
      <c r="M39" s="68" t="s">
        <v>414</v>
      </c>
      <c r="N39" s="63" t="s">
        <v>448</v>
      </c>
      <c r="O39" s="64" t="s">
        <v>463</v>
      </c>
      <c r="P39" s="78" t="s">
        <v>530</v>
      </c>
      <c r="Q39" s="83" t="s">
        <v>557</v>
      </c>
      <c r="R39" s="84" t="s">
        <v>565</v>
      </c>
      <c r="S39" s="76" t="s">
        <v>570</v>
      </c>
      <c r="T39" s="86" t="s">
        <v>586</v>
      </c>
      <c r="U39" s="87" t="s">
        <v>605</v>
      </c>
      <c r="V39" s="88" t="s">
        <v>616</v>
      </c>
      <c r="W39" s="89" t="s">
        <v>625</v>
      </c>
      <c r="X39" s="94" t="s">
        <v>650</v>
      </c>
      <c r="AA39" s="1">
        <v>34</v>
      </c>
      <c r="AB39" s="35" t="s">
        <v>14</v>
      </c>
      <c r="AC39" s="1">
        <v>4</v>
      </c>
      <c r="AE39" t="s">
        <v>14</v>
      </c>
      <c r="AF39">
        <v>4</v>
      </c>
      <c r="AG39" t="s">
        <v>969</v>
      </c>
    </row>
    <row r="40" spans="1:33" ht="12.75">
      <c r="A40">
        <v>1</v>
      </c>
      <c r="B40" s="1">
        <v>35</v>
      </c>
      <c r="C40" s="35" t="s">
        <v>18</v>
      </c>
      <c r="E40" s="1">
        <v>17</v>
      </c>
      <c r="F40" s="100" t="s">
        <v>583</v>
      </c>
      <c r="I40" t="s">
        <v>360</v>
      </c>
      <c r="L40" s="40">
        <v>5</v>
      </c>
      <c r="M40" s="69" t="s">
        <v>415</v>
      </c>
      <c r="N40" s="63" t="s">
        <v>449</v>
      </c>
      <c r="O40" s="64" t="s">
        <v>464</v>
      </c>
      <c r="P40" s="57" t="s">
        <v>119</v>
      </c>
      <c r="Q40" s="83" t="s">
        <v>558</v>
      </c>
      <c r="R40" s="57"/>
      <c r="S40" s="76" t="s">
        <v>571</v>
      </c>
      <c r="T40" s="86" t="s">
        <v>587</v>
      </c>
      <c r="U40" s="87" t="s">
        <v>606</v>
      </c>
      <c r="V40" s="88" t="s">
        <v>617</v>
      </c>
      <c r="W40" s="89" t="s">
        <v>626</v>
      </c>
      <c r="X40" s="94" t="s">
        <v>651</v>
      </c>
      <c r="AA40" s="1">
        <v>35</v>
      </c>
      <c r="AB40" s="35" t="s">
        <v>14</v>
      </c>
      <c r="AC40" s="1">
        <v>5</v>
      </c>
      <c r="AE40" t="s">
        <v>14</v>
      </c>
      <c r="AF40">
        <v>5</v>
      </c>
      <c r="AG40" s="75" t="s">
        <v>505</v>
      </c>
    </row>
    <row r="41" spans="1:33" ht="12.75">
      <c r="A41">
        <v>4</v>
      </c>
      <c r="B41" s="1">
        <v>36</v>
      </c>
      <c r="C41" s="35" t="s">
        <v>18</v>
      </c>
      <c r="E41" s="1">
        <v>18</v>
      </c>
      <c r="F41" s="97" t="s">
        <v>827</v>
      </c>
      <c r="G41" s="1"/>
      <c r="H41" s="45"/>
      <c r="L41" s="40">
        <v>6</v>
      </c>
      <c r="M41" s="68" t="s">
        <v>416</v>
      </c>
      <c r="N41" s="63" t="s">
        <v>450</v>
      </c>
      <c r="O41" s="64" t="s">
        <v>465</v>
      </c>
      <c r="P41" s="57" t="s">
        <v>122</v>
      </c>
      <c r="Q41" s="83" t="s">
        <v>534</v>
      </c>
      <c r="R41" s="57"/>
      <c r="S41" s="76" t="s">
        <v>568</v>
      </c>
      <c r="T41" s="86" t="s">
        <v>588</v>
      </c>
      <c r="U41" s="87" t="s">
        <v>607</v>
      </c>
      <c r="V41" s="88" t="s">
        <v>618</v>
      </c>
      <c r="W41" s="89" t="s">
        <v>627</v>
      </c>
      <c r="X41" s="55"/>
      <c r="AA41" s="1">
        <v>36</v>
      </c>
      <c r="AB41" s="35" t="s">
        <v>14</v>
      </c>
      <c r="AC41" s="1">
        <v>6</v>
      </c>
      <c r="AD41" s="97"/>
      <c r="AE41" t="s">
        <v>14</v>
      </c>
      <c r="AF41">
        <v>6</v>
      </c>
      <c r="AG41" t="s">
        <v>974</v>
      </c>
    </row>
    <row r="42" spans="1:33" ht="12.75">
      <c r="A42">
        <v>7</v>
      </c>
      <c r="B42" s="106">
        <v>37</v>
      </c>
      <c r="C42" s="107" t="s">
        <v>9</v>
      </c>
      <c r="D42" s="108"/>
      <c r="E42" s="106">
        <v>1</v>
      </c>
      <c r="F42" s="105" t="s">
        <v>808</v>
      </c>
      <c r="G42" s="1"/>
      <c r="H42" s="45">
        <v>30</v>
      </c>
      <c r="L42" s="40">
        <v>7</v>
      </c>
      <c r="M42" s="68" t="s">
        <v>417</v>
      </c>
      <c r="N42" s="63" t="s">
        <v>451</v>
      </c>
      <c r="O42" s="64" t="s">
        <v>466</v>
      </c>
      <c r="P42" s="57" t="s">
        <v>124</v>
      </c>
      <c r="Q42" s="83" t="s">
        <v>535</v>
      </c>
      <c r="R42" s="57"/>
      <c r="S42" s="76" t="s">
        <v>572</v>
      </c>
      <c r="T42" s="86" t="s">
        <v>589</v>
      </c>
      <c r="U42" s="87" t="s">
        <v>608</v>
      </c>
      <c r="V42" s="88" t="s">
        <v>619</v>
      </c>
      <c r="W42" s="89" t="s">
        <v>628</v>
      </c>
      <c r="X42" s="55"/>
      <c r="AA42" s="106">
        <v>37</v>
      </c>
      <c r="AB42" s="35" t="s">
        <v>14</v>
      </c>
      <c r="AC42" s="1">
        <v>7</v>
      </c>
      <c r="AE42" t="s">
        <v>14</v>
      </c>
      <c r="AF42">
        <v>7</v>
      </c>
      <c r="AG42" s="74" t="s">
        <v>1082</v>
      </c>
    </row>
    <row r="43" spans="1:33" ht="12.75">
      <c r="A43">
        <v>10</v>
      </c>
      <c r="B43" s="1">
        <v>38</v>
      </c>
      <c r="C43" s="35" t="s">
        <v>9</v>
      </c>
      <c r="E43" s="67">
        <v>2</v>
      </c>
      <c r="F43" s="65" t="s">
        <v>659</v>
      </c>
      <c r="G43" s="1"/>
      <c r="L43" s="40">
        <v>8</v>
      </c>
      <c r="M43" s="68" t="s">
        <v>418</v>
      </c>
      <c r="N43" s="63" t="s">
        <v>452</v>
      </c>
      <c r="O43" s="64" t="s">
        <v>467</v>
      </c>
      <c r="P43" s="57" t="s">
        <v>287</v>
      </c>
      <c r="Q43" s="83" t="s">
        <v>536</v>
      </c>
      <c r="R43" s="57"/>
      <c r="S43" s="76" t="s">
        <v>573</v>
      </c>
      <c r="T43" s="86" t="s">
        <v>590</v>
      </c>
      <c r="U43" s="87" t="s">
        <v>609</v>
      </c>
      <c r="V43" s="88" t="s">
        <v>620</v>
      </c>
      <c r="W43" s="89" t="s">
        <v>629</v>
      </c>
      <c r="X43" s="55"/>
      <c r="AA43" s="1">
        <v>38</v>
      </c>
      <c r="AB43" s="35"/>
      <c r="AC43" s="1"/>
      <c r="AE43" t="s">
        <v>14</v>
      </c>
      <c r="AF43">
        <v>8</v>
      </c>
      <c r="AG43" s="100" t="s">
        <v>585</v>
      </c>
    </row>
    <row r="44" spans="1:33" ht="12.75">
      <c r="A44">
        <v>13</v>
      </c>
      <c r="B44" s="1">
        <v>39</v>
      </c>
      <c r="C44" s="35" t="s">
        <v>9</v>
      </c>
      <c r="E44" s="67">
        <v>3</v>
      </c>
      <c r="F44" s="75" t="s">
        <v>447</v>
      </c>
      <c r="G44" s="1"/>
      <c r="L44" s="40">
        <v>9</v>
      </c>
      <c r="M44" s="69" t="s">
        <v>419</v>
      </c>
      <c r="N44" s="63" t="s">
        <v>453</v>
      </c>
      <c r="O44" s="64" t="s">
        <v>468</v>
      </c>
      <c r="P44" s="57" t="s">
        <v>288</v>
      </c>
      <c r="Q44" s="83" t="s">
        <v>559</v>
      </c>
      <c r="R44" s="57"/>
      <c r="S44" s="76" t="s">
        <v>574</v>
      </c>
      <c r="T44" s="92" t="s">
        <v>594</v>
      </c>
      <c r="U44" s="87" t="s">
        <v>610</v>
      </c>
      <c r="V44" s="88" t="s">
        <v>621</v>
      </c>
      <c r="W44" s="89" t="s">
        <v>630</v>
      </c>
      <c r="X44" s="55"/>
      <c r="AA44" s="1">
        <v>39</v>
      </c>
      <c r="AB44" s="35"/>
      <c r="AC44" s="1"/>
      <c r="AE44" t="s">
        <v>14</v>
      </c>
      <c r="AF44">
        <v>9</v>
      </c>
      <c r="AG44" s="74" t="s">
        <v>998</v>
      </c>
    </row>
    <row r="45" spans="1:33" ht="12.75">
      <c r="A45">
        <v>16</v>
      </c>
      <c r="B45" s="1">
        <v>40</v>
      </c>
      <c r="C45" s="35" t="s">
        <v>9</v>
      </c>
      <c r="D45">
        <v>1.3</v>
      </c>
      <c r="E45" s="67">
        <v>4</v>
      </c>
      <c r="F45" s="75" t="s">
        <v>809</v>
      </c>
      <c r="G45" s="1"/>
      <c r="L45" s="40">
        <v>10</v>
      </c>
      <c r="M45" s="68" t="s">
        <v>420</v>
      </c>
      <c r="N45" s="63" t="s">
        <v>454</v>
      </c>
      <c r="O45" s="64" t="s">
        <v>469</v>
      </c>
      <c r="P45" s="57" t="s">
        <v>294</v>
      </c>
      <c r="Q45" s="83" t="s">
        <v>562</v>
      </c>
      <c r="R45" s="57"/>
      <c r="S45" s="76" t="s">
        <v>575</v>
      </c>
      <c r="T45" s="86" t="s">
        <v>591</v>
      </c>
      <c r="U45" s="57"/>
      <c r="V45" s="88" t="s">
        <v>614</v>
      </c>
      <c r="W45" s="89" t="s">
        <v>631</v>
      </c>
      <c r="X45" s="59"/>
      <c r="AA45" s="1">
        <v>40</v>
      </c>
      <c r="AB45" s="35"/>
      <c r="AC45" s="1"/>
      <c r="AE45" t="s">
        <v>14</v>
      </c>
      <c r="AF45">
        <v>10</v>
      </c>
      <c r="AG45" s="114" t="s">
        <v>1083</v>
      </c>
    </row>
    <row r="46" spans="1:33" ht="12.75">
      <c r="A46">
        <v>19</v>
      </c>
      <c r="B46" s="1">
        <v>41</v>
      </c>
      <c r="C46" s="35" t="s">
        <v>9</v>
      </c>
      <c r="E46" s="67">
        <v>5</v>
      </c>
      <c r="F46" s="105" t="s">
        <v>700</v>
      </c>
      <c r="G46" s="1"/>
      <c r="L46" s="40">
        <v>11</v>
      </c>
      <c r="M46" s="68" t="s">
        <v>421</v>
      </c>
      <c r="N46" s="63" t="s">
        <v>455</v>
      </c>
      <c r="O46" s="64" t="s">
        <v>658</v>
      </c>
      <c r="P46" s="55" t="s">
        <v>295</v>
      </c>
      <c r="Q46" s="83" t="s">
        <v>563</v>
      </c>
      <c r="R46" s="55"/>
      <c r="S46" s="76" t="s">
        <v>580</v>
      </c>
      <c r="T46" s="86" t="s">
        <v>592</v>
      </c>
      <c r="U46" s="55"/>
      <c r="V46" s="88" t="s">
        <v>615</v>
      </c>
      <c r="W46" s="89" t="s">
        <v>632</v>
      </c>
      <c r="X46" s="55"/>
      <c r="AA46" s="1">
        <v>41</v>
      </c>
      <c r="AB46" s="35"/>
      <c r="AC46" s="1"/>
      <c r="AE46" s="107" t="s">
        <v>21</v>
      </c>
      <c r="AF46">
        <v>1</v>
      </c>
      <c r="AG46" s="105" t="s">
        <v>932</v>
      </c>
    </row>
    <row r="47" spans="1:33" ht="12.75">
      <c r="A47">
        <v>22</v>
      </c>
      <c r="B47" s="1">
        <v>42</v>
      </c>
      <c r="C47" s="35" t="s">
        <v>9</v>
      </c>
      <c r="E47" s="67">
        <v>6</v>
      </c>
      <c r="F47" s="65" t="s">
        <v>668</v>
      </c>
      <c r="G47" s="1"/>
      <c r="L47" s="40">
        <v>12</v>
      </c>
      <c r="M47" s="68" t="s">
        <v>422</v>
      </c>
      <c r="N47" s="63" t="s">
        <v>456</v>
      </c>
      <c r="O47" s="64" t="s">
        <v>659</v>
      </c>
      <c r="P47" s="55" t="s">
        <v>296</v>
      </c>
      <c r="Q47" s="83" t="s">
        <v>537</v>
      </c>
      <c r="R47" s="55"/>
      <c r="S47" s="76" t="s">
        <v>578</v>
      </c>
      <c r="T47" s="86" t="s">
        <v>593</v>
      </c>
      <c r="U47" s="55"/>
      <c r="V47" s="88" t="s">
        <v>671</v>
      </c>
      <c r="W47" s="89" t="s">
        <v>633</v>
      </c>
      <c r="X47" s="55"/>
      <c r="AA47" s="1">
        <v>42</v>
      </c>
      <c r="AB47" s="35"/>
      <c r="AC47" s="1"/>
      <c r="AD47" s="97"/>
      <c r="AE47" t="s">
        <v>21</v>
      </c>
      <c r="AF47">
        <v>2</v>
      </c>
      <c r="AG47" s="65" t="s">
        <v>661</v>
      </c>
    </row>
    <row r="48" spans="1:33" ht="12.75">
      <c r="A48">
        <v>25</v>
      </c>
      <c r="B48" s="1">
        <v>43</v>
      </c>
      <c r="C48" s="35" t="s">
        <v>9</v>
      </c>
      <c r="E48" s="67">
        <v>7</v>
      </c>
      <c r="F48" s="102" t="s">
        <v>575</v>
      </c>
      <c r="G48" s="1"/>
      <c r="L48" s="40">
        <v>13</v>
      </c>
      <c r="M48" s="69" t="s">
        <v>423</v>
      </c>
      <c r="N48" s="63" t="s">
        <v>457</v>
      </c>
      <c r="O48" s="64" t="s">
        <v>660</v>
      </c>
      <c r="P48" s="57" t="s">
        <v>297</v>
      </c>
      <c r="Q48" s="83" t="s">
        <v>538</v>
      </c>
      <c r="R48" s="55"/>
      <c r="S48" s="76" t="s">
        <v>577</v>
      </c>
      <c r="T48" s="86" t="s">
        <v>595</v>
      </c>
      <c r="U48" s="55"/>
      <c r="V48" s="55"/>
      <c r="W48" s="89" t="s">
        <v>634</v>
      </c>
      <c r="X48" s="55"/>
      <c r="AA48" s="1">
        <v>43</v>
      </c>
      <c r="AB48" s="35"/>
      <c r="AC48" s="1"/>
      <c r="AE48" t="s">
        <v>21</v>
      </c>
      <c r="AF48">
        <v>3</v>
      </c>
      <c r="AG48" s="75" t="s">
        <v>953</v>
      </c>
    </row>
    <row r="49" spans="1:33" ht="12.75">
      <c r="A49">
        <v>28</v>
      </c>
      <c r="B49" s="1">
        <v>44</v>
      </c>
      <c r="C49" s="35" t="s">
        <v>9</v>
      </c>
      <c r="E49" s="67">
        <v>8</v>
      </c>
      <c r="F49" s="75" t="s">
        <v>516</v>
      </c>
      <c r="G49" s="1"/>
      <c r="L49" s="40">
        <v>14</v>
      </c>
      <c r="M49" s="68" t="s">
        <v>424</v>
      </c>
      <c r="N49" s="63" t="s">
        <v>458</v>
      </c>
      <c r="O49" s="64" t="s">
        <v>661</v>
      </c>
      <c r="P49" s="57" t="s">
        <v>298</v>
      </c>
      <c r="Q49" s="83" t="s">
        <v>552</v>
      </c>
      <c r="R49" s="55"/>
      <c r="S49" s="76" t="s">
        <v>579</v>
      </c>
      <c r="T49" s="86" t="s">
        <v>596</v>
      </c>
      <c r="U49" s="55"/>
      <c r="V49" s="55"/>
      <c r="W49" s="89" t="s">
        <v>635</v>
      </c>
      <c r="X49" s="55"/>
      <c r="AA49" s="1">
        <v>44</v>
      </c>
      <c r="AB49" s="35" t="s">
        <v>16</v>
      </c>
      <c r="AC49" s="1">
        <v>6</v>
      </c>
      <c r="AE49" t="s">
        <v>21</v>
      </c>
      <c r="AF49">
        <v>4</v>
      </c>
      <c r="AG49" s="65" t="s">
        <v>962</v>
      </c>
    </row>
    <row r="50" spans="1:33" ht="12.75">
      <c r="A50">
        <v>31</v>
      </c>
      <c r="B50" s="1">
        <v>45</v>
      </c>
      <c r="C50" s="35" t="s">
        <v>9</v>
      </c>
      <c r="E50" s="67">
        <v>9</v>
      </c>
      <c r="F50" s="97" t="s">
        <v>628</v>
      </c>
      <c r="G50" s="1"/>
      <c r="L50" s="40">
        <v>15</v>
      </c>
      <c r="M50" s="68" t="s">
        <v>425</v>
      </c>
      <c r="N50" s="63" t="s">
        <v>459</v>
      </c>
      <c r="O50" s="64" t="s">
        <v>662</v>
      </c>
      <c r="P50" s="57" t="s">
        <v>299</v>
      </c>
      <c r="Q50" s="83" t="s">
        <v>553</v>
      </c>
      <c r="R50" s="55"/>
      <c r="S50" s="76" t="s">
        <v>576</v>
      </c>
      <c r="T50" s="86" t="s">
        <v>597</v>
      </c>
      <c r="U50" s="55"/>
      <c r="V50" s="55"/>
      <c r="W50" s="89" t="s">
        <v>636</v>
      </c>
      <c r="X50" s="55"/>
      <c r="AA50" s="1">
        <v>45</v>
      </c>
      <c r="AB50" s="35" t="s">
        <v>16</v>
      </c>
      <c r="AC50" s="1">
        <v>7</v>
      </c>
      <c r="AE50" t="s">
        <v>21</v>
      </c>
      <c r="AF50">
        <v>5</v>
      </c>
      <c r="AG50" s="75" t="s">
        <v>507</v>
      </c>
    </row>
    <row r="51" spans="1:33" ht="12.75">
      <c r="A51">
        <v>34</v>
      </c>
      <c r="B51" s="1">
        <v>46</v>
      </c>
      <c r="C51" s="35" t="s">
        <v>9</v>
      </c>
      <c r="E51" s="67">
        <v>10</v>
      </c>
      <c r="F51" s="99" t="s">
        <v>654</v>
      </c>
      <c r="L51" s="40">
        <v>16</v>
      </c>
      <c r="M51" s="70" t="s">
        <v>356</v>
      </c>
      <c r="N51" s="63" t="s">
        <v>330</v>
      </c>
      <c r="O51" s="64" t="s">
        <v>388</v>
      </c>
      <c r="P51" s="57" t="s">
        <v>300</v>
      </c>
      <c r="Q51" s="83" t="s">
        <v>554</v>
      </c>
      <c r="R51" s="55"/>
      <c r="S51" s="55"/>
      <c r="T51" s="86" t="s">
        <v>598</v>
      </c>
      <c r="U51" s="55"/>
      <c r="V51" s="55"/>
      <c r="W51" s="89" t="s">
        <v>637</v>
      </c>
      <c r="X51" s="55"/>
      <c r="AA51" s="1">
        <v>46</v>
      </c>
      <c r="AB51" s="35" t="s">
        <v>16</v>
      </c>
      <c r="AC51" s="1">
        <v>8</v>
      </c>
      <c r="AE51" t="s">
        <v>21</v>
      </c>
      <c r="AF51">
        <v>6</v>
      </c>
      <c r="AG51" s="105" t="s">
        <v>1001</v>
      </c>
    </row>
    <row r="52" spans="1:33" ht="12.75">
      <c r="A52">
        <v>37</v>
      </c>
      <c r="B52" s="1">
        <v>47</v>
      </c>
      <c r="C52" s="35" t="s">
        <v>9</v>
      </c>
      <c r="E52" s="67">
        <v>11</v>
      </c>
      <c r="F52" s="74" t="s">
        <v>543</v>
      </c>
      <c r="G52" s="1"/>
      <c r="H52" t="s">
        <v>324</v>
      </c>
      <c r="I52">
        <v>21</v>
      </c>
      <c r="J52">
        <v>10</v>
      </c>
      <c r="K52" t="s">
        <v>325</v>
      </c>
      <c r="L52" s="40">
        <v>17</v>
      </c>
      <c r="M52" s="70" t="s">
        <v>356</v>
      </c>
      <c r="N52" s="63" t="s">
        <v>330</v>
      </c>
      <c r="O52" s="64" t="s">
        <v>388</v>
      </c>
      <c r="P52" s="57" t="s">
        <v>301</v>
      </c>
      <c r="Q52" s="83" t="s">
        <v>539</v>
      </c>
      <c r="R52" s="55"/>
      <c r="S52" s="55"/>
      <c r="T52" s="86" t="s">
        <v>599</v>
      </c>
      <c r="U52" s="55"/>
      <c r="V52" s="55"/>
      <c r="W52" s="89" t="s">
        <v>638</v>
      </c>
      <c r="X52" s="55"/>
      <c r="AA52" s="1">
        <v>47</v>
      </c>
      <c r="AB52" s="35" t="s">
        <v>16</v>
      </c>
      <c r="AC52" s="1">
        <v>9</v>
      </c>
      <c r="AE52" t="s">
        <v>21</v>
      </c>
      <c r="AF52">
        <v>7</v>
      </c>
      <c r="AG52" s="75" t="s">
        <v>1002</v>
      </c>
    </row>
    <row r="53" spans="1:33" ht="12.75">
      <c r="A53">
        <v>40</v>
      </c>
      <c r="B53" s="1">
        <v>48</v>
      </c>
      <c r="C53" s="35" t="s">
        <v>9</v>
      </c>
      <c r="E53" s="67">
        <v>12</v>
      </c>
      <c r="F53" s="75" t="s">
        <v>500</v>
      </c>
      <c r="G53" s="1"/>
      <c r="H53" s="45" t="s">
        <v>337</v>
      </c>
      <c r="L53" s="40">
        <v>18</v>
      </c>
      <c r="M53" s="70" t="s">
        <v>356</v>
      </c>
      <c r="N53" s="63" t="s">
        <v>492</v>
      </c>
      <c r="O53" s="64" t="s">
        <v>388</v>
      </c>
      <c r="P53" s="57" t="s">
        <v>302</v>
      </c>
      <c r="Q53" s="83" t="s">
        <v>540</v>
      </c>
      <c r="R53" s="55"/>
      <c r="S53" s="55"/>
      <c r="T53" s="86" t="s">
        <v>600</v>
      </c>
      <c r="U53" s="55"/>
      <c r="V53" s="55"/>
      <c r="W53" s="89" t="s">
        <v>639</v>
      </c>
      <c r="X53" s="55"/>
      <c r="AA53" s="1">
        <v>48</v>
      </c>
      <c r="AB53" s="35" t="s">
        <v>16</v>
      </c>
      <c r="AC53" s="1">
        <v>10</v>
      </c>
      <c r="AE53" t="s">
        <v>21</v>
      </c>
      <c r="AF53">
        <v>8</v>
      </c>
      <c r="AG53" s="101" t="s">
        <v>610</v>
      </c>
    </row>
    <row r="54" spans="1:33" ht="12.75">
      <c r="A54">
        <v>43</v>
      </c>
      <c r="B54" s="1">
        <v>49</v>
      </c>
      <c r="C54" s="35" t="s">
        <v>9</v>
      </c>
      <c r="E54" s="67">
        <v>13</v>
      </c>
      <c r="F54" s="100" t="s">
        <v>585</v>
      </c>
      <c r="G54" s="1"/>
      <c r="L54" s="40">
        <v>19</v>
      </c>
      <c r="M54" s="70" t="s">
        <v>356</v>
      </c>
      <c r="N54" s="63" t="s">
        <v>493</v>
      </c>
      <c r="O54" s="64" t="s">
        <v>388</v>
      </c>
      <c r="P54" s="57" t="s">
        <v>303</v>
      </c>
      <c r="Q54" s="83" t="s">
        <v>541</v>
      </c>
      <c r="R54" s="55"/>
      <c r="S54" s="55"/>
      <c r="T54" s="86" t="s">
        <v>601</v>
      </c>
      <c r="U54" s="55"/>
      <c r="V54" s="55"/>
      <c r="W54" s="89" t="s">
        <v>640</v>
      </c>
      <c r="X54" s="55"/>
      <c r="AA54" s="1">
        <v>49</v>
      </c>
      <c r="AB54" s="35" t="s">
        <v>16</v>
      </c>
      <c r="AC54" s="1">
        <v>11</v>
      </c>
      <c r="AE54" t="s">
        <v>21</v>
      </c>
      <c r="AF54">
        <v>9</v>
      </c>
      <c r="AG54" s="74" t="s">
        <v>970</v>
      </c>
    </row>
    <row r="55" spans="1:33" ht="12.75">
      <c r="A55">
        <v>46</v>
      </c>
      <c r="B55" s="1">
        <v>50</v>
      </c>
      <c r="C55" s="35" t="s">
        <v>9</v>
      </c>
      <c r="E55" s="67">
        <v>14</v>
      </c>
      <c r="F55" s="74" t="s">
        <v>536</v>
      </c>
      <c r="G55" s="1"/>
      <c r="H55" t="s">
        <v>92</v>
      </c>
      <c r="I55">
        <v>1</v>
      </c>
      <c r="J55">
        <v>500</v>
      </c>
      <c r="L55" s="40">
        <v>20</v>
      </c>
      <c r="M55" s="70" t="s">
        <v>356</v>
      </c>
      <c r="N55" s="63" t="s">
        <v>494</v>
      </c>
      <c r="O55" s="64" t="s">
        <v>663</v>
      </c>
      <c r="P55" s="57" t="s">
        <v>308</v>
      </c>
      <c r="Q55" s="83" t="s">
        <v>542</v>
      </c>
      <c r="R55" s="55"/>
      <c r="S55" s="55"/>
      <c r="T55" s="86" t="s">
        <v>584</v>
      </c>
      <c r="U55" s="55"/>
      <c r="V55" s="55"/>
      <c r="W55" s="89" t="s">
        <v>641</v>
      </c>
      <c r="X55" s="55"/>
      <c r="AA55" s="1">
        <v>50</v>
      </c>
      <c r="AB55" s="35" t="s">
        <v>16</v>
      </c>
      <c r="AC55" s="1">
        <v>12</v>
      </c>
      <c r="AE55" t="s">
        <v>21</v>
      </c>
      <c r="AF55">
        <v>10</v>
      </c>
      <c r="AG55" s="100" t="s">
        <v>587</v>
      </c>
    </row>
    <row r="56" spans="1:33" ht="12.75">
      <c r="A56">
        <v>49</v>
      </c>
      <c r="B56" s="1">
        <v>51</v>
      </c>
      <c r="C56" s="35" t="s">
        <v>9</v>
      </c>
      <c r="E56" s="67">
        <v>15</v>
      </c>
      <c r="F56" s="97" t="s">
        <v>644</v>
      </c>
      <c r="G56" s="1"/>
      <c r="L56" s="40">
        <v>21</v>
      </c>
      <c r="M56" s="70" t="s">
        <v>356</v>
      </c>
      <c r="N56" s="63" t="s">
        <v>518</v>
      </c>
      <c r="O56" s="64" t="s">
        <v>655</v>
      </c>
      <c r="P56" s="55" t="s">
        <v>320</v>
      </c>
      <c r="Q56" s="83" t="s">
        <v>543</v>
      </c>
      <c r="R56" s="55"/>
      <c r="S56" s="55"/>
      <c r="T56" s="86" t="s">
        <v>585</v>
      </c>
      <c r="U56" s="55"/>
      <c r="V56" s="55"/>
      <c r="W56" s="89" t="s">
        <v>642</v>
      </c>
      <c r="X56" s="55"/>
      <c r="AA56" s="1">
        <v>51</v>
      </c>
      <c r="AB56" s="35" t="s">
        <v>16</v>
      </c>
      <c r="AC56" s="1">
        <v>13</v>
      </c>
      <c r="AE56" s="107" t="s">
        <v>16</v>
      </c>
      <c r="AF56">
        <v>1</v>
      </c>
      <c r="AG56" s="105" t="s">
        <v>933</v>
      </c>
    </row>
    <row r="57" spans="1:33" ht="12.75">
      <c r="A57">
        <v>52</v>
      </c>
      <c r="B57" s="1">
        <v>52</v>
      </c>
      <c r="C57" s="35" t="s">
        <v>9</v>
      </c>
      <c r="D57">
        <v>1.18</v>
      </c>
      <c r="E57" s="67">
        <v>16</v>
      </c>
      <c r="F57" s="105" t="s">
        <v>356</v>
      </c>
      <c r="G57" s="1"/>
      <c r="L57" s="40">
        <v>22</v>
      </c>
      <c r="M57" s="70" t="s">
        <v>356</v>
      </c>
      <c r="N57" s="63" t="s">
        <v>519</v>
      </c>
      <c r="O57" s="64" t="s">
        <v>656</v>
      </c>
      <c r="P57" s="55" t="s">
        <v>321</v>
      </c>
      <c r="Q57" s="83" t="s">
        <v>544</v>
      </c>
      <c r="R57" s="55"/>
      <c r="S57" s="55"/>
      <c r="T57" s="92" t="s">
        <v>670</v>
      </c>
      <c r="U57" s="55"/>
      <c r="V57" s="55"/>
      <c r="W57" s="89" t="s">
        <v>643</v>
      </c>
      <c r="X57" s="55"/>
      <c r="AA57" s="1">
        <v>52</v>
      </c>
      <c r="AB57" s="35" t="s">
        <v>16</v>
      </c>
      <c r="AC57" s="1">
        <v>14</v>
      </c>
      <c r="AE57" t="s">
        <v>16</v>
      </c>
      <c r="AF57">
        <v>2</v>
      </c>
      <c r="AG57" s="65" t="s">
        <v>662</v>
      </c>
    </row>
    <row r="58" spans="1:33" ht="12.75">
      <c r="A58">
        <v>55</v>
      </c>
      <c r="B58" s="1">
        <v>53</v>
      </c>
      <c r="C58" s="35" t="s">
        <v>9</v>
      </c>
      <c r="E58" s="67">
        <v>17</v>
      </c>
      <c r="F58" s="65" t="s">
        <v>527</v>
      </c>
      <c r="G58" s="1"/>
      <c r="L58" s="40">
        <v>23</v>
      </c>
      <c r="M58" s="70" t="s">
        <v>356</v>
      </c>
      <c r="N58" s="63" t="s">
        <v>495</v>
      </c>
      <c r="O58" s="64" t="s">
        <v>668</v>
      </c>
      <c r="P58" s="55"/>
      <c r="Q58" s="83" t="s">
        <v>545</v>
      </c>
      <c r="R58" s="55"/>
      <c r="S58" s="55"/>
      <c r="T58" s="55"/>
      <c r="U58" s="55"/>
      <c r="V58" s="55"/>
      <c r="W58" s="89" t="s">
        <v>644</v>
      </c>
      <c r="X58" s="55"/>
      <c r="AA58" s="1">
        <v>53</v>
      </c>
      <c r="AB58" s="35" t="s">
        <v>16</v>
      </c>
      <c r="AC58" s="1">
        <v>15</v>
      </c>
      <c r="AD58" s="65"/>
      <c r="AE58" t="s">
        <v>16</v>
      </c>
      <c r="AF58">
        <v>3</v>
      </c>
      <c r="AG58" s="75" t="s">
        <v>447</v>
      </c>
    </row>
    <row r="59" spans="1:33" ht="12.75">
      <c r="A59">
        <v>58</v>
      </c>
      <c r="B59" s="1">
        <v>54</v>
      </c>
      <c r="C59" s="35" t="s">
        <v>9</v>
      </c>
      <c r="E59" s="67">
        <v>18</v>
      </c>
      <c r="F59" s="103" t="s">
        <v>671</v>
      </c>
      <c r="G59" s="1"/>
      <c r="H59" s="45" t="s">
        <v>338</v>
      </c>
      <c r="L59" s="40">
        <v>24</v>
      </c>
      <c r="M59" s="70" t="s">
        <v>356</v>
      </c>
      <c r="N59" s="63" t="s">
        <v>496</v>
      </c>
      <c r="O59" s="64" t="s">
        <v>667</v>
      </c>
      <c r="P59" s="55"/>
      <c r="Q59" s="83" t="s">
        <v>546</v>
      </c>
      <c r="R59" s="55"/>
      <c r="S59" s="55"/>
      <c r="T59" s="55"/>
      <c r="U59" s="55"/>
      <c r="V59" s="55"/>
      <c r="W59" s="89" t="s">
        <v>645</v>
      </c>
      <c r="X59" s="55"/>
      <c r="AA59" s="1">
        <v>54</v>
      </c>
      <c r="AB59" s="35" t="s">
        <v>16</v>
      </c>
      <c r="AC59" s="1">
        <v>16</v>
      </c>
      <c r="AD59" s="97"/>
      <c r="AE59" t="s">
        <v>16</v>
      </c>
      <c r="AF59">
        <v>4</v>
      </c>
      <c r="AG59" s="75" t="s">
        <v>964</v>
      </c>
    </row>
    <row r="60" spans="1:33" ht="12.75">
      <c r="A60">
        <v>61</v>
      </c>
      <c r="B60" s="106">
        <v>55</v>
      </c>
      <c r="C60" s="107" t="s">
        <v>14</v>
      </c>
      <c r="D60" s="108"/>
      <c r="E60" s="106">
        <v>1</v>
      </c>
      <c r="F60" s="105" t="s">
        <v>414</v>
      </c>
      <c r="L60" s="40">
        <v>25</v>
      </c>
      <c r="M60" s="70" t="s">
        <v>356</v>
      </c>
      <c r="N60" s="63" t="s">
        <v>497</v>
      </c>
      <c r="O60" s="64" t="s">
        <v>520</v>
      </c>
      <c r="P60" s="55"/>
      <c r="Q60" s="83" t="s">
        <v>547</v>
      </c>
      <c r="R60" s="55"/>
      <c r="S60" s="55"/>
      <c r="T60" s="55"/>
      <c r="U60" s="55"/>
      <c r="V60" s="55"/>
      <c r="W60" s="89" t="s">
        <v>646</v>
      </c>
      <c r="X60" s="55"/>
      <c r="AA60" s="106">
        <v>55</v>
      </c>
      <c r="AB60" s="35" t="s">
        <v>16</v>
      </c>
      <c r="AC60" s="1">
        <v>17</v>
      </c>
      <c r="AE60" t="s">
        <v>16</v>
      </c>
      <c r="AF60">
        <v>5</v>
      </c>
      <c r="AG60" s="75" t="s">
        <v>914</v>
      </c>
    </row>
    <row r="61" spans="1:33" ht="12.75">
      <c r="A61">
        <v>64</v>
      </c>
      <c r="B61" s="1">
        <v>56</v>
      </c>
      <c r="C61" s="35" t="s">
        <v>14</v>
      </c>
      <c r="E61" s="1">
        <v>2</v>
      </c>
      <c r="F61" s="65" t="s">
        <v>463</v>
      </c>
      <c r="I61" s="45" t="s">
        <v>84</v>
      </c>
      <c r="L61" s="40">
        <v>26</v>
      </c>
      <c r="M61" s="70" t="s">
        <v>356</v>
      </c>
      <c r="N61" s="63" t="s">
        <v>498</v>
      </c>
      <c r="O61" s="64" t="s">
        <v>521</v>
      </c>
      <c r="P61" s="55"/>
      <c r="Q61" s="83" t="s">
        <v>548</v>
      </c>
      <c r="R61" s="55"/>
      <c r="S61" s="55"/>
      <c r="T61" s="55"/>
      <c r="U61" s="55"/>
      <c r="V61" s="55"/>
      <c r="W61" s="89" t="s">
        <v>647</v>
      </c>
      <c r="X61" s="55"/>
      <c r="AA61" s="1">
        <v>56</v>
      </c>
      <c r="AB61" s="35" t="s">
        <v>16</v>
      </c>
      <c r="AC61" s="1">
        <v>18</v>
      </c>
      <c r="AE61" t="s">
        <v>16</v>
      </c>
      <c r="AF61">
        <v>6</v>
      </c>
      <c r="AG61" s="75" t="s">
        <v>909</v>
      </c>
    </row>
    <row r="62" spans="1:33" ht="12.75">
      <c r="A62">
        <v>9887654321</v>
      </c>
      <c r="B62" s="1">
        <v>57</v>
      </c>
      <c r="C62" s="35" t="s">
        <v>14</v>
      </c>
      <c r="E62" s="1">
        <v>3</v>
      </c>
      <c r="F62" s="75" t="s">
        <v>448</v>
      </c>
      <c r="L62" s="40">
        <v>27</v>
      </c>
      <c r="M62" s="71" t="s">
        <v>482</v>
      </c>
      <c r="N62" s="63" t="s">
        <v>499</v>
      </c>
      <c r="O62" s="64" t="s">
        <v>522</v>
      </c>
      <c r="P62" s="55"/>
      <c r="Q62" s="83" t="s">
        <v>549</v>
      </c>
      <c r="R62" s="55"/>
      <c r="S62" s="55"/>
      <c r="T62" s="55"/>
      <c r="U62" s="55"/>
      <c r="V62" s="55"/>
      <c r="W62" s="89" t="s">
        <v>648</v>
      </c>
      <c r="X62" s="55"/>
      <c r="AA62" s="1">
        <v>57</v>
      </c>
      <c r="AB62" s="109" t="s">
        <v>26</v>
      </c>
      <c r="AC62" s="106">
        <v>1</v>
      </c>
      <c r="AD62" s="105"/>
      <c r="AE62" t="s">
        <v>16</v>
      </c>
      <c r="AF62">
        <v>7</v>
      </c>
      <c r="AG62" s="74" t="s">
        <v>972</v>
      </c>
    </row>
    <row r="63" spans="1:33" ht="12.75">
      <c r="B63" s="1">
        <v>58</v>
      </c>
      <c r="C63" s="35" t="s">
        <v>14</v>
      </c>
      <c r="E63" s="1">
        <v>4</v>
      </c>
      <c r="F63" s="65" t="s">
        <v>388</v>
      </c>
      <c r="L63" s="40">
        <v>28</v>
      </c>
      <c r="M63" s="71" t="s">
        <v>483</v>
      </c>
      <c r="N63" s="63" t="s">
        <v>500</v>
      </c>
      <c r="O63" s="64" t="s">
        <v>523</v>
      </c>
      <c r="P63" s="55"/>
      <c r="Q63" s="83" t="s">
        <v>550</v>
      </c>
      <c r="R63" s="55"/>
      <c r="S63" s="55"/>
      <c r="T63" s="55"/>
      <c r="U63" s="55"/>
      <c r="V63" s="55"/>
      <c r="W63" s="89" t="s">
        <v>649</v>
      </c>
      <c r="X63" s="55"/>
      <c r="AA63" s="1">
        <v>58</v>
      </c>
      <c r="AB63" s="47" t="s">
        <v>26</v>
      </c>
      <c r="AC63" s="67">
        <v>2</v>
      </c>
      <c r="AD63" s="65"/>
      <c r="AE63" t="s">
        <v>16</v>
      </c>
      <c r="AF63">
        <v>8</v>
      </c>
      <c r="AG63" s="105" t="s">
        <v>1007</v>
      </c>
    </row>
    <row r="64" spans="1:33" ht="12.75">
      <c r="B64" s="1">
        <v>59</v>
      </c>
      <c r="C64" s="35" t="s">
        <v>14</v>
      </c>
      <c r="E64" s="1">
        <v>5</v>
      </c>
      <c r="F64" s="102" t="s">
        <v>578</v>
      </c>
      <c r="L64" s="40">
        <v>29</v>
      </c>
      <c r="M64" s="71" t="s">
        <v>387</v>
      </c>
      <c r="N64" s="63" t="s">
        <v>501</v>
      </c>
      <c r="O64" s="64" t="s">
        <v>524</v>
      </c>
      <c r="P64" s="55"/>
      <c r="Q64" s="83" t="s">
        <v>551</v>
      </c>
      <c r="R64" s="55"/>
      <c r="S64" s="55"/>
      <c r="T64" s="55"/>
      <c r="U64" s="55"/>
      <c r="V64" s="55"/>
      <c r="W64" s="55"/>
      <c r="X64" s="55"/>
      <c r="AA64" s="1">
        <v>59</v>
      </c>
      <c r="AB64" s="47" t="s">
        <v>26</v>
      </c>
      <c r="AC64" s="67">
        <v>3</v>
      </c>
      <c r="AD64" s="75"/>
      <c r="AE64" t="s">
        <v>16</v>
      </c>
      <c r="AF64">
        <v>9</v>
      </c>
      <c r="AG64" s="97" t="s">
        <v>975</v>
      </c>
    </row>
    <row r="65" spans="2:33" ht="12.75">
      <c r="B65" s="1">
        <v>60</v>
      </c>
      <c r="C65" s="35" t="s">
        <v>14</v>
      </c>
      <c r="E65" s="1">
        <v>6</v>
      </c>
      <c r="F65" s="97" t="s">
        <v>646</v>
      </c>
      <c r="L65" s="40">
        <v>30</v>
      </c>
      <c r="M65" s="71" t="s">
        <v>479</v>
      </c>
      <c r="N65" s="63" t="s">
        <v>502</v>
      </c>
      <c r="O65" s="64" t="s">
        <v>525</v>
      </c>
      <c r="P65" s="55"/>
      <c r="Q65" s="83" t="s">
        <v>560</v>
      </c>
      <c r="R65" s="55"/>
      <c r="S65" s="55"/>
      <c r="T65" s="55"/>
      <c r="U65" s="55"/>
      <c r="V65" s="55"/>
      <c r="W65" s="55"/>
      <c r="X65" s="55"/>
      <c r="AA65" s="1">
        <v>60</v>
      </c>
      <c r="AB65" s="47" t="s">
        <v>26</v>
      </c>
      <c r="AC65" s="67">
        <v>4</v>
      </c>
      <c r="AE65" t="s">
        <v>16</v>
      </c>
      <c r="AF65">
        <v>10</v>
      </c>
      <c r="AG65" s="97" t="s">
        <v>913</v>
      </c>
    </row>
    <row r="66" spans="2:33" ht="12.75">
      <c r="B66" s="1">
        <v>61</v>
      </c>
      <c r="C66" s="35" t="s">
        <v>14</v>
      </c>
      <c r="E66" s="1">
        <v>7</v>
      </c>
      <c r="F66" s="105" t="s">
        <v>479</v>
      </c>
      <c r="L66" s="40">
        <v>31</v>
      </c>
      <c r="M66" s="71" t="s">
        <v>480</v>
      </c>
      <c r="N66" s="63" t="s">
        <v>316</v>
      </c>
      <c r="O66" s="64" t="s">
        <v>526</v>
      </c>
      <c r="P66" s="55"/>
      <c r="Q66" s="83" t="s">
        <v>561</v>
      </c>
      <c r="R66" s="55"/>
      <c r="S66" s="55"/>
      <c r="T66" s="55"/>
      <c r="U66" s="55"/>
      <c r="V66" s="55"/>
      <c r="W66" s="55"/>
      <c r="X66" s="55"/>
      <c r="AA66" s="1">
        <v>61</v>
      </c>
      <c r="AB66" s="47" t="s">
        <v>26</v>
      </c>
      <c r="AC66" s="67">
        <v>5</v>
      </c>
      <c r="AD66" s="98"/>
      <c r="AE66" s="109" t="s">
        <v>26</v>
      </c>
      <c r="AF66">
        <v>1</v>
      </c>
      <c r="AG66" s="105" t="s">
        <v>934</v>
      </c>
    </row>
    <row r="67" spans="2:33" ht="12.75">
      <c r="B67" s="1">
        <v>62</v>
      </c>
      <c r="C67" s="35" t="s">
        <v>14</v>
      </c>
      <c r="E67" s="1">
        <v>8</v>
      </c>
      <c r="F67" s="103" t="s">
        <v>616</v>
      </c>
      <c r="L67" s="40">
        <v>32</v>
      </c>
      <c r="M67" s="71" t="s">
        <v>481</v>
      </c>
      <c r="N67" s="63" t="s">
        <v>316</v>
      </c>
      <c r="O67" s="64" t="s">
        <v>527</v>
      </c>
      <c r="P67" s="55"/>
      <c r="Q67" s="83" t="s">
        <v>555</v>
      </c>
      <c r="R67" s="55"/>
      <c r="S67" s="55"/>
      <c r="T67" s="55"/>
      <c r="U67" s="55"/>
      <c r="V67" s="55"/>
      <c r="W67" s="55"/>
      <c r="X67" s="55"/>
      <c r="AA67" s="1">
        <v>62</v>
      </c>
      <c r="AB67" s="47" t="s">
        <v>26</v>
      </c>
      <c r="AC67" s="67">
        <v>6</v>
      </c>
      <c r="AD67" s="97"/>
      <c r="AE67" t="s">
        <v>26</v>
      </c>
      <c r="AF67">
        <v>2</v>
      </c>
      <c r="AG67" s="65" t="s">
        <v>943</v>
      </c>
    </row>
    <row r="68" spans="2:33" ht="12.75">
      <c r="B68" s="1">
        <v>63</v>
      </c>
      <c r="C68" s="35" t="s">
        <v>14</v>
      </c>
      <c r="E68" s="1">
        <v>9</v>
      </c>
      <c r="F68" s="75" t="s">
        <v>505</v>
      </c>
      <c r="L68" s="40">
        <v>33</v>
      </c>
      <c r="M68" s="80" t="s">
        <v>487</v>
      </c>
      <c r="N68" s="63" t="s">
        <v>315</v>
      </c>
      <c r="O68" s="64" t="s">
        <v>527</v>
      </c>
      <c r="P68" s="55"/>
      <c r="Q68" s="83" t="s">
        <v>556</v>
      </c>
      <c r="R68" s="55"/>
      <c r="S68" s="55"/>
      <c r="T68" s="55"/>
      <c r="U68" s="55"/>
      <c r="V68" s="55"/>
      <c r="W68" s="55"/>
      <c r="X68" s="55"/>
      <c r="AA68" s="1">
        <v>63</v>
      </c>
      <c r="AB68" s="47" t="s">
        <v>26</v>
      </c>
      <c r="AC68" s="67">
        <v>7</v>
      </c>
      <c r="AD68" s="97"/>
      <c r="AE68" t="s">
        <v>26</v>
      </c>
      <c r="AF68">
        <v>3</v>
      </c>
      <c r="AG68" s="75" t="s">
        <v>954</v>
      </c>
    </row>
    <row r="69" spans="2:33" ht="12.75">
      <c r="B69" s="1">
        <v>64</v>
      </c>
      <c r="C69" s="35" t="s">
        <v>14</v>
      </c>
      <c r="E69" s="1">
        <v>10</v>
      </c>
      <c r="F69" s="100" t="s">
        <v>670</v>
      </c>
      <c r="L69" s="40">
        <v>34</v>
      </c>
      <c r="M69" s="80" t="s">
        <v>316</v>
      </c>
      <c r="N69" s="63" t="s">
        <v>315</v>
      </c>
      <c r="O69" s="64" t="s">
        <v>527</v>
      </c>
      <c r="P69" s="55"/>
      <c r="Q69" s="55"/>
      <c r="R69" s="55"/>
      <c r="S69" s="55"/>
      <c r="T69" s="55"/>
      <c r="U69" s="55"/>
      <c r="V69" s="55"/>
      <c r="W69" s="55"/>
      <c r="X69" s="55"/>
      <c r="AA69" s="1">
        <v>64</v>
      </c>
      <c r="AB69" s="47" t="s">
        <v>26</v>
      </c>
      <c r="AC69" s="67">
        <v>8</v>
      </c>
      <c r="AE69" t="s">
        <v>26</v>
      </c>
      <c r="AF69">
        <v>4</v>
      </c>
      <c r="AG69" s="75" t="s">
        <v>1084</v>
      </c>
    </row>
    <row r="70" spans="2:33" ht="12.75">
      <c r="B70" s="1">
        <v>65</v>
      </c>
      <c r="C70" s="35" t="s">
        <v>14</v>
      </c>
      <c r="D70">
        <v>1.4</v>
      </c>
      <c r="E70" s="1">
        <v>11</v>
      </c>
      <c r="F70" s="100" t="s">
        <v>593</v>
      </c>
      <c r="L70" s="40">
        <v>35</v>
      </c>
      <c r="M70" s="80" t="s">
        <v>316</v>
      </c>
      <c r="N70" s="63" t="s">
        <v>503</v>
      </c>
      <c r="O70" s="64" t="s">
        <v>528</v>
      </c>
      <c r="P70" s="55"/>
      <c r="Q70" s="55"/>
      <c r="R70" s="55"/>
      <c r="S70" s="55"/>
      <c r="T70" s="55"/>
      <c r="U70" s="55"/>
      <c r="V70" s="55"/>
      <c r="W70" s="55"/>
      <c r="X70" s="55"/>
      <c r="AA70" s="1">
        <v>65</v>
      </c>
      <c r="AB70" s="47" t="s">
        <v>26</v>
      </c>
      <c r="AC70" s="67">
        <v>9</v>
      </c>
      <c r="AE70" t="s">
        <v>26</v>
      </c>
      <c r="AF70">
        <v>5</v>
      </c>
      <c r="AG70" t="s">
        <v>1009</v>
      </c>
    </row>
    <row r="71" spans="2:33" ht="12.75">
      <c r="B71" s="1">
        <v>66</v>
      </c>
      <c r="C71" s="35" t="s">
        <v>14</v>
      </c>
      <c r="E71" s="1">
        <v>12</v>
      </c>
      <c r="F71" s="97" t="s">
        <v>638</v>
      </c>
      <c r="L71" s="40">
        <v>36</v>
      </c>
      <c r="M71" s="80" t="s">
        <v>315</v>
      </c>
      <c r="N71" s="63" t="s">
        <v>503</v>
      </c>
      <c r="O71" s="55"/>
      <c r="P71" s="55"/>
      <c r="Q71" s="61"/>
      <c r="R71" s="55"/>
      <c r="S71" s="55"/>
      <c r="T71" s="55"/>
      <c r="U71" s="55"/>
      <c r="V71" s="55"/>
      <c r="W71" s="55"/>
      <c r="X71" s="55"/>
      <c r="AA71" s="1">
        <v>66</v>
      </c>
      <c r="AB71" s="47" t="s">
        <v>26</v>
      </c>
      <c r="AC71" s="67">
        <v>10</v>
      </c>
      <c r="AD71" s="105"/>
      <c r="AE71" t="s">
        <v>26</v>
      </c>
      <c r="AF71">
        <v>6</v>
      </c>
      <c r="AG71" t="s">
        <v>1085</v>
      </c>
    </row>
    <row r="72" spans="2:33" ht="12.75">
      <c r="B72" s="1">
        <v>67</v>
      </c>
      <c r="C72" s="35" t="s">
        <v>14</v>
      </c>
      <c r="E72" s="1">
        <v>13</v>
      </c>
      <c r="F72" s="75" t="s">
        <v>517</v>
      </c>
      <c r="L72" s="40">
        <v>37</v>
      </c>
      <c r="M72" s="80" t="s">
        <v>315</v>
      </c>
      <c r="N72" s="63" t="s">
        <v>503</v>
      </c>
      <c r="O72" s="55"/>
      <c r="P72" s="55"/>
      <c r="Q72" s="55"/>
      <c r="R72" s="55"/>
      <c r="S72" s="55"/>
      <c r="T72" s="55"/>
      <c r="U72" s="55"/>
      <c r="V72" s="55"/>
      <c r="W72" s="55"/>
      <c r="X72" s="55"/>
      <c r="AA72" s="1">
        <v>67</v>
      </c>
      <c r="AB72" s="47" t="s">
        <v>26</v>
      </c>
      <c r="AC72" s="67">
        <v>11</v>
      </c>
      <c r="AD72" s="75"/>
      <c r="AE72" t="s">
        <v>26</v>
      </c>
      <c r="AF72">
        <v>7</v>
      </c>
      <c r="AG72" s="65" t="s">
        <v>963</v>
      </c>
    </row>
    <row r="73" spans="2:33" ht="12.75">
      <c r="B73" s="1">
        <v>68</v>
      </c>
      <c r="C73" s="35" t="s">
        <v>14</v>
      </c>
      <c r="E73" s="1">
        <v>14</v>
      </c>
      <c r="F73" s="74" t="s">
        <v>542</v>
      </c>
      <c r="L73" s="40">
        <v>38</v>
      </c>
      <c r="M73" s="80" t="s">
        <v>315</v>
      </c>
      <c r="N73" s="63" t="s">
        <v>504</v>
      </c>
      <c r="O73" s="55"/>
      <c r="P73" s="55"/>
      <c r="Q73" s="55"/>
      <c r="R73" s="55"/>
      <c r="S73" s="55"/>
      <c r="T73" s="55"/>
      <c r="U73" s="55"/>
      <c r="V73" s="55"/>
      <c r="W73" s="55"/>
      <c r="X73" s="55"/>
      <c r="AA73" s="1">
        <v>68</v>
      </c>
      <c r="AB73" s="47" t="s">
        <v>26</v>
      </c>
      <c r="AC73" s="67">
        <v>12</v>
      </c>
      <c r="AE73" t="s">
        <v>26</v>
      </c>
      <c r="AF73">
        <v>8</v>
      </c>
      <c r="AG73" s="102" t="s">
        <v>567</v>
      </c>
    </row>
    <row r="74" spans="2:33" ht="12.75">
      <c r="B74" s="1">
        <v>69</v>
      </c>
      <c r="C74" s="35" t="s">
        <v>14</v>
      </c>
      <c r="E74" s="1">
        <v>15</v>
      </c>
      <c r="F74" s="105" t="s">
        <v>315</v>
      </c>
      <c r="L74" s="40">
        <v>39</v>
      </c>
      <c r="M74" s="71" t="s">
        <v>484</v>
      </c>
      <c r="N74" s="63" t="s">
        <v>505</v>
      </c>
      <c r="O74" s="55"/>
      <c r="P74" s="55"/>
      <c r="Q74" s="55"/>
      <c r="R74" s="55"/>
      <c r="S74" s="55"/>
      <c r="T74" s="55"/>
      <c r="U74" s="55"/>
      <c r="V74" s="55"/>
      <c r="W74" s="55"/>
      <c r="X74" s="55"/>
      <c r="AA74" s="1">
        <v>69</v>
      </c>
      <c r="AB74" s="47" t="s">
        <v>26</v>
      </c>
      <c r="AC74" s="67">
        <v>13</v>
      </c>
      <c r="AE74" t="s">
        <v>26</v>
      </c>
      <c r="AF74">
        <v>9</v>
      </c>
      <c r="AG74" s="100" t="s">
        <v>1011</v>
      </c>
    </row>
    <row r="75" spans="2:33" ht="12.75">
      <c r="B75" s="1">
        <v>70</v>
      </c>
      <c r="C75" s="35" t="s">
        <v>14</v>
      </c>
      <c r="E75" s="1">
        <v>16</v>
      </c>
      <c r="F75" s="74" t="s">
        <v>535</v>
      </c>
      <c r="L75" s="40">
        <v>40</v>
      </c>
      <c r="M75" s="71" t="s">
        <v>485</v>
      </c>
      <c r="N75" s="63" t="s">
        <v>506</v>
      </c>
      <c r="O75" s="55"/>
      <c r="P75" s="55"/>
      <c r="Q75" s="55"/>
      <c r="R75" s="55"/>
      <c r="S75" s="55"/>
      <c r="T75" s="55"/>
      <c r="U75" s="55"/>
      <c r="V75" s="55"/>
      <c r="W75" s="55"/>
      <c r="X75" s="55"/>
      <c r="AA75" s="1">
        <v>70</v>
      </c>
      <c r="AB75" s="47" t="s">
        <v>26</v>
      </c>
      <c r="AC75" s="67">
        <v>14</v>
      </c>
      <c r="AE75" t="s">
        <v>26</v>
      </c>
      <c r="AF75">
        <v>10</v>
      </c>
      <c r="AG75" s="101" t="s">
        <v>976</v>
      </c>
    </row>
    <row r="76" spans="2:33" ht="12.75">
      <c r="B76" s="1">
        <v>71</v>
      </c>
      <c r="C76" s="35" t="s">
        <v>14</v>
      </c>
      <c r="E76" s="1">
        <v>17</v>
      </c>
      <c r="F76" s="101" t="s">
        <v>610</v>
      </c>
      <c r="L76" s="40">
        <v>41</v>
      </c>
      <c r="M76" s="71" t="s">
        <v>486</v>
      </c>
      <c r="N76" s="63" t="s">
        <v>507</v>
      </c>
      <c r="O76" s="55"/>
      <c r="P76" s="55"/>
      <c r="Q76" s="55"/>
      <c r="R76" s="55"/>
      <c r="S76" s="55"/>
      <c r="T76" s="55"/>
      <c r="U76" s="55"/>
      <c r="V76" s="55"/>
      <c r="W76" s="55"/>
      <c r="X76" s="55"/>
      <c r="AA76" s="1">
        <v>71</v>
      </c>
      <c r="AB76" s="47" t="s">
        <v>26</v>
      </c>
      <c r="AC76" s="67">
        <v>15</v>
      </c>
      <c r="AE76" s="107" t="s">
        <v>29</v>
      </c>
      <c r="AF76">
        <v>1</v>
      </c>
      <c r="AG76" s="105" t="s">
        <v>935</v>
      </c>
    </row>
    <row r="77" spans="2:33" ht="12.75">
      <c r="B77" s="1">
        <v>72</v>
      </c>
      <c r="C77" s="35" t="s">
        <v>14</v>
      </c>
      <c r="E77" s="1">
        <v>18</v>
      </c>
      <c r="F77" s="74" t="s">
        <v>709</v>
      </c>
      <c r="G77" t="s">
        <v>550</v>
      </c>
      <c r="L77" s="40">
        <v>42</v>
      </c>
      <c r="M77" s="80" t="s">
        <v>488</v>
      </c>
      <c r="N77" s="63" t="s">
        <v>509</v>
      </c>
      <c r="O77" s="55"/>
      <c r="P77" s="55"/>
      <c r="Q77" s="55"/>
      <c r="R77" s="55"/>
      <c r="S77" s="55"/>
      <c r="T77" s="55"/>
      <c r="U77" s="55"/>
      <c r="V77" s="55"/>
      <c r="W77" s="55"/>
      <c r="X77" s="55"/>
      <c r="AA77" s="1">
        <v>72</v>
      </c>
      <c r="AB77" s="47" t="s">
        <v>26</v>
      </c>
      <c r="AC77" s="67">
        <v>16</v>
      </c>
      <c r="AD77" s="99"/>
      <c r="AE77" t="s">
        <v>29</v>
      </c>
      <c r="AF77">
        <v>2</v>
      </c>
      <c r="AG77" s="65" t="s">
        <v>944</v>
      </c>
    </row>
    <row r="78" spans="2:33" ht="12.75">
      <c r="B78" s="106">
        <v>73</v>
      </c>
      <c r="C78" s="107" t="s">
        <v>21</v>
      </c>
      <c r="D78" s="108"/>
      <c r="E78" s="106">
        <v>1</v>
      </c>
      <c r="F78" s="105" t="s">
        <v>415</v>
      </c>
      <c r="L78" s="40">
        <v>43</v>
      </c>
      <c r="M78" s="80" t="s">
        <v>489</v>
      </c>
      <c r="N78" s="63" t="s">
        <v>508</v>
      </c>
      <c r="O78" s="55"/>
      <c r="P78" s="55"/>
      <c r="Q78" s="55"/>
      <c r="R78" s="55"/>
      <c r="S78" s="55"/>
      <c r="T78" s="55"/>
      <c r="U78" s="55"/>
      <c r="V78" s="55"/>
      <c r="W78" s="55"/>
      <c r="X78" s="55"/>
      <c r="AA78" s="106">
        <v>73</v>
      </c>
      <c r="AB78" s="47" t="s">
        <v>26</v>
      </c>
      <c r="AC78" s="67">
        <v>17</v>
      </c>
      <c r="AE78" t="s">
        <v>29</v>
      </c>
      <c r="AF78">
        <v>3</v>
      </c>
      <c r="AG78" s="75" t="s">
        <v>448</v>
      </c>
    </row>
    <row r="79" spans="2:33" ht="12.75">
      <c r="B79" s="1">
        <v>74</v>
      </c>
      <c r="C79" s="35" t="s">
        <v>21</v>
      </c>
      <c r="E79" s="67">
        <v>2</v>
      </c>
      <c r="F79" s="65" t="s">
        <v>464</v>
      </c>
      <c r="L79" s="40">
        <v>44</v>
      </c>
      <c r="M79" s="80" t="s">
        <v>490</v>
      </c>
      <c r="N79" s="63" t="s">
        <v>510</v>
      </c>
      <c r="O79" s="55"/>
      <c r="P79" s="55"/>
      <c r="Q79" s="55"/>
      <c r="R79" s="55"/>
      <c r="S79" s="55"/>
      <c r="T79" s="55"/>
      <c r="U79" s="55"/>
      <c r="V79" s="55"/>
      <c r="W79" s="55"/>
      <c r="X79" s="55"/>
      <c r="AA79" s="1">
        <v>74</v>
      </c>
      <c r="AB79" s="47" t="s">
        <v>26</v>
      </c>
      <c r="AC79" s="67">
        <v>18</v>
      </c>
      <c r="AD79" s="105"/>
      <c r="AE79" t="s">
        <v>29</v>
      </c>
      <c r="AF79">
        <v>4</v>
      </c>
      <c r="AG79" t="s">
        <v>1016</v>
      </c>
    </row>
    <row r="80" spans="2:33" ht="12.75">
      <c r="B80" s="1">
        <v>75</v>
      </c>
      <c r="C80" s="35" t="s">
        <v>21</v>
      </c>
      <c r="E80" s="67">
        <v>3</v>
      </c>
      <c r="F80" s="75" t="s">
        <v>449</v>
      </c>
      <c r="L80" s="40">
        <v>45</v>
      </c>
      <c r="M80" s="80" t="s">
        <v>491</v>
      </c>
      <c r="N80" s="63" t="s">
        <v>517</v>
      </c>
      <c r="O80" s="55"/>
      <c r="P80" s="55"/>
      <c r="Q80" s="55"/>
      <c r="R80" s="55"/>
      <c r="S80" s="55"/>
      <c r="T80" s="55"/>
      <c r="U80" s="55"/>
      <c r="V80" s="55"/>
      <c r="W80" s="55"/>
      <c r="X80" s="55"/>
      <c r="AA80" s="1">
        <v>75</v>
      </c>
      <c r="AB80" s="107" t="s">
        <v>29</v>
      </c>
      <c r="AC80" s="106">
        <v>1</v>
      </c>
      <c r="AD80" s="105"/>
      <c r="AE80" t="s">
        <v>29</v>
      </c>
      <c r="AF80">
        <v>5</v>
      </c>
      <c r="AG80" s="75" t="s">
        <v>506</v>
      </c>
    </row>
    <row r="81" spans="2:35" ht="12.75">
      <c r="B81" s="1">
        <v>76</v>
      </c>
      <c r="C81" s="35" t="s">
        <v>21</v>
      </c>
      <c r="E81" s="67">
        <v>4</v>
      </c>
      <c r="F81" s="105" t="s">
        <v>491</v>
      </c>
      <c r="L81" s="40">
        <v>46</v>
      </c>
      <c r="M81" s="55"/>
      <c r="N81" s="63" t="s">
        <v>511</v>
      </c>
      <c r="O81" s="55"/>
      <c r="P81" s="55"/>
      <c r="Q81" s="55"/>
      <c r="R81" s="55"/>
      <c r="S81" s="55"/>
      <c r="T81" s="55"/>
      <c r="U81" s="55"/>
      <c r="V81" s="55"/>
      <c r="W81" s="55"/>
      <c r="X81" s="55"/>
      <c r="AA81" s="1">
        <v>76</v>
      </c>
      <c r="AB81" s="35" t="s">
        <v>29</v>
      </c>
      <c r="AC81" s="1">
        <v>2</v>
      </c>
      <c r="AD81" s="65"/>
      <c r="AE81" t="s">
        <v>29</v>
      </c>
      <c r="AF81">
        <v>6</v>
      </c>
      <c r="AG81" t="s">
        <v>1017</v>
      </c>
      <c r="AI81" t="s">
        <v>1024</v>
      </c>
    </row>
    <row r="82" spans="2:35" ht="12.75">
      <c r="B82" s="1">
        <v>77</v>
      </c>
      <c r="C82" s="35" t="s">
        <v>21</v>
      </c>
      <c r="E82" s="67">
        <v>5</v>
      </c>
      <c r="F82" s="75" t="s">
        <v>507</v>
      </c>
      <c r="L82" s="40">
        <v>47</v>
      </c>
      <c r="M82" s="55"/>
      <c r="N82" s="63" t="s">
        <v>512</v>
      </c>
      <c r="O82" s="55"/>
      <c r="P82" s="55"/>
      <c r="Q82" s="55"/>
      <c r="R82" s="55"/>
      <c r="S82" s="55"/>
      <c r="T82" s="55"/>
      <c r="U82" s="55"/>
      <c r="V82" s="55"/>
      <c r="W82" s="55"/>
      <c r="X82" s="55"/>
      <c r="AA82" s="1">
        <v>77</v>
      </c>
      <c r="AB82" s="35" t="s">
        <v>29</v>
      </c>
      <c r="AC82" s="1">
        <v>3</v>
      </c>
      <c r="AD82" s="75"/>
      <c r="AE82" t="s">
        <v>29</v>
      </c>
      <c r="AF82">
        <v>7</v>
      </c>
      <c r="AG82" s="115" t="s">
        <v>1012</v>
      </c>
    </row>
    <row r="83" spans="2:35" ht="12.75">
      <c r="B83" s="1">
        <v>78</v>
      </c>
      <c r="C83" s="35" t="s">
        <v>21</v>
      </c>
      <c r="D83">
        <v>1.5</v>
      </c>
      <c r="E83" s="67">
        <v>6</v>
      </c>
      <c r="F83" s="102" t="s">
        <v>580</v>
      </c>
      <c r="L83" s="40">
        <v>48</v>
      </c>
      <c r="M83" s="55"/>
      <c r="N83" s="63" t="s">
        <v>513</v>
      </c>
      <c r="O83" s="55"/>
      <c r="P83" s="55"/>
      <c r="Q83" s="55"/>
      <c r="R83" s="55"/>
      <c r="S83" s="55"/>
      <c r="T83" s="55"/>
      <c r="U83" s="55"/>
      <c r="V83" s="55"/>
      <c r="W83" s="55"/>
      <c r="X83" s="55"/>
      <c r="AA83" s="1">
        <v>78</v>
      </c>
      <c r="AB83" s="35" t="s">
        <v>29</v>
      </c>
      <c r="AC83" s="1">
        <v>4</v>
      </c>
      <c r="AE83" t="s">
        <v>29</v>
      </c>
      <c r="AF83">
        <v>8</v>
      </c>
      <c r="AG83" s="102" t="s">
        <v>568</v>
      </c>
    </row>
    <row r="84" spans="2:35" ht="12.75">
      <c r="B84" s="1">
        <v>79</v>
      </c>
      <c r="C84" s="35" t="s">
        <v>21</v>
      </c>
      <c r="E84" s="67">
        <v>7</v>
      </c>
      <c r="F84" s="98" t="s">
        <v>474</v>
      </c>
      <c r="L84" s="40">
        <v>49</v>
      </c>
      <c r="M84" s="55"/>
      <c r="N84" s="81" t="s">
        <v>514</v>
      </c>
      <c r="O84" s="55"/>
      <c r="P84" s="55"/>
      <c r="Q84" s="55"/>
      <c r="R84" s="55"/>
      <c r="S84" s="55"/>
      <c r="T84" s="55"/>
      <c r="U84" s="55"/>
      <c r="V84" s="55"/>
      <c r="W84" s="55"/>
      <c r="X84" s="55"/>
      <c r="AA84" s="1">
        <v>79</v>
      </c>
      <c r="AB84" s="35" t="s">
        <v>29</v>
      </c>
      <c r="AC84" s="1">
        <v>5</v>
      </c>
      <c r="AD84" s="97"/>
      <c r="AE84" t="s">
        <v>29</v>
      </c>
      <c r="AF84">
        <v>9</v>
      </c>
      <c r="AG84" s="74" t="s">
        <v>1087</v>
      </c>
    </row>
    <row r="85" spans="2:35" ht="12.75">
      <c r="B85" s="1">
        <v>80</v>
      </c>
      <c r="C85" s="35" t="s">
        <v>21</v>
      </c>
      <c r="E85" s="67">
        <v>8</v>
      </c>
      <c r="F85" s="97" t="s">
        <v>649</v>
      </c>
      <c r="L85" s="40">
        <v>50</v>
      </c>
      <c r="M85" s="55"/>
      <c r="N85" s="81" t="s">
        <v>515</v>
      </c>
      <c r="O85" s="55"/>
      <c r="P85" s="55"/>
      <c r="Q85" s="55"/>
      <c r="R85" s="55"/>
      <c r="S85" s="55"/>
      <c r="T85" s="55"/>
      <c r="U85" s="55"/>
      <c r="V85" s="55"/>
      <c r="W85" s="55"/>
      <c r="X85" s="55"/>
      <c r="AA85" s="1">
        <v>80</v>
      </c>
      <c r="AB85" s="35" t="s">
        <v>29</v>
      </c>
      <c r="AC85" s="1">
        <v>6</v>
      </c>
      <c r="AD85" s="103"/>
      <c r="AE85" t="s">
        <v>29</v>
      </c>
      <c r="AF85">
        <v>10</v>
      </c>
      <c r="AG85" s="105" t="s">
        <v>971</v>
      </c>
    </row>
    <row r="86" spans="2:35" ht="12.75">
      <c r="B86" s="1">
        <v>81</v>
      </c>
      <c r="C86" s="35" t="s">
        <v>21</v>
      </c>
      <c r="E86" s="67">
        <v>9</v>
      </c>
      <c r="F86" s="74" t="s">
        <v>698</v>
      </c>
      <c r="L86" s="40">
        <v>51</v>
      </c>
      <c r="M86" s="55"/>
      <c r="N86" s="63" t="s">
        <v>516</v>
      </c>
      <c r="O86" s="55"/>
      <c r="P86" s="55"/>
      <c r="Q86" s="55"/>
      <c r="R86" s="55"/>
      <c r="S86" s="55"/>
      <c r="T86" s="55"/>
      <c r="U86" s="55"/>
      <c r="V86" s="55"/>
      <c r="W86" s="55"/>
      <c r="X86" s="55"/>
      <c r="AA86" s="1">
        <v>81</v>
      </c>
      <c r="AB86" s="35" t="s">
        <v>29</v>
      </c>
      <c r="AC86" s="1">
        <v>7</v>
      </c>
      <c r="AE86" s="107" t="s">
        <v>31</v>
      </c>
      <c r="AF86">
        <v>1</v>
      </c>
      <c r="AG86" s="105" t="s">
        <v>936</v>
      </c>
    </row>
    <row r="87" spans="2:35" ht="12.75">
      <c r="B87" s="1">
        <v>82</v>
      </c>
      <c r="C87" s="35" t="s">
        <v>21</v>
      </c>
      <c r="E87" s="67">
        <v>10</v>
      </c>
      <c r="F87" s="65" t="s">
        <v>672</v>
      </c>
      <c r="M87">
        <v>1</v>
      </c>
      <c r="N87">
        <v>2</v>
      </c>
      <c r="O87">
        <v>3</v>
      </c>
      <c r="P87">
        <v>4</v>
      </c>
      <c r="Q87">
        <v>5</v>
      </c>
      <c r="R87">
        <v>6</v>
      </c>
      <c r="S87">
        <v>7</v>
      </c>
      <c r="T87">
        <v>8</v>
      </c>
      <c r="U87">
        <v>9</v>
      </c>
      <c r="V87">
        <v>10</v>
      </c>
      <c r="W87">
        <v>11</v>
      </c>
      <c r="X87">
        <v>12</v>
      </c>
      <c r="AA87" s="1">
        <v>82</v>
      </c>
      <c r="AB87" s="35" t="s">
        <v>29</v>
      </c>
      <c r="AC87" s="1">
        <v>8</v>
      </c>
      <c r="AE87" t="s">
        <v>31</v>
      </c>
      <c r="AF87">
        <v>2</v>
      </c>
      <c r="AG87" s="65" t="s">
        <v>945</v>
      </c>
    </row>
    <row r="88" spans="2:35" ht="12.75">
      <c r="B88" s="1">
        <v>83</v>
      </c>
      <c r="C88" s="35" t="s">
        <v>21</v>
      </c>
      <c r="E88" s="67">
        <v>11</v>
      </c>
      <c r="F88" s="75" t="s">
        <v>497</v>
      </c>
      <c r="M88">
        <v>27</v>
      </c>
      <c r="N88">
        <v>4</v>
      </c>
      <c r="O88">
        <v>4</v>
      </c>
      <c r="P88">
        <v>2</v>
      </c>
      <c r="Q88">
        <v>1</v>
      </c>
      <c r="S88">
        <v>1</v>
      </c>
      <c r="AA88" s="1">
        <v>83</v>
      </c>
      <c r="AB88" s="35" t="s">
        <v>29</v>
      </c>
      <c r="AC88" s="1">
        <v>9</v>
      </c>
      <c r="AE88" t="s">
        <v>31</v>
      </c>
      <c r="AF88">
        <v>3</v>
      </c>
      <c r="AG88" s="75" t="s">
        <v>956</v>
      </c>
    </row>
    <row r="89" spans="2:35" ht="12.75">
      <c r="B89" s="1">
        <v>84</v>
      </c>
      <c r="C89" s="35" t="s">
        <v>21</v>
      </c>
      <c r="E89" s="67">
        <v>12</v>
      </c>
      <c r="F89" s="65" t="s">
        <v>527</v>
      </c>
      <c r="T89" t="s">
        <v>426</v>
      </c>
      <c r="AA89" s="1">
        <v>84</v>
      </c>
      <c r="AB89" s="35" t="s">
        <v>29</v>
      </c>
      <c r="AC89" s="1">
        <v>10</v>
      </c>
      <c r="AE89" t="s">
        <v>31</v>
      </c>
      <c r="AF89">
        <v>4</v>
      </c>
      <c r="AG89" s="105" t="s">
        <v>1088</v>
      </c>
    </row>
    <row r="90" spans="2:35" ht="12.75">
      <c r="B90" s="1">
        <v>85</v>
      </c>
      <c r="C90" s="35" t="s">
        <v>21</v>
      </c>
      <c r="E90" s="67">
        <v>13</v>
      </c>
      <c r="F90" s="97" t="s">
        <v>699</v>
      </c>
      <c r="T90" s="58" t="s">
        <v>427</v>
      </c>
      <c r="U90">
        <v>3</v>
      </c>
      <c r="V90">
        <v>15</v>
      </c>
      <c r="W90">
        <f>U90*V90</f>
        <v>45</v>
      </c>
      <c r="X90">
        <v>45</v>
      </c>
      <c r="AA90" s="1">
        <v>85</v>
      </c>
      <c r="AB90" s="35" t="s">
        <v>29</v>
      </c>
      <c r="AC90" s="1">
        <v>11</v>
      </c>
      <c r="AE90" t="s">
        <v>31</v>
      </c>
      <c r="AF90">
        <v>5</v>
      </c>
      <c r="AG90" t="s">
        <v>1022</v>
      </c>
    </row>
    <row r="91" spans="2:35" ht="12.75">
      <c r="B91" s="1">
        <v>86</v>
      </c>
      <c r="C91" s="35" t="s">
        <v>21</v>
      </c>
      <c r="E91" s="67">
        <v>14</v>
      </c>
      <c r="F91" s="100" t="s">
        <v>584</v>
      </c>
      <c r="T91" s="58" t="s">
        <v>428</v>
      </c>
      <c r="U91">
        <v>3.4</v>
      </c>
      <c r="V91">
        <v>15</v>
      </c>
      <c r="W91">
        <f t="shared" ref="W91:W102" si="0">U91*V91</f>
        <v>51</v>
      </c>
      <c r="X91">
        <v>51</v>
      </c>
      <c r="AA91" s="1">
        <v>86</v>
      </c>
      <c r="AB91" s="35" t="s">
        <v>29</v>
      </c>
      <c r="AC91" s="1">
        <v>12</v>
      </c>
      <c r="AE91" t="s">
        <v>31</v>
      </c>
      <c r="AF91">
        <v>6</v>
      </c>
      <c r="AG91" s="97" t="s">
        <v>911</v>
      </c>
    </row>
    <row r="92" spans="2:35" ht="12.75">
      <c r="B92" s="1">
        <v>87</v>
      </c>
      <c r="C92" s="35" t="s">
        <v>21</v>
      </c>
      <c r="E92" s="67">
        <v>15</v>
      </c>
      <c r="F92" s="100" t="s">
        <v>587</v>
      </c>
      <c r="T92" s="58" t="s">
        <v>429</v>
      </c>
      <c r="U92">
        <v>2</v>
      </c>
      <c r="V92">
        <v>15</v>
      </c>
      <c r="W92">
        <f t="shared" si="0"/>
        <v>30</v>
      </c>
      <c r="X92">
        <v>30</v>
      </c>
      <c r="AA92" s="1">
        <v>87</v>
      </c>
      <c r="AB92" s="35" t="s">
        <v>29</v>
      </c>
      <c r="AC92" s="1">
        <v>13</v>
      </c>
      <c r="AD92" s="97"/>
      <c r="AE92" t="s">
        <v>31</v>
      </c>
      <c r="AF92">
        <v>7</v>
      </c>
      <c r="AG92" t="s">
        <v>1028</v>
      </c>
    </row>
    <row r="93" spans="2:35" ht="12.75">
      <c r="B93" s="1">
        <v>88</v>
      </c>
      <c r="C93" s="35" t="s">
        <v>21</v>
      </c>
      <c r="E93" s="67">
        <v>16</v>
      </c>
      <c r="F93" s="74" t="s">
        <v>541</v>
      </c>
      <c r="T93" s="58" t="s">
        <v>442</v>
      </c>
      <c r="U93">
        <v>2.4</v>
      </c>
      <c r="V93">
        <v>15</v>
      </c>
      <c r="W93">
        <f t="shared" si="0"/>
        <v>36</v>
      </c>
      <c r="X93">
        <v>36</v>
      </c>
      <c r="AA93" s="1">
        <v>88</v>
      </c>
      <c r="AB93" s="35" t="s">
        <v>29</v>
      </c>
      <c r="AC93" s="1">
        <v>14</v>
      </c>
      <c r="AE93" t="s">
        <v>31</v>
      </c>
      <c r="AF93">
        <v>8</v>
      </c>
      <c r="AG93" s="114" t="s">
        <v>1029</v>
      </c>
    </row>
    <row r="94" spans="2:35" ht="12.75">
      <c r="B94" s="1">
        <v>89</v>
      </c>
      <c r="C94" s="35" t="s">
        <v>21</v>
      </c>
      <c r="D94">
        <v>1.19</v>
      </c>
      <c r="E94" s="67">
        <v>17</v>
      </c>
      <c r="F94" s="105" t="s">
        <v>697</v>
      </c>
      <c r="T94" s="58" t="s">
        <v>430</v>
      </c>
      <c r="U94">
        <v>1</v>
      </c>
      <c r="V94">
        <v>15</v>
      </c>
      <c r="W94">
        <f t="shared" si="0"/>
        <v>15</v>
      </c>
      <c r="X94">
        <v>15</v>
      </c>
      <c r="AA94" s="1">
        <v>89</v>
      </c>
      <c r="AB94" s="35" t="s">
        <v>29</v>
      </c>
      <c r="AC94" s="1">
        <v>15</v>
      </c>
      <c r="AD94" s="105"/>
      <c r="AE94" t="s">
        <v>31</v>
      </c>
      <c r="AF94">
        <v>9</v>
      </c>
      <c r="AG94" s="114" t="s">
        <v>1034</v>
      </c>
    </row>
    <row r="95" spans="2:35" ht="12.75">
      <c r="B95" s="1">
        <v>90</v>
      </c>
      <c r="C95" s="35" t="s">
        <v>21</v>
      </c>
      <c r="E95" s="67">
        <v>18</v>
      </c>
      <c r="F95" s="103" t="s">
        <v>620</v>
      </c>
      <c r="T95" s="58" t="s">
        <v>431</v>
      </c>
      <c r="U95">
        <v>0.47</v>
      </c>
      <c r="V95">
        <v>15</v>
      </c>
      <c r="W95">
        <f t="shared" si="0"/>
        <v>7.05</v>
      </c>
      <c r="X95">
        <v>7</v>
      </c>
      <c r="AA95" s="1">
        <v>90</v>
      </c>
      <c r="AB95" s="35" t="s">
        <v>29</v>
      </c>
      <c r="AC95" s="1">
        <v>16</v>
      </c>
      <c r="AE95" t="s">
        <v>31</v>
      </c>
      <c r="AF95">
        <v>10</v>
      </c>
      <c r="AG95" s="114" t="s">
        <v>1033</v>
      </c>
    </row>
    <row r="96" spans="2:35" ht="12.75">
      <c r="B96" s="106">
        <v>91</v>
      </c>
      <c r="C96" s="107" t="s">
        <v>16</v>
      </c>
      <c r="D96" s="108"/>
      <c r="E96" s="106">
        <v>1</v>
      </c>
      <c r="F96" s="105" t="s">
        <v>416</v>
      </c>
      <c r="T96" s="58" t="s">
        <v>439</v>
      </c>
      <c r="U96">
        <v>0.8</v>
      </c>
      <c r="V96">
        <v>15</v>
      </c>
      <c r="W96">
        <f t="shared" si="0"/>
        <v>12</v>
      </c>
      <c r="X96">
        <v>12</v>
      </c>
      <c r="AA96" s="106">
        <v>91</v>
      </c>
      <c r="AB96" s="35" t="s">
        <v>29</v>
      </c>
      <c r="AC96" s="1">
        <v>17</v>
      </c>
      <c r="AD96" s="99"/>
      <c r="AE96" s="107" t="s">
        <v>33</v>
      </c>
      <c r="AF96">
        <v>1</v>
      </c>
      <c r="AG96" s="105" t="s">
        <v>937</v>
      </c>
    </row>
    <row r="97" spans="2:33" ht="12.75">
      <c r="B97" s="1">
        <v>92</v>
      </c>
      <c r="C97" s="35" t="s">
        <v>16</v>
      </c>
      <c r="E97" s="1">
        <v>2</v>
      </c>
      <c r="F97" s="65" t="s">
        <v>465</v>
      </c>
      <c r="T97" s="58" t="s">
        <v>438</v>
      </c>
      <c r="U97">
        <v>1.47</v>
      </c>
      <c r="V97">
        <v>15</v>
      </c>
      <c r="W97">
        <f t="shared" si="0"/>
        <v>22.05</v>
      </c>
      <c r="X97">
        <v>22</v>
      </c>
      <c r="AA97" s="1">
        <v>92</v>
      </c>
      <c r="AB97" s="35" t="s">
        <v>29</v>
      </c>
      <c r="AC97" s="1">
        <v>18</v>
      </c>
      <c r="AE97" t="s">
        <v>33</v>
      </c>
      <c r="AF97">
        <v>2</v>
      </c>
      <c r="AG97" s="65" t="s">
        <v>946</v>
      </c>
    </row>
    <row r="98" spans="2:33" ht="12.75">
      <c r="B98" s="1">
        <v>93</v>
      </c>
      <c r="C98" s="35" t="s">
        <v>16</v>
      </c>
      <c r="E98" s="1">
        <v>3</v>
      </c>
      <c r="F98" s="75" t="s">
        <v>450</v>
      </c>
      <c r="T98" s="58" t="s">
        <v>441</v>
      </c>
      <c r="U98">
        <v>0.6</v>
      </c>
      <c r="V98">
        <v>15</v>
      </c>
      <c r="W98">
        <f t="shared" si="0"/>
        <v>9</v>
      </c>
      <c r="X98">
        <v>9</v>
      </c>
      <c r="AA98" s="1">
        <v>93</v>
      </c>
      <c r="AB98" s="107" t="s">
        <v>31</v>
      </c>
      <c r="AC98" s="106">
        <v>1</v>
      </c>
      <c r="AD98" s="105"/>
      <c r="AE98" t="s">
        <v>33</v>
      </c>
      <c r="AF98">
        <v>3</v>
      </c>
      <c r="AG98" s="75" t="s">
        <v>449</v>
      </c>
    </row>
    <row r="99" spans="2:33" ht="12.75">
      <c r="B99" s="1">
        <v>94</v>
      </c>
      <c r="C99" s="35" t="s">
        <v>16</v>
      </c>
      <c r="E99" s="1">
        <v>4</v>
      </c>
      <c r="F99" s="102" t="s">
        <v>573</v>
      </c>
      <c r="T99" s="58" t="s">
        <v>440</v>
      </c>
      <c r="U99">
        <v>2</v>
      </c>
      <c r="V99">
        <v>15</v>
      </c>
      <c r="W99">
        <f t="shared" si="0"/>
        <v>30</v>
      </c>
      <c r="X99">
        <v>30</v>
      </c>
      <c r="AA99" s="1">
        <v>94</v>
      </c>
      <c r="AB99" s="35" t="s">
        <v>31</v>
      </c>
      <c r="AC99" s="67">
        <v>2</v>
      </c>
      <c r="AD99" s="65"/>
      <c r="AE99" t="s">
        <v>33</v>
      </c>
      <c r="AF99">
        <v>4</v>
      </c>
      <c r="AG99" t="s">
        <v>1023</v>
      </c>
    </row>
    <row r="100" spans="2:33" ht="12.75">
      <c r="B100" s="1">
        <v>95</v>
      </c>
      <c r="C100" s="35" t="s">
        <v>16</v>
      </c>
      <c r="E100" s="1">
        <v>5</v>
      </c>
      <c r="F100" s="97" t="s">
        <v>647</v>
      </c>
      <c r="T100" s="58" t="s">
        <v>432</v>
      </c>
      <c r="U100">
        <v>0.27</v>
      </c>
      <c r="V100">
        <v>15</v>
      </c>
      <c r="W100">
        <f t="shared" si="0"/>
        <v>4.0500000000000007</v>
      </c>
      <c r="X100">
        <v>4</v>
      </c>
      <c r="AA100" s="1">
        <v>95</v>
      </c>
      <c r="AB100" s="35" t="s">
        <v>31</v>
      </c>
      <c r="AC100" s="67">
        <v>3</v>
      </c>
      <c r="AD100" s="75"/>
      <c r="AE100" t="s">
        <v>33</v>
      </c>
      <c r="AF100">
        <v>5</v>
      </c>
      <c r="AG100" t="s">
        <v>1089</v>
      </c>
    </row>
    <row r="101" spans="2:33" ht="12.75">
      <c r="B101" s="1">
        <v>96</v>
      </c>
      <c r="C101" s="35" t="s">
        <v>16</v>
      </c>
      <c r="E101" s="1">
        <v>6</v>
      </c>
      <c r="F101" s="103" t="s">
        <v>618</v>
      </c>
      <c r="T101" s="58" t="s">
        <v>433</v>
      </c>
      <c r="U101">
        <v>0.26</v>
      </c>
      <c r="V101">
        <v>15</v>
      </c>
      <c r="W101">
        <f t="shared" si="0"/>
        <v>3.9000000000000004</v>
      </c>
      <c r="X101">
        <v>4</v>
      </c>
      <c r="AA101" s="1">
        <v>96</v>
      </c>
      <c r="AB101" s="35" t="s">
        <v>31</v>
      </c>
      <c r="AC101" s="67">
        <v>4</v>
      </c>
      <c r="AD101" s="102"/>
      <c r="AE101" t="s">
        <v>33</v>
      </c>
      <c r="AF101">
        <v>6</v>
      </c>
      <c r="AG101" t="s">
        <v>1025</v>
      </c>
    </row>
    <row r="102" spans="2:33" ht="12.75">
      <c r="B102" s="1">
        <v>97</v>
      </c>
      <c r="C102" s="35" t="s">
        <v>16</v>
      </c>
      <c r="E102" s="1">
        <v>7</v>
      </c>
      <c r="F102" s="75" t="s">
        <v>499</v>
      </c>
      <c r="T102" s="45" t="s">
        <v>444</v>
      </c>
      <c r="U102">
        <v>0.34</v>
      </c>
      <c r="V102">
        <v>15</v>
      </c>
      <c r="W102">
        <f t="shared" si="0"/>
        <v>5.1000000000000005</v>
      </c>
      <c r="X102">
        <v>5</v>
      </c>
      <c r="AA102" s="1">
        <v>97</v>
      </c>
      <c r="AB102" s="35" t="s">
        <v>31</v>
      </c>
      <c r="AC102" s="67">
        <v>5</v>
      </c>
      <c r="AD102" s="97"/>
      <c r="AE102" t="s">
        <v>33</v>
      </c>
      <c r="AF102">
        <v>7</v>
      </c>
      <c r="AG102" s="105" t="s">
        <v>1027</v>
      </c>
    </row>
    <row r="103" spans="2:33" ht="12.75">
      <c r="B103" s="1">
        <v>98</v>
      </c>
      <c r="C103" s="35" t="s">
        <v>16</v>
      </c>
      <c r="E103" s="1">
        <v>8</v>
      </c>
      <c r="F103" s="74" t="s">
        <v>559</v>
      </c>
      <c r="T103" s="45"/>
      <c r="AA103" s="1">
        <v>98</v>
      </c>
      <c r="AB103" s="35" t="s">
        <v>31</v>
      </c>
      <c r="AC103" s="67">
        <v>6</v>
      </c>
      <c r="AE103" t="s">
        <v>33</v>
      </c>
      <c r="AF103">
        <v>8</v>
      </c>
      <c r="AG103" s="114" t="s">
        <v>1036</v>
      </c>
    </row>
    <row r="104" spans="2:33" ht="12.75">
      <c r="B104" s="1">
        <v>99</v>
      </c>
      <c r="C104" s="35" t="s">
        <v>16</v>
      </c>
      <c r="E104" s="1">
        <v>9</v>
      </c>
      <c r="F104" s="100" t="s">
        <v>674</v>
      </c>
      <c r="AA104" s="1">
        <v>99</v>
      </c>
      <c r="AB104" s="35" t="s">
        <v>31</v>
      </c>
      <c r="AC104" s="67">
        <v>7</v>
      </c>
      <c r="AD104" s="75"/>
      <c r="AE104" t="s">
        <v>33</v>
      </c>
      <c r="AF104">
        <v>9</v>
      </c>
      <c r="AG104" s="114" t="s">
        <v>1031</v>
      </c>
    </row>
    <row r="105" spans="2:33" ht="12.75">
      <c r="B105" s="1">
        <v>100</v>
      </c>
      <c r="C105" s="35" t="s">
        <v>16</v>
      </c>
      <c r="E105" s="1">
        <v>10</v>
      </c>
      <c r="F105" s="75" t="s">
        <v>511</v>
      </c>
      <c r="AA105" s="1">
        <v>100</v>
      </c>
      <c r="AB105" s="35" t="s">
        <v>31</v>
      </c>
      <c r="AC105" s="67">
        <v>8</v>
      </c>
      <c r="AE105" t="s">
        <v>33</v>
      </c>
      <c r="AF105">
        <v>10</v>
      </c>
      <c r="AG105" s="100" t="s">
        <v>596</v>
      </c>
    </row>
    <row r="106" spans="2:33" ht="12.75">
      <c r="B106" s="1">
        <v>101</v>
      </c>
      <c r="C106" s="35" t="s">
        <v>16</v>
      </c>
      <c r="E106" s="1">
        <v>11</v>
      </c>
      <c r="F106" s="105" t="s">
        <v>315</v>
      </c>
      <c r="AA106" s="1">
        <v>101</v>
      </c>
      <c r="AB106" s="35" t="s">
        <v>31</v>
      </c>
      <c r="AC106" s="67">
        <v>9</v>
      </c>
      <c r="AD106" s="100"/>
      <c r="AE106" s="107" t="s">
        <v>37</v>
      </c>
      <c r="AF106">
        <v>1</v>
      </c>
      <c r="AG106" s="105" t="s">
        <v>938</v>
      </c>
    </row>
    <row r="107" spans="2:33" ht="12.75">
      <c r="B107" s="1">
        <v>102</v>
      </c>
      <c r="C107" s="35" t="s">
        <v>16</v>
      </c>
      <c r="E107" s="1">
        <v>12</v>
      </c>
      <c r="F107" s="100" t="s">
        <v>588</v>
      </c>
      <c r="AA107" s="1">
        <v>102</v>
      </c>
      <c r="AB107" s="35" t="s">
        <v>31</v>
      </c>
      <c r="AC107" s="67">
        <v>10</v>
      </c>
      <c r="AE107" t="s">
        <v>37</v>
      </c>
      <c r="AF107">
        <v>2</v>
      </c>
      <c r="AG107" s="65" t="s">
        <v>947</v>
      </c>
    </row>
    <row r="108" spans="2:33" ht="12.75">
      <c r="B108" s="1">
        <v>103</v>
      </c>
      <c r="C108" s="35" t="s">
        <v>16</v>
      </c>
      <c r="D108">
        <v>1.6</v>
      </c>
      <c r="E108" s="1">
        <v>13</v>
      </c>
      <c r="F108" s="75" t="s">
        <v>485</v>
      </c>
      <c r="AA108" s="1">
        <v>103</v>
      </c>
      <c r="AB108" s="35" t="s">
        <v>31</v>
      </c>
      <c r="AC108" s="67">
        <v>11</v>
      </c>
      <c r="AD108" s="97"/>
      <c r="AE108" t="s">
        <v>37</v>
      </c>
      <c r="AF108">
        <v>3</v>
      </c>
      <c r="AG108" s="75" t="s">
        <v>957</v>
      </c>
    </row>
    <row r="109" spans="2:33" ht="12.75">
      <c r="B109" s="1">
        <v>104</v>
      </c>
      <c r="C109" s="35" t="s">
        <v>16</v>
      </c>
      <c r="E109" s="1">
        <v>14</v>
      </c>
      <c r="F109" s="74" t="s">
        <v>710</v>
      </c>
      <c r="G109" t="s">
        <v>548</v>
      </c>
      <c r="U109">
        <f>SUM(U90:U104)</f>
        <v>18.010000000000002</v>
      </c>
      <c r="W109">
        <f>SUM(W90:W103)</f>
        <v>270.15000000000003</v>
      </c>
      <c r="X109">
        <f>SUM(X90:X103)</f>
        <v>270</v>
      </c>
      <c r="AA109" s="1">
        <v>104</v>
      </c>
      <c r="AB109" s="35" t="s">
        <v>31</v>
      </c>
      <c r="AC109" s="67">
        <v>12</v>
      </c>
      <c r="AD109" s="74"/>
      <c r="AE109" t="s">
        <v>37</v>
      </c>
      <c r="AF109">
        <v>4</v>
      </c>
      <c r="AG109" t="s">
        <v>1039</v>
      </c>
    </row>
    <row r="110" spans="2:33" ht="12.75">
      <c r="B110" s="1">
        <v>105</v>
      </c>
      <c r="C110" s="35" t="s">
        <v>16</v>
      </c>
      <c r="E110" s="1">
        <v>15</v>
      </c>
      <c r="F110" s="65" t="s">
        <v>520</v>
      </c>
      <c r="AA110" s="1">
        <v>105</v>
      </c>
      <c r="AB110" s="35" t="s">
        <v>31</v>
      </c>
      <c r="AC110" s="67">
        <v>13</v>
      </c>
      <c r="AE110" t="s">
        <v>37</v>
      </c>
      <c r="AF110">
        <v>5</v>
      </c>
      <c r="AG110" s="105" t="s">
        <v>1090</v>
      </c>
    </row>
    <row r="111" spans="2:33" ht="12.75">
      <c r="B111" s="1">
        <v>106</v>
      </c>
      <c r="C111" s="35" t="s">
        <v>16</v>
      </c>
      <c r="E111" s="1">
        <v>16</v>
      </c>
      <c r="F111" s="97" t="s">
        <v>642</v>
      </c>
      <c r="AA111" s="1">
        <v>106</v>
      </c>
      <c r="AB111" s="35" t="s">
        <v>31</v>
      </c>
      <c r="AC111" s="67">
        <v>14</v>
      </c>
      <c r="AD111" s="105"/>
      <c r="AE111" t="s">
        <v>37</v>
      </c>
      <c r="AF111">
        <v>6</v>
      </c>
      <c r="AG111" s="75" t="s">
        <v>909</v>
      </c>
    </row>
    <row r="112" spans="2:33" ht="12.75">
      <c r="B112" s="1">
        <v>107</v>
      </c>
      <c r="C112" s="35" t="s">
        <v>16</v>
      </c>
      <c r="E112" s="1">
        <v>17</v>
      </c>
      <c r="F112" s="105" t="s">
        <v>490</v>
      </c>
      <c r="N112">
        <f>LOG(1000)</f>
        <v>3</v>
      </c>
      <c r="T112" t="s">
        <v>434</v>
      </c>
      <c r="AA112" s="1">
        <v>107</v>
      </c>
      <c r="AB112" s="35" t="s">
        <v>31</v>
      </c>
      <c r="AC112" s="67">
        <v>15</v>
      </c>
      <c r="AD112" s="74"/>
      <c r="AE112" t="s">
        <v>37</v>
      </c>
      <c r="AF112">
        <v>7</v>
      </c>
      <c r="AG112" s="74" t="s">
        <v>973</v>
      </c>
    </row>
    <row r="113" spans="2:38" ht="12.75">
      <c r="B113" s="1">
        <v>108</v>
      </c>
      <c r="C113" s="35" t="s">
        <v>16</v>
      </c>
      <c r="E113" s="1">
        <v>18</v>
      </c>
      <c r="F113" s="75" t="s">
        <v>506</v>
      </c>
      <c r="L113" s="45"/>
      <c r="M113">
        <v>1</v>
      </c>
      <c r="N113" s="45">
        <f>ROUND(1.28^M113 + 1.3 * M113^1.8, 0)</f>
        <v>3</v>
      </c>
      <c r="O113">
        <f>ROUND(1.15^(M113+5)+M113^2,0)</f>
        <v>3</v>
      </c>
      <c r="P113">
        <f>(M113*4)</f>
        <v>4</v>
      </c>
      <c r="T113" t="s">
        <v>435</v>
      </c>
      <c r="U113">
        <v>16.5</v>
      </c>
      <c r="V113">
        <v>15</v>
      </c>
      <c r="W113">
        <f>V113*U113</f>
        <v>247.5</v>
      </c>
      <c r="X113">
        <v>245</v>
      </c>
      <c r="AA113" s="1">
        <v>108</v>
      </c>
      <c r="AB113" s="35" t="s">
        <v>31</v>
      </c>
      <c r="AC113" s="67">
        <v>16</v>
      </c>
      <c r="AD113" s="103" t="s">
        <v>615</v>
      </c>
      <c r="AE113" t="s">
        <v>37</v>
      </c>
      <c r="AF113">
        <v>8</v>
      </c>
      <c r="AG113" t="s">
        <v>1042</v>
      </c>
    </row>
    <row r="114" spans="2:38" ht="12.75">
      <c r="B114" s="106">
        <v>109</v>
      </c>
      <c r="C114" s="109" t="s">
        <v>26</v>
      </c>
      <c r="D114" s="108"/>
      <c r="E114" s="106">
        <v>1</v>
      </c>
      <c r="F114" s="105" t="s">
        <v>417</v>
      </c>
      <c r="L114" s="45"/>
      <c r="M114">
        <v>2</v>
      </c>
      <c r="N114" s="45">
        <f t="shared" ref="N114:N177" si="1">ROUND(1.28^M114 + 1.3 * M114^1.8, 0)</f>
        <v>6</v>
      </c>
      <c r="O114">
        <f t="shared" ref="O114:O177" si="2">ROUND(1.15^(M114+5)+M114^2,0)</f>
        <v>7</v>
      </c>
      <c r="T114" t="s">
        <v>436</v>
      </c>
      <c r="U114">
        <v>0.5</v>
      </c>
      <c r="V114">
        <v>15</v>
      </c>
      <c r="W114">
        <f t="shared" ref="W114:W118" si="3">V114*U114</f>
        <v>7.5</v>
      </c>
      <c r="X114">
        <v>7</v>
      </c>
      <c r="AA114" s="106">
        <v>109</v>
      </c>
      <c r="AB114" s="35" t="s">
        <v>31</v>
      </c>
      <c r="AC114" s="67">
        <v>17</v>
      </c>
      <c r="AD114" s="75" t="s">
        <v>704</v>
      </c>
      <c r="AE114" t="s">
        <v>37</v>
      </c>
      <c r="AF114">
        <v>9</v>
      </c>
      <c r="AG114" s="114" t="s">
        <v>1044</v>
      </c>
    </row>
    <row r="115" spans="2:38" ht="12.75">
      <c r="B115" s="1">
        <v>110</v>
      </c>
      <c r="C115" s="47" t="s">
        <v>26</v>
      </c>
      <c r="E115" s="67">
        <v>2</v>
      </c>
      <c r="F115" s="65" t="s">
        <v>466</v>
      </c>
      <c r="L115" s="45"/>
      <c r="M115">
        <v>3</v>
      </c>
      <c r="N115" s="45">
        <f t="shared" si="1"/>
        <v>11</v>
      </c>
      <c r="O115">
        <f t="shared" si="2"/>
        <v>12</v>
      </c>
      <c r="T115" t="s">
        <v>437</v>
      </c>
      <c r="U115">
        <v>0.5</v>
      </c>
      <c r="V115">
        <v>15</v>
      </c>
      <c r="W115">
        <f t="shared" si="3"/>
        <v>7.5</v>
      </c>
      <c r="X115">
        <v>10</v>
      </c>
      <c r="AA115" s="1">
        <v>110</v>
      </c>
      <c r="AB115" s="35" t="s">
        <v>31</v>
      </c>
      <c r="AC115" s="67">
        <v>18</v>
      </c>
      <c r="AD115" s="101"/>
      <c r="AE115" t="s">
        <v>37</v>
      </c>
      <c r="AF115">
        <v>10</v>
      </c>
      <c r="AG115" s="99" t="s">
        <v>1045</v>
      </c>
    </row>
    <row r="116" spans="2:38" ht="12.75">
      <c r="B116" s="1">
        <v>111</v>
      </c>
      <c r="C116" s="47" t="s">
        <v>26</v>
      </c>
      <c r="E116" s="67">
        <v>3</v>
      </c>
      <c r="F116" s="75" t="s">
        <v>451</v>
      </c>
      <c r="L116" s="45"/>
      <c r="M116">
        <v>4</v>
      </c>
      <c r="N116" s="45">
        <f t="shared" si="1"/>
        <v>18</v>
      </c>
      <c r="O116">
        <f t="shared" si="2"/>
        <v>20</v>
      </c>
      <c r="T116" s="45" t="s">
        <v>475</v>
      </c>
      <c r="U116">
        <v>0.5</v>
      </c>
      <c r="V116">
        <v>15</v>
      </c>
      <c r="W116">
        <f t="shared" si="3"/>
        <v>7.5</v>
      </c>
      <c r="X116">
        <v>8</v>
      </c>
      <c r="AA116" s="1">
        <v>111</v>
      </c>
      <c r="AB116" s="107" t="s">
        <v>33</v>
      </c>
      <c r="AC116" s="106">
        <v>1</v>
      </c>
      <c r="AD116" s="105"/>
      <c r="AE116" s="107" t="s">
        <v>39</v>
      </c>
      <c r="AF116">
        <v>1</v>
      </c>
      <c r="AG116" s="105" t="s">
        <v>939</v>
      </c>
      <c r="AI116" t="s">
        <v>984</v>
      </c>
      <c r="AJ116">
        <v>15</v>
      </c>
    </row>
    <row r="117" spans="2:38" ht="12.75">
      <c r="B117" s="1">
        <v>112</v>
      </c>
      <c r="C117" s="47" t="s">
        <v>26</v>
      </c>
      <c r="E117" s="67">
        <v>4</v>
      </c>
      <c r="F117" s="102" t="s">
        <v>567</v>
      </c>
      <c r="L117" s="45"/>
      <c r="M117">
        <v>5</v>
      </c>
      <c r="N117" s="45">
        <f t="shared" si="1"/>
        <v>27</v>
      </c>
      <c r="O117">
        <f t="shared" si="2"/>
        <v>29</v>
      </c>
      <c r="V117">
        <v>15</v>
      </c>
      <c r="W117">
        <f t="shared" si="3"/>
        <v>0</v>
      </c>
      <c r="AA117" s="1">
        <v>112</v>
      </c>
      <c r="AB117" s="35" t="s">
        <v>33</v>
      </c>
      <c r="AC117" s="1">
        <v>2</v>
      </c>
      <c r="AD117" s="65"/>
      <c r="AE117" t="s">
        <v>39</v>
      </c>
      <c r="AF117">
        <v>2</v>
      </c>
      <c r="AG117" s="65" t="s">
        <v>948</v>
      </c>
      <c r="AI117" t="s">
        <v>977</v>
      </c>
      <c r="AJ117">
        <v>15</v>
      </c>
    </row>
    <row r="118" spans="2:38" ht="12.75">
      <c r="B118" s="1">
        <v>113</v>
      </c>
      <c r="C118" s="47" t="s">
        <v>26</v>
      </c>
      <c r="E118" s="67">
        <v>5</v>
      </c>
      <c r="F118" s="98" t="s">
        <v>701</v>
      </c>
      <c r="M118">
        <v>6</v>
      </c>
      <c r="N118" s="45">
        <f t="shared" si="1"/>
        <v>37</v>
      </c>
      <c r="O118">
        <f t="shared" si="2"/>
        <v>41</v>
      </c>
      <c r="V118">
        <v>15</v>
      </c>
      <c r="W118">
        <f t="shared" si="3"/>
        <v>0</v>
      </c>
      <c r="AA118" s="1">
        <v>113</v>
      </c>
      <c r="AB118" s="35" t="s">
        <v>33</v>
      </c>
      <c r="AC118" s="1">
        <v>3</v>
      </c>
      <c r="AD118" s="75"/>
      <c r="AE118" t="s">
        <v>39</v>
      </c>
      <c r="AF118">
        <v>3</v>
      </c>
      <c r="AG118" s="75" t="s">
        <v>450</v>
      </c>
      <c r="AI118" t="s">
        <v>983</v>
      </c>
      <c r="AJ118">
        <v>15</v>
      </c>
    </row>
    <row r="119" spans="2:38" ht="12.75">
      <c r="B119" s="1">
        <v>114</v>
      </c>
      <c r="C119" s="47" t="s">
        <v>26</v>
      </c>
      <c r="E119" s="67">
        <v>6</v>
      </c>
      <c r="F119" s="97" t="s">
        <v>624</v>
      </c>
      <c r="L119" s="45"/>
      <c r="M119">
        <v>7</v>
      </c>
      <c r="N119" s="45">
        <f t="shared" si="1"/>
        <v>49</v>
      </c>
      <c r="O119">
        <f t="shared" si="2"/>
        <v>54</v>
      </c>
      <c r="W119">
        <f>SUM(W113:W116)</f>
        <v>270</v>
      </c>
      <c r="X119">
        <f>SUM(X113:X116)</f>
        <v>270</v>
      </c>
      <c r="AA119" s="1">
        <v>114</v>
      </c>
      <c r="AB119" s="35" t="s">
        <v>33</v>
      </c>
      <c r="AC119" s="1">
        <v>4</v>
      </c>
      <c r="AD119" s="105"/>
      <c r="AE119" t="s">
        <v>39</v>
      </c>
      <c r="AF119">
        <v>4</v>
      </c>
      <c r="AG119" t="s">
        <v>1047</v>
      </c>
      <c r="AI119" t="s">
        <v>978</v>
      </c>
      <c r="AJ119">
        <v>5</v>
      </c>
    </row>
    <row r="120" spans="2:38" ht="12.75">
      <c r="B120" s="1">
        <v>115</v>
      </c>
      <c r="C120" s="47" t="s">
        <v>26</v>
      </c>
      <c r="E120" s="67">
        <v>7</v>
      </c>
      <c r="F120" s="97" t="s">
        <v>675</v>
      </c>
      <c r="M120">
        <v>8</v>
      </c>
      <c r="N120" s="45">
        <f t="shared" si="1"/>
        <v>62</v>
      </c>
      <c r="O120">
        <f t="shared" si="2"/>
        <v>70</v>
      </c>
      <c r="AA120" s="1">
        <v>115</v>
      </c>
      <c r="AB120" s="35" t="s">
        <v>33</v>
      </c>
      <c r="AC120" s="1">
        <v>5</v>
      </c>
      <c r="AD120" s="74"/>
      <c r="AE120" t="s">
        <v>39</v>
      </c>
      <c r="AF120">
        <v>5</v>
      </c>
      <c r="AG120" s="75" t="s">
        <v>1041</v>
      </c>
      <c r="AI120" t="s">
        <v>101</v>
      </c>
      <c r="AJ120">
        <v>6</v>
      </c>
      <c r="AL120" s="65" t="s">
        <v>521</v>
      </c>
    </row>
    <row r="121" spans="2:38" ht="12.75">
      <c r="B121" s="1">
        <v>116</v>
      </c>
      <c r="C121" s="47" t="s">
        <v>26</v>
      </c>
      <c r="E121" s="67">
        <v>8</v>
      </c>
      <c r="F121" s="65" t="s">
        <v>524</v>
      </c>
      <c r="M121">
        <v>9</v>
      </c>
      <c r="N121" s="45">
        <f t="shared" si="1"/>
        <v>77</v>
      </c>
      <c r="O121">
        <f t="shared" si="2"/>
        <v>88</v>
      </c>
      <c r="AA121" s="1">
        <v>116</v>
      </c>
      <c r="AB121" s="35" t="s">
        <v>33</v>
      </c>
      <c r="AC121" s="1">
        <v>6</v>
      </c>
      <c r="AD121" s="102"/>
      <c r="AE121" t="s">
        <v>39</v>
      </c>
      <c r="AF121">
        <v>6</v>
      </c>
      <c r="AG121" t="s">
        <v>1046</v>
      </c>
      <c r="AI121" t="s">
        <v>979</v>
      </c>
      <c r="AJ121">
        <v>6</v>
      </c>
      <c r="AL121" s="74" t="s">
        <v>556</v>
      </c>
    </row>
    <row r="122" spans="2:38" ht="12.75">
      <c r="B122" s="1">
        <v>117</v>
      </c>
      <c r="C122" s="47" t="s">
        <v>26</v>
      </c>
      <c r="E122" s="67">
        <v>9</v>
      </c>
      <c r="F122" s="103" t="s">
        <v>617</v>
      </c>
      <c r="M122">
        <v>10</v>
      </c>
      <c r="N122" s="45">
        <f t="shared" si="1"/>
        <v>94</v>
      </c>
      <c r="O122">
        <f t="shared" si="2"/>
        <v>108</v>
      </c>
      <c r="AA122" s="1">
        <v>117</v>
      </c>
      <c r="AB122" s="35" t="s">
        <v>33</v>
      </c>
      <c r="AC122" s="1">
        <v>7</v>
      </c>
      <c r="AD122" s="97"/>
      <c r="AE122" t="s">
        <v>39</v>
      </c>
      <c r="AF122">
        <v>7</v>
      </c>
      <c r="AG122" t="s">
        <v>1030</v>
      </c>
      <c r="AI122" t="s">
        <v>980</v>
      </c>
      <c r="AJ122">
        <v>3</v>
      </c>
      <c r="AL122" s="75" t="s">
        <v>503</v>
      </c>
    </row>
    <row r="123" spans="2:38" ht="12.75">
      <c r="B123" s="1">
        <v>118</v>
      </c>
      <c r="C123" s="47" t="s">
        <v>26</v>
      </c>
      <c r="E123" s="67">
        <v>10</v>
      </c>
      <c r="F123" s="105" t="s">
        <v>498</v>
      </c>
      <c r="M123">
        <v>11</v>
      </c>
      <c r="N123" s="45">
        <f t="shared" si="1"/>
        <v>112</v>
      </c>
      <c r="O123">
        <f t="shared" si="2"/>
        <v>130</v>
      </c>
      <c r="AA123" s="1">
        <v>118</v>
      </c>
      <c r="AB123" s="35" t="s">
        <v>33</v>
      </c>
      <c r="AC123" s="1">
        <v>8</v>
      </c>
      <c r="AD123" s="100" t="s">
        <v>586</v>
      </c>
      <c r="AE123" t="s">
        <v>39</v>
      </c>
      <c r="AF123">
        <v>8</v>
      </c>
      <c r="AG123" s="114" t="s">
        <v>1053</v>
      </c>
      <c r="AI123" t="s">
        <v>994</v>
      </c>
      <c r="AJ123">
        <v>3</v>
      </c>
      <c r="AL123" s="65" t="s">
        <v>796</v>
      </c>
    </row>
    <row r="124" spans="2:38" ht="12.75">
      <c r="B124" s="1">
        <v>119</v>
      </c>
      <c r="C124" s="47" t="s">
        <v>26</v>
      </c>
      <c r="E124" s="67">
        <v>11</v>
      </c>
      <c r="F124" s="75" t="s">
        <v>514</v>
      </c>
      <c r="M124">
        <v>12</v>
      </c>
      <c r="N124" s="45">
        <f t="shared" si="1"/>
        <v>133</v>
      </c>
      <c r="O124">
        <f t="shared" si="2"/>
        <v>155</v>
      </c>
      <c r="AA124" s="1">
        <v>119</v>
      </c>
      <c r="AB124" s="35" t="s">
        <v>33</v>
      </c>
      <c r="AC124" s="1">
        <v>9</v>
      </c>
      <c r="AD124" s="75"/>
      <c r="AE124" t="s">
        <v>39</v>
      </c>
      <c r="AF124">
        <v>9</v>
      </c>
      <c r="AG124" s="114" t="s">
        <v>1050</v>
      </c>
      <c r="AI124" t="s">
        <v>995</v>
      </c>
      <c r="AJ124">
        <v>3</v>
      </c>
      <c r="AL124" s="100" t="s">
        <v>594</v>
      </c>
    </row>
    <row r="125" spans="2:38" ht="12.75">
      <c r="B125" s="1">
        <v>120</v>
      </c>
      <c r="C125" s="47" t="s">
        <v>26</v>
      </c>
      <c r="E125" s="67">
        <v>12</v>
      </c>
      <c r="F125" s="101" t="s">
        <v>606</v>
      </c>
      <c r="M125">
        <v>13</v>
      </c>
      <c r="N125" s="45">
        <f t="shared" si="1"/>
        <v>156</v>
      </c>
      <c r="O125">
        <f t="shared" si="2"/>
        <v>181</v>
      </c>
      <c r="AA125" s="1">
        <v>120</v>
      </c>
      <c r="AB125" s="35" t="s">
        <v>33</v>
      </c>
      <c r="AC125" s="1">
        <v>10</v>
      </c>
      <c r="AD125" s="65"/>
      <c r="AE125" t="s">
        <v>39</v>
      </c>
      <c r="AF125">
        <v>10</v>
      </c>
      <c r="AG125" s="114" t="s">
        <v>1032</v>
      </c>
      <c r="AI125" t="s">
        <v>304</v>
      </c>
      <c r="AJ125">
        <v>5</v>
      </c>
      <c r="AL125" s="97" t="s">
        <v>827</v>
      </c>
    </row>
    <row r="126" spans="2:38" ht="12.75">
      <c r="B126" s="1">
        <v>121</v>
      </c>
      <c r="C126" s="47" t="s">
        <v>26</v>
      </c>
      <c r="E126" s="67">
        <v>13</v>
      </c>
      <c r="F126" s="105" t="s">
        <v>702</v>
      </c>
      <c r="M126">
        <v>14</v>
      </c>
      <c r="N126" s="45">
        <f t="shared" si="1"/>
        <v>182</v>
      </c>
      <c r="O126">
        <f t="shared" si="2"/>
        <v>210</v>
      </c>
      <c r="AA126" s="1">
        <v>121</v>
      </c>
      <c r="AB126" s="35" t="s">
        <v>33</v>
      </c>
      <c r="AC126" s="1">
        <v>11</v>
      </c>
      <c r="AD126" s="75" t="s">
        <v>705</v>
      </c>
      <c r="AE126" s="107" t="s">
        <v>41</v>
      </c>
      <c r="AF126">
        <v>1</v>
      </c>
      <c r="AG126" s="105" t="s">
        <v>940</v>
      </c>
      <c r="AI126" t="s">
        <v>981</v>
      </c>
      <c r="AL126" s="75" t="s">
        <v>511</v>
      </c>
    </row>
    <row r="127" spans="2:38" ht="12.75">
      <c r="B127" s="1">
        <v>122</v>
      </c>
      <c r="C127" s="47" t="s">
        <v>26</v>
      </c>
      <c r="E127" s="67">
        <v>14</v>
      </c>
      <c r="F127" s="74" t="s">
        <v>557</v>
      </c>
      <c r="M127">
        <v>15</v>
      </c>
      <c r="N127" s="45">
        <f t="shared" si="1"/>
        <v>211</v>
      </c>
      <c r="O127">
        <f t="shared" si="2"/>
        <v>241</v>
      </c>
      <c r="AA127" s="1">
        <v>122</v>
      </c>
      <c r="AB127" s="35" t="s">
        <v>33</v>
      </c>
      <c r="AC127" s="1">
        <v>12</v>
      </c>
      <c r="AD127" s="74" t="s">
        <v>711</v>
      </c>
      <c r="AE127" t="s">
        <v>41</v>
      </c>
      <c r="AF127">
        <v>2</v>
      </c>
      <c r="AG127" s="65" t="s">
        <v>949</v>
      </c>
      <c r="AI127" t="s">
        <v>985</v>
      </c>
      <c r="AJ127">
        <v>4</v>
      </c>
      <c r="AL127" s="100" t="s">
        <v>583</v>
      </c>
    </row>
    <row r="128" spans="2:38" ht="12.75">
      <c r="B128" s="1">
        <v>123</v>
      </c>
      <c r="C128" s="47" t="s">
        <v>26</v>
      </c>
      <c r="E128" s="67">
        <v>15</v>
      </c>
      <c r="F128" s="100" t="s">
        <v>591</v>
      </c>
      <c r="M128">
        <v>16</v>
      </c>
      <c r="N128" s="45">
        <f t="shared" si="1"/>
        <v>243</v>
      </c>
      <c r="O128">
        <f t="shared" si="2"/>
        <v>275</v>
      </c>
      <c r="AA128" s="1">
        <v>123</v>
      </c>
      <c r="AB128" s="35" t="s">
        <v>33</v>
      </c>
      <c r="AC128" s="1">
        <v>13</v>
      </c>
      <c r="AD128" s="104"/>
      <c r="AE128" t="s">
        <v>41</v>
      </c>
      <c r="AF128">
        <v>3</v>
      </c>
      <c r="AG128" s="75" t="s">
        <v>958</v>
      </c>
      <c r="AI128" t="s">
        <v>982</v>
      </c>
      <c r="AJ128">
        <v>5</v>
      </c>
      <c r="AL128" s="74" t="s">
        <v>540</v>
      </c>
    </row>
    <row r="129" spans="2:38" ht="12.75">
      <c r="B129" s="1">
        <v>124</v>
      </c>
      <c r="C129" s="47" t="s">
        <v>26</v>
      </c>
      <c r="D129">
        <v>1.7</v>
      </c>
      <c r="E129" s="67">
        <v>16</v>
      </c>
      <c r="F129" s="99" t="s">
        <v>652</v>
      </c>
      <c r="M129">
        <v>17</v>
      </c>
      <c r="N129" s="45">
        <f t="shared" si="1"/>
        <v>280</v>
      </c>
      <c r="O129">
        <f t="shared" si="2"/>
        <v>311</v>
      </c>
      <c r="AA129" s="1">
        <v>124</v>
      </c>
      <c r="AB129" s="35" t="s">
        <v>33</v>
      </c>
      <c r="AC129" s="1">
        <v>14</v>
      </c>
      <c r="AD129" s="97"/>
      <c r="AE129" t="s">
        <v>41</v>
      </c>
      <c r="AF129">
        <v>4</v>
      </c>
      <c r="AG129" t="s">
        <v>1057</v>
      </c>
      <c r="AI129" t="s">
        <v>1010</v>
      </c>
      <c r="AJ129" t="s">
        <v>1015</v>
      </c>
      <c r="AL129" s="74"/>
    </row>
    <row r="130" spans="2:38" ht="12.75">
      <c r="B130" s="1">
        <v>125</v>
      </c>
      <c r="C130" s="47" t="s">
        <v>26</v>
      </c>
      <c r="E130" s="67">
        <v>17</v>
      </c>
      <c r="F130" s="75" t="s">
        <v>495</v>
      </c>
      <c r="M130">
        <v>18</v>
      </c>
      <c r="N130" s="45">
        <f t="shared" si="1"/>
        <v>321</v>
      </c>
      <c r="O130">
        <f t="shared" si="2"/>
        <v>349</v>
      </c>
      <c r="AA130" s="1">
        <v>125</v>
      </c>
      <c r="AB130" s="35" t="s">
        <v>33</v>
      </c>
      <c r="AC130" s="1">
        <v>15</v>
      </c>
      <c r="AD130" s="65" t="s">
        <v>561</v>
      </c>
      <c r="AE130" t="s">
        <v>41</v>
      </c>
      <c r="AF130">
        <v>5</v>
      </c>
      <c r="AG130" t="s">
        <v>1055</v>
      </c>
      <c r="AI130" t="s">
        <v>988</v>
      </c>
      <c r="AJ130">
        <v>4</v>
      </c>
      <c r="AL130" s="100" t="s">
        <v>825</v>
      </c>
    </row>
    <row r="131" spans="2:38" ht="12.75">
      <c r="B131" s="1">
        <v>126</v>
      </c>
      <c r="C131" s="47" t="s">
        <v>26</v>
      </c>
      <c r="E131" s="67">
        <v>18</v>
      </c>
      <c r="F131" s="105" t="s">
        <v>676</v>
      </c>
      <c r="M131">
        <v>19</v>
      </c>
      <c r="N131" s="45">
        <f t="shared" si="1"/>
        <v>369</v>
      </c>
      <c r="O131">
        <f t="shared" si="2"/>
        <v>390</v>
      </c>
      <c r="AA131" s="1">
        <v>126</v>
      </c>
      <c r="AB131" s="35" t="s">
        <v>33</v>
      </c>
      <c r="AC131" s="1">
        <v>16</v>
      </c>
      <c r="AD131" s="100" t="s">
        <v>595</v>
      </c>
      <c r="AE131" t="s">
        <v>41</v>
      </c>
      <c r="AF131">
        <v>6</v>
      </c>
      <c r="AG131" t="s">
        <v>1056</v>
      </c>
      <c r="AI131" t="s">
        <v>989</v>
      </c>
      <c r="AJ131">
        <v>3</v>
      </c>
      <c r="AL131" s="103" t="s">
        <v>617</v>
      </c>
    </row>
    <row r="132" spans="2:38" ht="12.75">
      <c r="B132" s="106">
        <v>127</v>
      </c>
      <c r="C132" s="107" t="s">
        <v>29</v>
      </c>
      <c r="D132" s="108"/>
      <c r="E132" s="106">
        <v>1</v>
      </c>
      <c r="F132" s="105" t="s">
        <v>418</v>
      </c>
      <c r="L132" s="45" t="s">
        <v>327</v>
      </c>
      <c r="M132">
        <v>20</v>
      </c>
      <c r="N132" s="45">
        <f t="shared" si="1"/>
        <v>425</v>
      </c>
      <c r="O132">
        <f t="shared" si="2"/>
        <v>433</v>
      </c>
      <c r="AA132" s="106">
        <v>127</v>
      </c>
      <c r="AB132" s="35" t="s">
        <v>33</v>
      </c>
      <c r="AC132" s="1">
        <v>17</v>
      </c>
      <c r="AD132" s="105"/>
      <c r="AE132" t="s">
        <v>41</v>
      </c>
      <c r="AF132">
        <v>7</v>
      </c>
      <c r="AG132" s="115" t="s">
        <v>1059</v>
      </c>
      <c r="AI132" t="s">
        <v>990</v>
      </c>
      <c r="AJ132">
        <v>2</v>
      </c>
      <c r="AL132" s="75" t="s">
        <v>665</v>
      </c>
    </row>
    <row r="133" spans="2:38" ht="12.75">
      <c r="B133" s="1">
        <v>128</v>
      </c>
      <c r="C133" s="35" t="s">
        <v>29</v>
      </c>
      <c r="E133" s="1">
        <v>2</v>
      </c>
      <c r="F133" s="65" t="s">
        <v>467</v>
      </c>
      <c r="L133" t="s">
        <v>329</v>
      </c>
      <c r="M133">
        <v>21</v>
      </c>
      <c r="N133" s="45">
        <f t="shared" si="1"/>
        <v>490</v>
      </c>
      <c r="O133">
        <f t="shared" si="2"/>
        <v>479</v>
      </c>
      <c r="AA133" s="1">
        <v>128</v>
      </c>
      <c r="AB133" s="35" t="s">
        <v>33</v>
      </c>
      <c r="AC133" s="1">
        <v>18</v>
      </c>
      <c r="AD133" s="97"/>
      <c r="AE133" t="s">
        <v>41</v>
      </c>
      <c r="AF133">
        <v>8</v>
      </c>
      <c r="AG133" s="102" t="s">
        <v>569</v>
      </c>
      <c r="AI133" t="s">
        <v>997</v>
      </c>
      <c r="AJ133">
        <v>2</v>
      </c>
      <c r="AL133" s="65" t="s">
        <v>527</v>
      </c>
    </row>
    <row r="134" spans="2:38" ht="12.75">
      <c r="B134" s="1">
        <v>129</v>
      </c>
      <c r="C134" s="35" t="s">
        <v>29</v>
      </c>
      <c r="E134" s="1">
        <v>3</v>
      </c>
      <c r="F134" s="75" t="s">
        <v>452</v>
      </c>
      <c r="L134" s="45" t="s">
        <v>328</v>
      </c>
      <c r="M134">
        <v>22</v>
      </c>
      <c r="N134" s="45">
        <f t="shared" si="1"/>
        <v>567</v>
      </c>
      <c r="O134">
        <f t="shared" si="2"/>
        <v>528</v>
      </c>
      <c r="AA134" s="1">
        <v>129</v>
      </c>
      <c r="AB134" s="107" t="s">
        <v>37</v>
      </c>
      <c r="AC134" s="106">
        <v>1</v>
      </c>
      <c r="AD134" s="105"/>
      <c r="AE134" t="s">
        <v>41</v>
      </c>
      <c r="AF134">
        <v>9</v>
      </c>
      <c r="AG134" s="114" t="s">
        <v>1060</v>
      </c>
      <c r="AI134" t="s">
        <v>992</v>
      </c>
      <c r="AJ134">
        <v>4</v>
      </c>
      <c r="AL134" s="105" t="s">
        <v>700</v>
      </c>
    </row>
    <row r="135" spans="2:38" ht="12.75">
      <c r="B135" s="1">
        <v>130</v>
      </c>
      <c r="C135" s="35" t="s">
        <v>29</v>
      </c>
      <c r="E135" s="1">
        <v>4</v>
      </c>
      <c r="F135" s="102" t="s">
        <v>568</v>
      </c>
      <c r="M135">
        <v>23</v>
      </c>
      <c r="N135" s="45">
        <f t="shared" si="1"/>
        <v>660</v>
      </c>
      <c r="O135">
        <f t="shared" si="2"/>
        <v>579</v>
      </c>
      <c r="AA135" s="1">
        <v>130</v>
      </c>
      <c r="AB135" s="35" t="s">
        <v>37</v>
      </c>
      <c r="AC135" s="67">
        <v>2</v>
      </c>
      <c r="AD135" s="65"/>
      <c r="AE135" t="s">
        <v>41</v>
      </c>
      <c r="AF135">
        <v>10</v>
      </c>
      <c r="AG135" s="114" t="s">
        <v>1051</v>
      </c>
      <c r="AI135" t="s">
        <v>1020</v>
      </c>
      <c r="AJ135">
        <v>2</v>
      </c>
      <c r="AL135" s="105" t="s">
        <v>315</v>
      </c>
    </row>
    <row r="136" spans="2:38" ht="12.75">
      <c r="B136" s="1">
        <v>131</v>
      </c>
      <c r="C136" s="35" t="s">
        <v>29</v>
      </c>
      <c r="E136" s="1">
        <v>5</v>
      </c>
      <c r="F136" s="97" t="s">
        <v>630</v>
      </c>
      <c r="L136" t="s">
        <v>331</v>
      </c>
      <c r="M136">
        <v>24</v>
      </c>
      <c r="N136" s="45">
        <f t="shared" si="1"/>
        <v>771</v>
      </c>
      <c r="O136">
        <f t="shared" si="2"/>
        <v>634</v>
      </c>
      <c r="AA136" s="1">
        <v>131</v>
      </c>
      <c r="AB136" s="35" t="s">
        <v>37</v>
      </c>
      <c r="AC136" s="67">
        <v>3</v>
      </c>
      <c r="AD136" s="75"/>
      <c r="AE136" s="107" t="s">
        <v>45</v>
      </c>
      <c r="AF136">
        <v>1</v>
      </c>
      <c r="AG136" s="105" t="s">
        <v>941</v>
      </c>
      <c r="AI136" t="s">
        <v>1021</v>
      </c>
      <c r="AJ136">
        <v>3</v>
      </c>
      <c r="AL136" s="74" t="s">
        <v>542</v>
      </c>
    </row>
    <row r="137" spans="2:38" ht="12.75">
      <c r="B137" s="1">
        <v>132</v>
      </c>
      <c r="C137" s="35" t="s">
        <v>29</v>
      </c>
      <c r="E137" s="1">
        <v>6</v>
      </c>
      <c r="F137" s="103" t="s">
        <v>621</v>
      </c>
      <c r="M137">
        <v>25</v>
      </c>
      <c r="N137" s="45">
        <f t="shared" si="1"/>
        <v>906</v>
      </c>
      <c r="O137">
        <f t="shared" si="2"/>
        <v>691</v>
      </c>
      <c r="AA137" s="1">
        <v>132</v>
      </c>
      <c r="AB137" s="35" t="s">
        <v>37</v>
      </c>
      <c r="AC137" s="67">
        <v>4</v>
      </c>
      <c r="AE137" t="s">
        <v>45</v>
      </c>
      <c r="AF137">
        <v>2</v>
      </c>
      <c r="AG137" s="65" t="s">
        <v>950</v>
      </c>
      <c r="AI137" t="s">
        <v>991</v>
      </c>
      <c r="AJ137">
        <v>3</v>
      </c>
      <c r="AL137" s="105" t="s">
        <v>960</v>
      </c>
    </row>
    <row r="138" spans="2:38" ht="12.75">
      <c r="B138" s="1">
        <v>133</v>
      </c>
      <c r="C138" s="35" t="s">
        <v>29</v>
      </c>
      <c r="E138" s="1">
        <v>7</v>
      </c>
      <c r="F138" s="74" t="s">
        <v>537</v>
      </c>
      <c r="M138">
        <v>26</v>
      </c>
      <c r="N138" s="45">
        <f t="shared" si="1"/>
        <v>1071</v>
      </c>
      <c r="O138">
        <f t="shared" si="2"/>
        <v>752</v>
      </c>
      <c r="AA138" s="1">
        <v>133</v>
      </c>
      <c r="AB138" s="35" t="s">
        <v>37</v>
      </c>
      <c r="AC138" s="67">
        <v>5</v>
      </c>
      <c r="AD138" s="65"/>
      <c r="AE138" t="s">
        <v>45</v>
      </c>
      <c r="AF138">
        <v>3</v>
      </c>
      <c r="AG138" s="75" t="s">
        <v>451</v>
      </c>
      <c r="AI138" t="s">
        <v>999</v>
      </c>
      <c r="AJ138">
        <v>2</v>
      </c>
      <c r="AL138" s="100" t="s">
        <v>588</v>
      </c>
    </row>
    <row r="139" spans="2:38" ht="12.75">
      <c r="B139" s="1">
        <v>134</v>
      </c>
      <c r="C139" s="35" t="s">
        <v>29</v>
      </c>
      <c r="E139" s="1">
        <v>8</v>
      </c>
      <c r="F139" s="101" t="s">
        <v>604</v>
      </c>
      <c r="M139">
        <v>27</v>
      </c>
      <c r="N139" s="45">
        <f t="shared" si="1"/>
        <v>1275</v>
      </c>
      <c r="O139">
        <f t="shared" si="2"/>
        <v>817</v>
      </c>
      <c r="AA139" s="1">
        <v>134</v>
      </c>
      <c r="AB139" s="35" t="s">
        <v>37</v>
      </c>
      <c r="AC139" s="67">
        <v>6</v>
      </c>
      <c r="AD139" s="102"/>
      <c r="AE139" t="s">
        <v>45</v>
      </c>
      <c r="AF139">
        <v>4</v>
      </c>
      <c r="AG139" t="s">
        <v>1091</v>
      </c>
      <c r="AI139" t="s">
        <v>986</v>
      </c>
      <c r="AJ139">
        <v>2</v>
      </c>
      <c r="AL139" s="100" t="s">
        <v>584</v>
      </c>
    </row>
    <row r="140" spans="2:38" ht="12.75">
      <c r="B140" s="1">
        <v>135</v>
      </c>
      <c r="C140" s="35" t="s">
        <v>29</v>
      </c>
      <c r="E140" s="1">
        <v>9</v>
      </c>
      <c r="F140" s="100" t="s">
        <v>594</v>
      </c>
      <c r="M140">
        <v>28</v>
      </c>
      <c r="N140" s="45">
        <f t="shared" si="1"/>
        <v>1528</v>
      </c>
      <c r="O140">
        <f t="shared" si="2"/>
        <v>885</v>
      </c>
      <c r="AA140" s="1">
        <v>135</v>
      </c>
      <c r="AB140" s="35" t="s">
        <v>37</v>
      </c>
      <c r="AC140" s="67">
        <v>7</v>
      </c>
      <c r="AD140" s="97"/>
      <c r="AE140" t="s">
        <v>45</v>
      </c>
      <c r="AF140">
        <v>5</v>
      </c>
      <c r="AG140" t="s">
        <v>1062</v>
      </c>
      <c r="AI140" t="s">
        <v>1003</v>
      </c>
      <c r="AJ140">
        <v>2</v>
      </c>
      <c r="AL140" s="103" t="s">
        <v>616</v>
      </c>
    </row>
    <row r="141" spans="2:38" ht="12.75">
      <c r="B141" s="1">
        <v>136</v>
      </c>
      <c r="C141" s="35" t="s">
        <v>29</v>
      </c>
      <c r="E141" s="1">
        <v>10</v>
      </c>
      <c r="F141" s="74" t="s">
        <v>545</v>
      </c>
      <c r="M141">
        <v>29</v>
      </c>
      <c r="N141" s="45">
        <f t="shared" si="1"/>
        <v>1843</v>
      </c>
      <c r="O141">
        <f t="shared" si="2"/>
        <v>957</v>
      </c>
      <c r="AA141" s="1">
        <v>136</v>
      </c>
      <c r="AB141" s="35" t="s">
        <v>37</v>
      </c>
      <c r="AC141" s="67">
        <v>8</v>
      </c>
      <c r="AE141" t="s">
        <v>45</v>
      </c>
      <c r="AF141">
        <v>6</v>
      </c>
      <c r="AG141" t="s">
        <v>1063</v>
      </c>
      <c r="AI141" t="s">
        <v>1000</v>
      </c>
      <c r="AJ141">
        <v>2</v>
      </c>
      <c r="AL141" s="101" t="s">
        <v>607</v>
      </c>
    </row>
    <row r="142" spans="2:38" ht="12.75">
      <c r="B142" s="1">
        <v>137</v>
      </c>
      <c r="C142" s="35" t="s">
        <v>29</v>
      </c>
      <c r="E142" s="1">
        <v>11</v>
      </c>
      <c r="F142" s="105" t="s">
        <v>489</v>
      </c>
      <c r="M142">
        <v>30</v>
      </c>
      <c r="N142" s="45">
        <f t="shared" si="1"/>
        <v>2238</v>
      </c>
      <c r="O142">
        <f t="shared" si="2"/>
        <v>1033</v>
      </c>
      <c r="AA142" s="1">
        <v>137</v>
      </c>
      <c r="AB142" s="35" t="s">
        <v>37</v>
      </c>
      <c r="AC142" s="67">
        <v>9</v>
      </c>
      <c r="AE142" t="s">
        <v>45</v>
      </c>
      <c r="AF142">
        <v>7</v>
      </c>
      <c r="AG142" s="115" t="s">
        <v>1064</v>
      </c>
      <c r="AI142" t="s">
        <v>1019</v>
      </c>
      <c r="AJ142">
        <v>2</v>
      </c>
      <c r="AL142" s="74" t="s">
        <v>537</v>
      </c>
    </row>
    <row r="143" spans="2:38" ht="12.75">
      <c r="B143" s="1">
        <v>138</v>
      </c>
      <c r="C143" s="35" t="s">
        <v>29</v>
      </c>
      <c r="E143" s="1">
        <v>12</v>
      </c>
      <c r="F143" s="75" t="s">
        <v>503</v>
      </c>
      <c r="M143">
        <v>31</v>
      </c>
      <c r="N143" s="45">
        <f t="shared" si="1"/>
        <v>2735</v>
      </c>
      <c r="O143">
        <f t="shared" si="2"/>
        <v>1114</v>
      </c>
      <c r="AA143" s="1">
        <v>138</v>
      </c>
      <c r="AB143" s="35" t="s">
        <v>37</v>
      </c>
      <c r="AC143" s="67">
        <v>10</v>
      </c>
      <c r="AE143" t="s">
        <v>45</v>
      </c>
      <c r="AF143">
        <v>8</v>
      </c>
      <c r="AG143" s="114" t="s">
        <v>1065</v>
      </c>
      <c r="AI143" t="s">
        <v>1004</v>
      </c>
      <c r="AL143" s="74" t="s">
        <v>555</v>
      </c>
    </row>
    <row r="144" spans="2:38" ht="12.75">
      <c r="B144" s="1">
        <v>139</v>
      </c>
      <c r="C144" s="35" t="s">
        <v>29</v>
      </c>
      <c r="E144" s="1">
        <v>13</v>
      </c>
      <c r="F144" s="97" t="s">
        <v>648</v>
      </c>
      <c r="M144">
        <v>32</v>
      </c>
      <c r="N144" s="45">
        <f t="shared" si="1"/>
        <v>3362</v>
      </c>
      <c r="O144">
        <f t="shared" si="2"/>
        <v>1200</v>
      </c>
      <c r="AA144" s="1">
        <v>139</v>
      </c>
      <c r="AB144" s="35" t="s">
        <v>37</v>
      </c>
      <c r="AC144" s="67">
        <v>11</v>
      </c>
      <c r="AD144" s="101"/>
      <c r="AE144" t="s">
        <v>45</v>
      </c>
      <c r="AF144">
        <v>9</v>
      </c>
      <c r="AG144" s="114" t="s">
        <v>1061</v>
      </c>
      <c r="AI144" t="s">
        <v>1005</v>
      </c>
      <c r="AL144" s="74" t="s">
        <v>545</v>
      </c>
    </row>
    <row r="145" spans="2:38" ht="12.75">
      <c r="B145" s="1">
        <v>140</v>
      </c>
      <c r="C145" s="35" t="s">
        <v>29</v>
      </c>
      <c r="E145" s="1">
        <v>14</v>
      </c>
      <c r="F145" s="74" t="s">
        <v>556</v>
      </c>
      <c r="M145">
        <v>33</v>
      </c>
      <c r="N145" s="45">
        <f t="shared" si="1"/>
        <v>4154</v>
      </c>
      <c r="O145">
        <f t="shared" si="2"/>
        <v>1292</v>
      </c>
      <c r="AA145" s="1">
        <v>140</v>
      </c>
      <c r="AB145" s="35" t="s">
        <v>37</v>
      </c>
      <c r="AC145" s="67">
        <v>12</v>
      </c>
      <c r="AD145" s="74" t="s">
        <v>534</v>
      </c>
      <c r="AE145" t="s">
        <v>45</v>
      </c>
      <c r="AF145">
        <v>10</v>
      </c>
      <c r="AG145" s="114" t="s">
        <v>1052</v>
      </c>
      <c r="AI145" t="s">
        <v>987</v>
      </c>
      <c r="AJ145">
        <v>2</v>
      </c>
      <c r="AL145" s="105" t="s">
        <v>356</v>
      </c>
    </row>
    <row r="146" spans="2:38" ht="12.75">
      <c r="B146" s="1">
        <v>141</v>
      </c>
      <c r="C146" s="35" t="s">
        <v>29</v>
      </c>
      <c r="E146" s="1">
        <v>15</v>
      </c>
      <c r="F146" s="105" t="s">
        <v>487</v>
      </c>
      <c r="M146">
        <v>34</v>
      </c>
      <c r="N146" s="45">
        <f t="shared" si="1"/>
        <v>5159</v>
      </c>
      <c r="O146">
        <f t="shared" si="2"/>
        <v>1389</v>
      </c>
      <c r="AA146" s="1">
        <v>141</v>
      </c>
      <c r="AB146" s="35" t="s">
        <v>37</v>
      </c>
      <c r="AC146" s="67">
        <v>13</v>
      </c>
      <c r="AD146" s="105"/>
      <c r="AE146" s="107" t="s">
        <v>46</v>
      </c>
      <c r="AF146">
        <v>1</v>
      </c>
      <c r="AG146" s="105" t="s">
        <v>942</v>
      </c>
      <c r="AI146" t="s">
        <v>1013</v>
      </c>
      <c r="AL146" s="75" t="s">
        <v>703</v>
      </c>
    </row>
    <row r="147" spans="2:38" ht="12.75">
      <c r="B147" s="1">
        <v>142</v>
      </c>
      <c r="C147" s="35" t="s">
        <v>29</v>
      </c>
      <c r="E147" s="1">
        <v>16</v>
      </c>
      <c r="F147" s="75" t="s">
        <v>510</v>
      </c>
      <c r="M147">
        <v>35</v>
      </c>
      <c r="N147" s="45">
        <f t="shared" si="1"/>
        <v>6436</v>
      </c>
      <c r="O147">
        <f t="shared" si="2"/>
        <v>1493</v>
      </c>
      <c r="AA147" s="1">
        <v>142</v>
      </c>
      <c r="AB147" s="35" t="s">
        <v>37</v>
      </c>
      <c r="AC147" s="67">
        <v>14</v>
      </c>
      <c r="AD147" s="65" t="s">
        <v>526</v>
      </c>
      <c r="AE147" t="s">
        <v>46</v>
      </c>
      <c r="AF147">
        <v>2</v>
      </c>
      <c r="AG147" s="65" t="s">
        <v>951</v>
      </c>
      <c r="AI147" t="s">
        <v>996</v>
      </c>
      <c r="AL147" s="75" t="s">
        <v>496</v>
      </c>
    </row>
    <row r="148" spans="2:38" ht="12.75">
      <c r="B148" s="1">
        <v>143</v>
      </c>
      <c r="C148" s="35" t="s">
        <v>29</v>
      </c>
      <c r="E148" s="1">
        <v>17</v>
      </c>
      <c r="F148" s="99" t="s">
        <v>677</v>
      </c>
      <c r="M148">
        <v>36</v>
      </c>
      <c r="N148" s="45">
        <f t="shared" si="1"/>
        <v>8060</v>
      </c>
      <c r="O148">
        <f t="shared" si="2"/>
        <v>1604</v>
      </c>
      <c r="AA148" s="1">
        <v>143</v>
      </c>
      <c r="AB148" s="35" t="s">
        <v>37</v>
      </c>
      <c r="AC148" s="67">
        <v>15</v>
      </c>
      <c r="AD148" s="75" t="s">
        <v>493</v>
      </c>
      <c r="AE148" t="s">
        <v>46</v>
      </c>
      <c r="AF148">
        <v>3</v>
      </c>
      <c r="AG148" s="75" t="s">
        <v>955</v>
      </c>
      <c r="AI148" t="s">
        <v>1018</v>
      </c>
      <c r="AL148" s="105" t="s">
        <v>480</v>
      </c>
    </row>
    <row r="149" spans="2:38" ht="12.75">
      <c r="B149" s="1">
        <v>144</v>
      </c>
      <c r="C149" s="35" t="s">
        <v>29</v>
      </c>
      <c r="D149">
        <v>1.8</v>
      </c>
      <c r="E149" s="1">
        <v>18</v>
      </c>
      <c r="F149" s="100" t="s">
        <v>596</v>
      </c>
      <c r="M149">
        <v>37</v>
      </c>
      <c r="N149" s="45">
        <f t="shared" si="1"/>
        <v>10128</v>
      </c>
      <c r="O149">
        <f t="shared" si="2"/>
        <v>1723</v>
      </c>
      <c r="AA149" s="1">
        <v>144</v>
      </c>
      <c r="AB149" s="35" t="s">
        <v>37</v>
      </c>
      <c r="AC149" s="67">
        <v>16</v>
      </c>
      <c r="AD149" s="100" t="s">
        <v>599</v>
      </c>
      <c r="AE149" t="s">
        <v>46</v>
      </c>
      <c r="AF149">
        <v>4</v>
      </c>
      <c r="AG149" t="s">
        <v>1070</v>
      </c>
      <c r="AI149" t="s">
        <v>1006</v>
      </c>
      <c r="AJ149">
        <v>3</v>
      </c>
      <c r="AL149" s="102" t="s">
        <v>837</v>
      </c>
    </row>
    <row r="150" spans="2:38" ht="12.75">
      <c r="B150" s="106">
        <v>145</v>
      </c>
      <c r="C150" s="107" t="s">
        <v>31</v>
      </c>
      <c r="D150" s="108"/>
      <c r="E150" s="106">
        <v>1</v>
      </c>
      <c r="F150" s="105" t="s">
        <v>419</v>
      </c>
      <c r="M150">
        <v>38</v>
      </c>
      <c r="N150" s="45">
        <f t="shared" si="1"/>
        <v>12764</v>
      </c>
      <c r="O150">
        <f t="shared" si="2"/>
        <v>1851</v>
      </c>
      <c r="AA150" s="106">
        <v>145</v>
      </c>
      <c r="AB150" s="35" t="s">
        <v>37</v>
      </c>
      <c r="AC150" s="67">
        <v>17</v>
      </c>
      <c r="AD150" s="74" t="s">
        <v>544</v>
      </c>
      <c r="AE150" t="s">
        <v>46</v>
      </c>
      <c r="AF150">
        <v>5</v>
      </c>
      <c r="AG150" t="s">
        <v>1071</v>
      </c>
      <c r="AI150" t="s">
        <v>1008</v>
      </c>
      <c r="AL150" s="101" t="s">
        <v>840</v>
      </c>
    </row>
    <row r="151" spans="2:38" ht="12.75">
      <c r="B151" s="1">
        <v>146</v>
      </c>
      <c r="C151" s="35" t="s">
        <v>31</v>
      </c>
      <c r="E151" s="67">
        <v>2</v>
      </c>
      <c r="F151" s="65" t="s">
        <v>468</v>
      </c>
      <c r="M151">
        <v>39</v>
      </c>
      <c r="N151" s="45">
        <f t="shared" si="1"/>
        <v>16127</v>
      </c>
      <c r="O151">
        <f t="shared" si="2"/>
        <v>1989</v>
      </c>
      <c r="AA151" s="1">
        <v>146</v>
      </c>
      <c r="AB151" s="35" t="s">
        <v>37</v>
      </c>
      <c r="AC151" s="67">
        <v>18</v>
      </c>
      <c r="AD151" s="103" t="s">
        <v>611</v>
      </c>
      <c r="AE151" t="s">
        <v>46</v>
      </c>
      <c r="AF151">
        <v>6</v>
      </c>
      <c r="AG151" t="s">
        <v>1072</v>
      </c>
      <c r="AI151" t="s">
        <v>1014</v>
      </c>
      <c r="AJ151" t="s">
        <v>1049</v>
      </c>
      <c r="AL151" s="100" t="s">
        <v>815</v>
      </c>
    </row>
    <row r="152" spans="2:38" ht="12.75">
      <c r="B152" s="1">
        <v>147</v>
      </c>
      <c r="C152" s="35" t="s">
        <v>31</v>
      </c>
      <c r="E152" s="67">
        <v>3</v>
      </c>
      <c r="F152" s="75" t="s">
        <v>453</v>
      </c>
      <c r="M152">
        <v>40</v>
      </c>
      <c r="N152" s="45">
        <f t="shared" si="1"/>
        <v>20421</v>
      </c>
      <c r="O152">
        <f t="shared" si="2"/>
        <v>2139</v>
      </c>
      <c r="AA152" s="1">
        <v>147</v>
      </c>
      <c r="AB152" s="107" t="s">
        <v>39</v>
      </c>
      <c r="AC152" s="1">
        <v>5</v>
      </c>
      <c r="AD152" s="74" t="s">
        <v>551</v>
      </c>
      <c r="AE152" t="s">
        <v>46</v>
      </c>
      <c r="AF152">
        <v>7</v>
      </c>
      <c r="AG152" t="s">
        <v>1073</v>
      </c>
      <c r="AI152" t="s">
        <v>1017</v>
      </c>
      <c r="AL152" s="103" t="s">
        <v>821</v>
      </c>
    </row>
    <row r="153" spans="2:38" ht="12.75">
      <c r="B153" s="1">
        <v>148</v>
      </c>
      <c r="C153" s="35" t="s">
        <v>31</v>
      </c>
      <c r="D153">
        <v>1.9</v>
      </c>
      <c r="E153" s="67">
        <v>4</v>
      </c>
      <c r="F153" s="102" t="s">
        <v>577</v>
      </c>
      <c r="M153">
        <v>41</v>
      </c>
      <c r="N153" s="45">
        <f t="shared" si="1"/>
        <v>25906</v>
      </c>
      <c r="O153">
        <f t="shared" si="2"/>
        <v>2301</v>
      </c>
      <c r="AA153" s="1">
        <v>148</v>
      </c>
      <c r="AB153" s="35" t="s">
        <v>39</v>
      </c>
      <c r="AC153" s="1">
        <v>6</v>
      </c>
      <c r="AD153" s="105" t="s">
        <v>481</v>
      </c>
      <c r="AE153" t="s">
        <v>46</v>
      </c>
      <c r="AF153">
        <v>8</v>
      </c>
      <c r="AG153" t="s">
        <v>1086</v>
      </c>
      <c r="AI153" t="s">
        <v>94</v>
      </c>
      <c r="AL153" s="105" t="s">
        <v>839</v>
      </c>
    </row>
    <row r="154" spans="2:38" ht="12.75">
      <c r="B154" s="1">
        <v>149</v>
      </c>
      <c r="C154" s="35" t="s">
        <v>31</v>
      </c>
      <c r="E154" s="67">
        <v>5</v>
      </c>
      <c r="F154" s="97" t="s">
        <v>635</v>
      </c>
      <c r="M154">
        <v>42</v>
      </c>
      <c r="N154" s="45">
        <f t="shared" si="1"/>
        <v>32915</v>
      </c>
      <c r="O154">
        <f t="shared" si="2"/>
        <v>2477</v>
      </c>
      <c r="AA154" s="1">
        <v>149</v>
      </c>
      <c r="AB154" s="35" t="s">
        <v>39</v>
      </c>
      <c r="AC154" s="1">
        <v>7</v>
      </c>
      <c r="AD154" s="65"/>
      <c r="AE154" t="s">
        <v>46</v>
      </c>
      <c r="AF154">
        <v>9</v>
      </c>
      <c r="AG154" t="s">
        <v>1068</v>
      </c>
      <c r="AI154" t="s">
        <v>1026</v>
      </c>
      <c r="AL154" s="65" t="s">
        <v>584</v>
      </c>
    </row>
    <row r="155" spans="2:38" ht="12.75">
      <c r="B155" s="1">
        <v>150</v>
      </c>
      <c r="C155" s="35" t="s">
        <v>31</v>
      </c>
      <c r="D155">
        <v>1.2</v>
      </c>
      <c r="E155" s="67">
        <v>6</v>
      </c>
      <c r="F155" s="105" t="s">
        <v>356</v>
      </c>
      <c r="M155">
        <v>43</v>
      </c>
      <c r="N155" s="45">
        <f t="shared" si="1"/>
        <v>41874</v>
      </c>
      <c r="O155">
        <f t="shared" si="2"/>
        <v>2668</v>
      </c>
      <c r="AA155" s="1">
        <v>150</v>
      </c>
      <c r="AB155" s="35" t="s">
        <v>39</v>
      </c>
      <c r="AC155" s="1">
        <v>8</v>
      </c>
      <c r="AD155" s="75"/>
      <c r="AE155" t="s">
        <v>46</v>
      </c>
      <c r="AF155">
        <v>10</v>
      </c>
      <c r="AG155" t="s">
        <v>1067</v>
      </c>
      <c r="AI155" t="s">
        <v>1029</v>
      </c>
      <c r="AL155" s="97" t="s">
        <v>838</v>
      </c>
    </row>
    <row r="156" spans="2:38" ht="12.75">
      <c r="B156" s="1">
        <v>151</v>
      </c>
      <c r="C156" s="35" t="s">
        <v>31</v>
      </c>
      <c r="E156" s="67">
        <v>7</v>
      </c>
      <c r="F156" s="75" t="s">
        <v>509</v>
      </c>
      <c r="M156">
        <v>44</v>
      </c>
      <c r="N156" s="45">
        <f t="shared" si="1"/>
        <v>53329</v>
      </c>
      <c r="O156">
        <f t="shared" si="2"/>
        <v>2878</v>
      </c>
      <c r="AA156" s="1">
        <v>151</v>
      </c>
      <c r="AB156" s="35" t="s">
        <v>39</v>
      </c>
      <c r="AC156" s="1">
        <v>9</v>
      </c>
      <c r="AD156" s="104" t="s">
        <v>530</v>
      </c>
      <c r="AE156" s="107" t="s">
        <v>810</v>
      </c>
      <c r="AF156">
        <v>1</v>
      </c>
      <c r="AG156" t="s">
        <v>1076</v>
      </c>
      <c r="AI156" t="s">
        <v>1031</v>
      </c>
      <c r="AL156" s="105" t="s">
        <v>818</v>
      </c>
    </row>
    <row r="157" spans="2:38" ht="12.75">
      <c r="B157" s="1">
        <v>152</v>
      </c>
      <c r="C157" s="35" t="s">
        <v>31</v>
      </c>
      <c r="E157" s="67">
        <v>8</v>
      </c>
      <c r="F157" s="65" t="s">
        <v>521</v>
      </c>
      <c r="M157">
        <v>45</v>
      </c>
      <c r="N157" s="45">
        <f t="shared" si="1"/>
        <v>67979</v>
      </c>
      <c r="O157">
        <f t="shared" si="2"/>
        <v>3109</v>
      </c>
      <c r="AA157" s="1">
        <v>152</v>
      </c>
      <c r="AB157" s="35" t="s">
        <v>39</v>
      </c>
      <c r="AC157" s="1">
        <v>10</v>
      </c>
      <c r="AD157" s="98" t="s">
        <v>565</v>
      </c>
      <c r="AE157" t="s">
        <v>810</v>
      </c>
      <c r="AF157">
        <v>2</v>
      </c>
      <c r="AG157" t="s">
        <v>1077</v>
      </c>
      <c r="AI157" s="114" t="s">
        <v>1033</v>
      </c>
      <c r="AL157" s="99" t="s">
        <v>817</v>
      </c>
    </row>
    <row r="158" spans="2:38" ht="12.75">
      <c r="B158" s="1">
        <v>153</v>
      </c>
      <c r="C158" s="35" t="s">
        <v>31</v>
      </c>
      <c r="E158" s="67">
        <v>9</v>
      </c>
      <c r="F158" s="100" t="s">
        <v>600</v>
      </c>
      <c r="M158">
        <v>46</v>
      </c>
      <c r="N158" s="45">
        <f t="shared" si="1"/>
        <v>86719</v>
      </c>
      <c r="O158">
        <f t="shared" si="2"/>
        <v>3362</v>
      </c>
      <c r="AA158" s="1">
        <v>153</v>
      </c>
      <c r="AB158" s="35" t="s">
        <v>39</v>
      </c>
      <c r="AC158" s="1">
        <v>11</v>
      </c>
      <c r="AD158" s="97"/>
      <c r="AE158" t="s">
        <v>810</v>
      </c>
      <c r="AF158">
        <v>3</v>
      </c>
      <c r="AG158" t="s">
        <v>812</v>
      </c>
      <c r="AI158" t="s">
        <v>1035</v>
      </c>
      <c r="AL158" s="97" t="s">
        <v>816</v>
      </c>
    </row>
    <row r="159" spans="2:38" ht="12.75">
      <c r="B159" s="1">
        <v>154</v>
      </c>
      <c r="C159" s="35" t="s">
        <v>31</v>
      </c>
      <c r="E159" s="67">
        <v>10</v>
      </c>
      <c r="F159" s="75" t="s">
        <v>703</v>
      </c>
      <c r="M159">
        <v>47</v>
      </c>
      <c r="N159" s="45">
        <f t="shared" si="1"/>
        <v>110692</v>
      </c>
      <c r="O159">
        <f t="shared" si="2"/>
        <v>3642</v>
      </c>
      <c r="AA159" s="1">
        <v>154</v>
      </c>
      <c r="AB159" s="35" t="s">
        <v>39</v>
      </c>
      <c r="AC159" s="1">
        <v>12</v>
      </c>
      <c r="AD159" s="75" t="s">
        <v>706</v>
      </c>
      <c r="AE159" t="s">
        <v>810</v>
      </c>
      <c r="AF159">
        <v>4</v>
      </c>
      <c r="AG159" t="s">
        <v>571</v>
      </c>
      <c r="AI159" t="s">
        <v>1037</v>
      </c>
    </row>
    <row r="160" spans="2:38" ht="12.75">
      <c r="B160" s="1">
        <v>155</v>
      </c>
      <c r="C160" s="35" t="s">
        <v>31</v>
      </c>
      <c r="E160" s="67">
        <v>11</v>
      </c>
      <c r="F160" s="97" t="s">
        <v>643</v>
      </c>
      <c r="M160">
        <v>48</v>
      </c>
      <c r="N160" s="45">
        <f t="shared" si="1"/>
        <v>141365</v>
      </c>
      <c r="O160">
        <f t="shared" si="2"/>
        <v>3952</v>
      </c>
      <c r="AA160" s="1">
        <v>155</v>
      </c>
      <c r="AB160" s="35" t="s">
        <v>39</v>
      </c>
      <c r="AC160" s="1">
        <v>13</v>
      </c>
      <c r="AD160" s="74" t="s">
        <v>712</v>
      </c>
      <c r="AE160" t="s">
        <v>810</v>
      </c>
      <c r="AF160">
        <v>5</v>
      </c>
      <c r="AG160" t="s">
        <v>1078</v>
      </c>
      <c r="AI160" t="s">
        <v>1038</v>
      </c>
    </row>
    <row r="161" spans="2:37" ht="12.75">
      <c r="B161" s="1">
        <v>156</v>
      </c>
      <c r="C161" s="35" t="s">
        <v>31</v>
      </c>
      <c r="E161" s="67">
        <v>12</v>
      </c>
      <c r="F161" s="74" t="s">
        <v>538</v>
      </c>
      <c r="M161">
        <v>49</v>
      </c>
      <c r="N161" s="45">
        <f t="shared" si="1"/>
        <v>180613</v>
      </c>
      <c r="O161">
        <f t="shared" si="2"/>
        <v>4296</v>
      </c>
      <c r="AA161" s="1">
        <v>156</v>
      </c>
      <c r="AB161" s="35" t="s">
        <v>39</v>
      </c>
      <c r="AC161" s="1">
        <v>14</v>
      </c>
      <c r="AD161" s="100"/>
      <c r="AE161" t="s">
        <v>810</v>
      </c>
      <c r="AF161">
        <v>6</v>
      </c>
      <c r="AG161" s="75" t="s">
        <v>822</v>
      </c>
      <c r="AI161" t="s">
        <v>1039</v>
      </c>
      <c r="AJ161">
        <v>2</v>
      </c>
    </row>
    <row r="162" spans="2:37" ht="12.75">
      <c r="B162" s="1">
        <v>157</v>
      </c>
      <c r="C162" s="35" t="s">
        <v>31</v>
      </c>
      <c r="E162" s="67">
        <v>13</v>
      </c>
      <c r="F162" s="99" t="s">
        <v>673</v>
      </c>
      <c r="M162">
        <v>50</v>
      </c>
      <c r="N162" s="45">
        <f t="shared" si="1"/>
        <v>230836</v>
      </c>
      <c r="O162">
        <f t="shared" si="2"/>
        <v>4680</v>
      </c>
      <c r="AA162" s="1">
        <v>157</v>
      </c>
      <c r="AB162" s="35" t="s">
        <v>39</v>
      </c>
      <c r="AC162" s="1">
        <v>15</v>
      </c>
      <c r="AD162" s="105"/>
      <c r="AE162" t="s">
        <v>810</v>
      </c>
      <c r="AF162">
        <v>7</v>
      </c>
      <c r="AG162" s="75" t="s">
        <v>518</v>
      </c>
      <c r="AI162" t="s">
        <v>1043</v>
      </c>
    </row>
    <row r="163" spans="2:37" ht="12.75">
      <c r="B163" s="1">
        <v>158</v>
      </c>
      <c r="C163" s="35" t="s">
        <v>31</v>
      </c>
      <c r="E163" s="67">
        <v>14</v>
      </c>
      <c r="F163" s="105" t="s">
        <v>488</v>
      </c>
      <c r="M163">
        <v>51</v>
      </c>
      <c r="N163" s="45">
        <f t="shared" si="1"/>
        <v>295108</v>
      </c>
      <c r="O163">
        <f t="shared" si="2"/>
        <v>5108</v>
      </c>
      <c r="AA163" s="1">
        <v>158</v>
      </c>
      <c r="AB163" s="35" t="s">
        <v>39</v>
      </c>
      <c r="AC163" s="1">
        <v>16</v>
      </c>
      <c r="AD163" s="75" t="s">
        <v>513</v>
      </c>
      <c r="AE163" t="s">
        <v>810</v>
      </c>
      <c r="AF163">
        <v>8</v>
      </c>
      <c r="AG163" t="s">
        <v>1079</v>
      </c>
      <c r="AI163" t="s">
        <v>1048</v>
      </c>
    </row>
    <row r="164" spans="2:37" ht="12.75">
      <c r="B164" s="1">
        <v>159</v>
      </c>
      <c r="C164" s="35" t="s">
        <v>31</v>
      </c>
      <c r="E164" s="67">
        <v>15</v>
      </c>
      <c r="F164" s="74" t="s">
        <v>525</v>
      </c>
      <c r="M164">
        <v>52</v>
      </c>
      <c r="N164" s="45">
        <f t="shared" si="1"/>
        <v>377362</v>
      </c>
      <c r="O164">
        <f t="shared" si="2"/>
        <v>5587</v>
      </c>
      <c r="AA164" s="1">
        <v>159</v>
      </c>
      <c r="AB164" s="35" t="s">
        <v>39</v>
      </c>
      <c r="AC164" s="1">
        <v>17</v>
      </c>
      <c r="AD164" s="111" t="s">
        <v>707</v>
      </c>
      <c r="AE164" t="s">
        <v>810</v>
      </c>
      <c r="AF164">
        <v>9</v>
      </c>
      <c r="AG164" t="s">
        <v>1080</v>
      </c>
      <c r="AI164" t="s">
        <v>1054</v>
      </c>
    </row>
    <row r="165" spans="2:37" ht="12.75">
      <c r="B165" s="1">
        <v>160</v>
      </c>
      <c r="C165" s="35" t="s">
        <v>31</v>
      </c>
      <c r="E165" s="67">
        <v>16</v>
      </c>
      <c r="F165" s="103" t="s">
        <v>615</v>
      </c>
      <c r="M165">
        <v>53</v>
      </c>
      <c r="N165" s="45">
        <f t="shared" si="1"/>
        <v>482632</v>
      </c>
      <c r="O165">
        <f t="shared" si="2"/>
        <v>6124</v>
      </c>
      <c r="AA165" s="1">
        <v>160</v>
      </c>
      <c r="AB165" s="35" t="s">
        <v>39</v>
      </c>
      <c r="AC165" s="1">
        <v>18</v>
      </c>
      <c r="AD165" s="99" t="s">
        <v>650</v>
      </c>
      <c r="AE165" t="s">
        <v>810</v>
      </c>
      <c r="AF165">
        <v>10</v>
      </c>
      <c r="AG165" s="103" t="s">
        <v>813</v>
      </c>
      <c r="AI165" t="s">
        <v>1058</v>
      </c>
    </row>
    <row r="166" spans="2:37" ht="12.75">
      <c r="B166" s="1">
        <v>161</v>
      </c>
      <c r="C166" s="35" t="s">
        <v>31</v>
      </c>
      <c r="E166" s="67">
        <v>17</v>
      </c>
      <c r="F166" s="75" t="s">
        <v>704</v>
      </c>
      <c r="M166">
        <v>54</v>
      </c>
      <c r="N166" s="45">
        <f t="shared" si="1"/>
        <v>617363</v>
      </c>
      <c r="O166">
        <f t="shared" si="2"/>
        <v>6728</v>
      </c>
      <c r="AA166" s="1">
        <v>161</v>
      </c>
      <c r="AB166" s="35" t="s">
        <v>39</v>
      </c>
      <c r="AC166" s="67">
        <v>4</v>
      </c>
      <c r="AD166" s="102"/>
      <c r="AI166" t="s">
        <v>1065</v>
      </c>
    </row>
    <row r="167" spans="2:37" ht="12.75">
      <c r="B167" s="1">
        <v>162</v>
      </c>
      <c r="C167" s="35" t="s">
        <v>31</v>
      </c>
      <c r="E167" s="67">
        <v>18</v>
      </c>
      <c r="F167" s="101" t="s">
        <v>602</v>
      </c>
      <c r="M167">
        <v>55</v>
      </c>
      <c r="N167" s="45">
        <f t="shared" si="1"/>
        <v>789805</v>
      </c>
      <c r="O167">
        <f t="shared" si="2"/>
        <v>7409</v>
      </c>
      <c r="AA167" s="1">
        <v>162</v>
      </c>
      <c r="AB167" s="35" t="s">
        <v>39</v>
      </c>
      <c r="AC167" s="67">
        <v>5</v>
      </c>
      <c r="AD167" s="105" t="s">
        <v>547</v>
      </c>
      <c r="AI167" t="s">
        <v>1066</v>
      </c>
    </row>
    <row r="168" spans="2:37" ht="12.75">
      <c r="B168" s="106">
        <v>163</v>
      </c>
      <c r="C168" s="107" t="s">
        <v>33</v>
      </c>
      <c r="D168" s="108"/>
      <c r="E168" s="106">
        <v>1</v>
      </c>
      <c r="F168" s="105" t="s">
        <v>420</v>
      </c>
      <c r="M168">
        <v>56</v>
      </c>
      <c r="N168" s="45">
        <f t="shared" si="1"/>
        <v>1010514</v>
      </c>
      <c r="O168">
        <f t="shared" si="2"/>
        <v>8178</v>
      </c>
      <c r="AA168" s="106">
        <v>163</v>
      </c>
      <c r="AB168" s="35" t="s">
        <v>39</v>
      </c>
      <c r="AC168" s="67">
        <v>6</v>
      </c>
      <c r="AD168" s="97"/>
      <c r="AI168" t="s">
        <v>1074</v>
      </c>
    </row>
    <row r="169" spans="2:37" ht="12.75">
      <c r="B169" s="1">
        <v>164</v>
      </c>
      <c r="C169" s="35" t="s">
        <v>33</v>
      </c>
      <c r="E169" s="1">
        <v>2</v>
      </c>
      <c r="F169" s="65" t="s">
        <v>469</v>
      </c>
      <c r="M169">
        <v>57</v>
      </c>
      <c r="N169" s="45">
        <f t="shared" si="1"/>
        <v>1293006</v>
      </c>
      <c r="O169">
        <f t="shared" si="2"/>
        <v>9047</v>
      </c>
      <c r="AA169" s="1">
        <v>164</v>
      </c>
      <c r="AB169" s="35" t="s">
        <v>39</v>
      </c>
      <c r="AC169" s="67">
        <v>7</v>
      </c>
      <c r="AD169" s="105"/>
      <c r="AI169" t="s">
        <v>1069</v>
      </c>
    </row>
    <row r="170" spans="2:37" ht="12.75">
      <c r="B170" s="1">
        <v>165</v>
      </c>
      <c r="C170" s="35" t="s">
        <v>33</v>
      </c>
      <c r="E170" s="1">
        <v>3</v>
      </c>
      <c r="F170" s="75" t="s">
        <v>454</v>
      </c>
      <c r="M170">
        <v>58</v>
      </c>
      <c r="N170" s="45">
        <f t="shared" si="1"/>
        <v>1654581</v>
      </c>
      <c r="O170">
        <f t="shared" si="2"/>
        <v>10032</v>
      </c>
      <c r="AA170" s="1">
        <v>165</v>
      </c>
      <c r="AB170" s="107" t="s">
        <v>41</v>
      </c>
      <c r="AC170" s="67">
        <v>8</v>
      </c>
      <c r="AD170" s="65" t="s">
        <v>663</v>
      </c>
      <c r="AI170" t="s">
        <v>1075</v>
      </c>
    </row>
    <row r="171" spans="2:37" ht="12.75">
      <c r="B171" s="1">
        <v>166</v>
      </c>
      <c r="C171" s="35" t="s">
        <v>33</v>
      </c>
      <c r="E171" s="1">
        <v>4</v>
      </c>
      <c r="F171" s="105" t="s">
        <v>483</v>
      </c>
      <c r="M171">
        <v>59</v>
      </c>
      <c r="N171" s="45">
        <f t="shared" si="1"/>
        <v>2117381</v>
      </c>
      <c r="O171">
        <f t="shared" si="2"/>
        <v>11149</v>
      </c>
      <c r="AA171" s="1">
        <v>166</v>
      </c>
      <c r="AB171" s="35" t="s">
        <v>41</v>
      </c>
      <c r="AC171" s="67">
        <v>9</v>
      </c>
      <c r="AD171" s="75" t="s">
        <v>501</v>
      </c>
    </row>
    <row r="172" spans="2:37" ht="12.75">
      <c r="B172" s="1">
        <v>167</v>
      </c>
      <c r="C172" s="35" t="s">
        <v>33</v>
      </c>
      <c r="E172" s="1">
        <v>5</v>
      </c>
      <c r="F172" s="74" t="s">
        <v>554</v>
      </c>
      <c r="M172">
        <v>60</v>
      </c>
      <c r="N172" s="45">
        <f t="shared" si="1"/>
        <v>2709749</v>
      </c>
      <c r="O172">
        <f t="shared" si="2"/>
        <v>12418</v>
      </c>
      <c r="AA172" s="1">
        <v>167</v>
      </c>
      <c r="AB172" s="35" t="s">
        <v>41</v>
      </c>
      <c r="AC172" s="67">
        <v>10</v>
      </c>
      <c r="AD172" s="74" t="s">
        <v>553</v>
      </c>
    </row>
    <row r="173" spans="2:37" ht="12.75">
      <c r="B173" s="1">
        <v>168</v>
      </c>
      <c r="C173" s="35" t="s">
        <v>33</v>
      </c>
      <c r="E173" s="1">
        <v>6</v>
      </c>
      <c r="F173" s="102" t="s">
        <v>574</v>
      </c>
      <c r="M173">
        <v>61</v>
      </c>
      <c r="N173" s="45">
        <f t="shared" si="1"/>
        <v>3467963</v>
      </c>
      <c r="O173">
        <f t="shared" si="2"/>
        <v>13861</v>
      </c>
      <c r="AA173" s="1">
        <v>168</v>
      </c>
      <c r="AB173" s="35" t="s">
        <v>41</v>
      </c>
      <c r="AC173" s="67">
        <v>11</v>
      </c>
      <c r="AD173" s="100" t="s">
        <v>592</v>
      </c>
    </row>
    <row r="174" spans="2:37" ht="15.75" customHeight="1">
      <c r="B174" s="1">
        <v>169</v>
      </c>
      <c r="C174" s="35" t="s">
        <v>33</v>
      </c>
      <c r="E174" s="1">
        <v>7</v>
      </c>
      <c r="F174" s="97" t="s">
        <v>640</v>
      </c>
      <c r="M174">
        <v>62</v>
      </c>
      <c r="N174" s="45">
        <f t="shared" si="1"/>
        <v>4438461</v>
      </c>
      <c r="O174">
        <f t="shared" si="2"/>
        <v>15506</v>
      </c>
      <c r="AA174" s="1">
        <v>169</v>
      </c>
      <c r="AB174" s="35" t="s">
        <v>41</v>
      </c>
      <c r="AC174" s="67">
        <v>12</v>
      </c>
      <c r="AD174" s="75" t="s">
        <v>315</v>
      </c>
      <c r="AF174" s="106">
        <v>1</v>
      </c>
      <c r="AK174" t="s">
        <v>1081</v>
      </c>
    </row>
    <row r="175" spans="2:37" ht="15.75" customHeight="1">
      <c r="B175" s="1">
        <v>170</v>
      </c>
      <c r="C175" s="35" t="s">
        <v>33</v>
      </c>
      <c r="E175" s="1">
        <v>8</v>
      </c>
      <c r="F175" s="100" t="s">
        <v>586</v>
      </c>
      <c r="M175">
        <v>63</v>
      </c>
      <c r="N175" s="45">
        <f t="shared" si="1"/>
        <v>5680681</v>
      </c>
      <c r="O175">
        <f t="shared" si="2"/>
        <v>17380</v>
      </c>
      <c r="AA175" s="1">
        <v>170</v>
      </c>
      <c r="AB175" s="35" t="s">
        <v>41</v>
      </c>
      <c r="AC175" s="67">
        <v>13</v>
      </c>
      <c r="AD175" s="100" t="s">
        <v>597</v>
      </c>
      <c r="AF175" s="67">
        <v>2</v>
      </c>
    </row>
    <row r="176" spans="2:37" ht="15.75" customHeight="1">
      <c r="B176" s="1">
        <v>171</v>
      </c>
      <c r="C176" s="35" t="s">
        <v>33</v>
      </c>
      <c r="E176" s="1">
        <v>9</v>
      </c>
      <c r="F176" s="75" t="s">
        <v>519</v>
      </c>
      <c r="M176">
        <v>64</v>
      </c>
      <c r="N176" s="45">
        <f t="shared" si="1"/>
        <v>7270705</v>
      </c>
      <c r="O176">
        <f t="shared" si="2"/>
        <v>19518</v>
      </c>
      <c r="AA176" s="1">
        <v>171</v>
      </c>
      <c r="AB176" s="35" t="s">
        <v>41</v>
      </c>
      <c r="AC176" s="67">
        <v>14</v>
      </c>
      <c r="AD176" s="103" t="s">
        <v>613</v>
      </c>
      <c r="AF176" s="67">
        <v>3</v>
      </c>
    </row>
    <row r="177" spans="2:32" ht="15.75" customHeight="1">
      <c r="B177" s="1">
        <v>172</v>
      </c>
      <c r="C177" s="35" t="s">
        <v>33</v>
      </c>
      <c r="E177" s="1">
        <v>10</v>
      </c>
      <c r="F177" s="65" t="s">
        <v>523</v>
      </c>
      <c r="M177">
        <v>65</v>
      </c>
      <c r="N177" s="45">
        <f t="shared" si="1"/>
        <v>9305919</v>
      </c>
      <c r="O177">
        <f t="shared" si="2"/>
        <v>21961</v>
      </c>
      <c r="AA177" s="1">
        <v>172</v>
      </c>
      <c r="AB177" s="35" t="s">
        <v>41</v>
      </c>
      <c r="AC177" s="67">
        <v>15</v>
      </c>
      <c r="AD177" s="75"/>
      <c r="AF177" s="67">
        <v>4</v>
      </c>
    </row>
    <row r="178" spans="2:32" ht="15.75" customHeight="1">
      <c r="B178" s="1">
        <v>173</v>
      </c>
      <c r="C178" s="35" t="s">
        <v>33</v>
      </c>
      <c r="E178" s="1">
        <v>11</v>
      </c>
      <c r="F178" s="75" t="s">
        <v>705</v>
      </c>
      <c r="M178">
        <v>66</v>
      </c>
      <c r="N178" s="45">
        <f t="shared" ref="N178:N238" si="4">ROUND(1.28^M178 + 1.3 * M178^1.8, 0)</f>
        <v>11910975</v>
      </c>
      <c r="O178">
        <f t="shared" ref="O178:O241" si="5">ROUND(1.15^(M178+5)+M178^2,0)</f>
        <v>24752</v>
      </c>
      <c r="AA178" s="1">
        <v>173</v>
      </c>
      <c r="AB178" s="35" t="s">
        <v>41</v>
      </c>
      <c r="AC178" s="67">
        <v>16</v>
      </c>
      <c r="AD178" s="74" t="s">
        <v>558</v>
      </c>
      <c r="AF178" s="67">
        <v>5</v>
      </c>
    </row>
    <row r="179" spans="2:32" ht="15.75" customHeight="1">
      <c r="B179" s="1">
        <v>174</v>
      </c>
      <c r="C179" s="35" t="s">
        <v>33</v>
      </c>
      <c r="E179" s="1">
        <v>12</v>
      </c>
      <c r="F179" s="74" t="s">
        <v>711</v>
      </c>
      <c r="G179" t="s">
        <v>549</v>
      </c>
      <c r="M179">
        <v>67</v>
      </c>
      <c r="N179" s="45">
        <f t="shared" si="4"/>
        <v>15245430</v>
      </c>
      <c r="O179">
        <f t="shared" si="5"/>
        <v>27944</v>
      </c>
      <c r="AA179" s="1">
        <v>174</v>
      </c>
      <c r="AB179" s="35" t="s">
        <v>41</v>
      </c>
      <c r="AC179" s="67">
        <v>17</v>
      </c>
      <c r="AD179" s="97"/>
      <c r="AF179" s="67">
        <v>6</v>
      </c>
    </row>
    <row r="180" spans="2:32" ht="15.75" customHeight="1">
      <c r="B180" s="1">
        <v>175</v>
      </c>
      <c r="C180" s="35" t="s">
        <v>33</v>
      </c>
      <c r="D180">
        <v>1.01</v>
      </c>
      <c r="E180" s="1">
        <v>13</v>
      </c>
      <c r="F180" s="104" t="s">
        <v>529</v>
      </c>
      <c r="M180">
        <v>68</v>
      </c>
      <c r="N180" s="45">
        <f t="shared" si="4"/>
        <v>19513513</v>
      </c>
      <c r="O180">
        <f t="shared" si="5"/>
        <v>31598</v>
      </c>
      <c r="AA180" s="1">
        <v>175</v>
      </c>
      <c r="AB180" s="35" t="s">
        <v>41</v>
      </c>
      <c r="AC180" s="67">
        <v>18</v>
      </c>
      <c r="AD180" s="103" t="s">
        <v>619</v>
      </c>
      <c r="AF180" s="67">
        <v>7</v>
      </c>
    </row>
    <row r="181" spans="2:32" ht="15.75" customHeight="1">
      <c r="B181" s="1">
        <v>176</v>
      </c>
      <c r="C181" s="35" t="s">
        <v>33</v>
      </c>
      <c r="E181" s="1">
        <v>14</v>
      </c>
      <c r="F181" s="97" t="s">
        <v>625</v>
      </c>
      <c r="M181">
        <v>69</v>
      </c>
      <c r="N181" s="45">
        <f t="shared" si="4"/>
        <v>24976642</v>
      </c>
      <c r="O181">
        <f t="shared" si="5"/>
        <v>35781</v>
      </c>
      <c r="AA181" s="1">
        <v>176</v>
      </c>
      <c r="AB181" s="35" t="s">
        <v>41</v>
      </c>
      <c r="AC181" s="1">
        <v>4</v>
      </c>
      <c r="AF181" s="67">
        <v>8</v>
      </c>
    </row>
    <row r="182" spans="2:32" ht="15.75" customHeight="1">
      <c r="B182" s="1">
        <v>177</v>
      </c>
      <c r="C182" s="35" t="s">
        <v>33</v>
      </c>
      <c r="E182" s="1">
        <v>15</v>
      </c>
      <c r="F182" s="65" t="s">
        <v>561</v>
      </c>
      <c r="M182">
        <v>70</v>
      </c>
      <c r="N182" s="45">
        <f t="shared" si="4"/>
        <v>31969429</v>
      </c>
      <c r="O182">
        <f t="shared" si="5"/>
        <v>40573</v>
      </c>
      <c r="AA182" s="1">
        <v>177</v>
      </c>
      <c r="AB182" s="35" t="s">
        <v>41</v>
      </c>
      <c r="AC182" s="1">
        <v>5</v>
      </c>
      <c r="AD182" s="65"/>
      <c r="AF182" s="67">
        <v>9</v>
      </c>
    </row>
    <row r="183" spans="2:32" ht="15.75" customHeight="1">
      <c r="B183" s="1">
        <v>178</v>
      </c>
      <c r="C183" s="35" t="s">
        <v>33</v>
      </c>
      <c r="E183" s="1">
        <v>16</v>
      </c>
      <c r="F183" s="100" t="s">
        <v>595</v>
      </c>
      <c r="M183">
        <v>71</v>
      </c>
      <c r="N183" s="45">
        <f t="shared" si="4"/>
        <v>40920176</v>
      </c>
      <c r="O183">
        <f t="shared" si="5"/>
        <v>46065</v>
      </c>
      <c r="AA183" s="1">
        <v>178</v>
      </c>
      <c r="AB183" s="35" t="s">
        <v>41</v>
      </c>
      <c r="AC183" s="1">
        <v>6</v>
      </c>
      <c r="AD183" s="75"/>
      <c r="AF183" s="67">
        <v>10</v>
      </c>
    </row>
    <row r="184" spans="2:32" ht="15.75" customHeight="1">
      <c r="B184" s="1">
        <v>179</v>
      </c>
      <c r="C184" s="35" t="s">
        <v>33</v>
      </c>
      <c r="D184">
        <v>1.21</v>
      </c>
      <c r="E184" s="1">
        <v>17</v>
      </c>
      <c r="F184" s="105" t="s">
        <v>356</v>
      </c>
      <c r="M184">
        <v>72</v>
      </c>
      <c r="N184" s="45">
        <f t="shared" si="4"/>
        <v>52377115</v>
      </c>
      <c r="O184">
        <f t="shared" si="5"/>
        <v>52361</v>
      </c>
      <c r="AA184" s="1">
        <v>179</v>
      </c>
      <c r="AB184" s="35" t="s">
        <v>41</v>
      </c>
      <c r="AC184" s="1">
        <v>7</v>
      </c>
      <c r="AD184" s="97"/>
      <c r="AF184" s="67">
        <v>11</v>
      </c>
    </row>
    <row r="185" spans="2:32" ht="15.75" customHeight="1">
      <c r="B185" s="1">
        <v>180</v>
      </c>
      <c r="C185" s="35" t="s">
        <v>33</v>
      </c>
      <c r="E185" s="1">
        <v>18</v>
      </c>
      <c r="F185" s="97" t="s">
        <v>608</v>
      </c>
      <c r="M185">
        <v>73</v>
      </c>
      <c r="N185" s="45">
        <f t="shared" si="4"/>
        <v>67041977</v>
      </c>
      <c r="O185">
        <f t="shared" si="5"/>
        <v>59583</v>
      </c>
      <c r="AA185" s="1">
        <v>180</v>
      </c>
      <c r="AB185" s="35" t="s">
        <v>41</v>
      </c>
      <c r="AC185" s="1">
        <v>8</v>
      </c>
      <c r="AD185" s="105"/>
      <c r="AF185" s="67">
        <v>12</v>
      </c>
    </row>
    <row r="186" spans="2:32" ht="15.75" customHeight="1">
      <c r="B186" s="106">
        <v>181</v>
      </c>
      <c r="C186" s="107" t="s">
        <v>37</v>
      </c>
      <c r="D186" s="108"/>
      <c r="E186" s="106">
        <v>1</v>
      </c>
      <c r="F186" s="105" t="s">
        <v>421</v>
      </c>
      <c r="M186">
        <v>74</v>
      </c>
      <c r="N186" s="45">
        <f t="shared" si="4"/>
        <v>85812981</v>
      </c>
      <c r="O186">
        <f t="shared" si="5"/>
        <v>67868</v>
      </c>
      <c r="AA186" s="106">
        <v>181</v>
      </c>
      <c r="AB186" s="35" t="s">
        <v>41</v>
      </c>
      <c r="AC186" s="1">
        <v>9</v>
      </c>
      <c r="AD186" s="74" t="s">
        <v>552</v>
      </c>
      <c r="AF186" s="67">
        <v>13</v>
      </c>
    </row>
    <row r="187" spans="2:32" ht="15.75" customHeight="1">
      <c r="B187" s="1">
        <v>182</v>
      </c>
      <c r="C187" s="35" t="s">
        <v>37</v>
      </c>
      <c r="D187">
        <v>1.1100000000000001</v>
      </c>
      <c r="E187" s="67">
        <v>2</v>
      </c>
      <c r="F187" s="65" t="s">
        <v>658</v>
      </c>
      <c r="M187">
        <v>75</v>
      </c>
      <c r="N187" s="45">
        <f t="shared" si="4"/>
        <v>109839846</v>
      </c>
      <c r="O187">
        <f t="shared" si="5"/>
        <v>77376</v>
      </c>
      <c r="AA187" s="1">
        <v>182</v>
      </c>
      <c r="AB187" s="35" t="s">
        <v>41</v>
      </c>
      <c r="AC187" s="1">
        <v>10</v>
      </c>
      <c r="AD187" s="97"/>
      <c r="AF187" s="67">
        <v>14</v>
      </c>
    </row>
    <row r="188" spans="2:32" ht="15.75" customHeight="1">
      <c r="B188" s="1">
        <v>183</v>
      </c>
      <c r="C188" s="35" t="s">
        <v>37</v>
      </c>
      <c r="E188" s="67">
        <v>3</v>
      </c>
      <c r="F188" s="75" t="s">
        <v>455</v>
      </c>
      <c r="M188">
        <v>76</v>
      </c>
      <c r="N188" s="45">
        <f t="shared" si="4"/>
        <v>140594214</v>
      </c>
      <c r="O188">
        <f t="shared" si="5"/>
        <v>88290</v>
      </c>
      <c r="AA188" s="1">
        <v>183</v>
      </c>
      <c r="AB188" s="107" t="s">
        <v>45</v>
      </c>
      <c r="AC188" s="1">
        <v>11</v>
      </c>
      <c r="AD188" s="105" t="s">
        <v>356</v>
      </c>
      <c r="AF188" s="67">
        <v>15</v>
      </c>
    </row>
    <row r="189" spans="2:32" ht="15.75" customHeight="1">
      <c r="B189" s="1">
        <v>184</v>
      </c>
      <c r="C189" s="35" t="s">
        <v>37</v>
      </c>
      <c r="E189" s="67">
        <v>4</v>
      </c>
      <c r="F189" s="74" t="s">
        <v>555</v>
      </c>
      <c r="M189">
        <v>77</v>
      </c>
      <c r="N189" s="45">
        <f t="shared" si="4"/>
        <v>179959785</v>
      </c>
      <c r="O189">
        <f t="shared" si="5"/>
        <v>100820</v>
      </c>
      <c r="AA189" s="1">
        <v>184</v>
      </c>
      <c r="AB189" s="35" t="s">
        <v>45</v>
      </c>
      <c r="AC189" s="1">
        <v>12</v>
      </c>
      <c r="AD189" s="100" t="s">
        <v>601</v>
      </c>
      <c r="AF189" s="67">
        <v>16</v>
      </c>
    </row>
    <row r="190" spans="2:32" ht="15.75" customHeight="1">
      <c r="B190" s="1">
        <v>185</v>
      </c>
      <c r="C190" s="35" t="s">
        <v>37</v>
      </c>
      <c r="E190" s="67">
        <v>5</v>
      </c>
      <c r="F190" s="65" t="s">
        <v>388</v>
      </c>
      <c r="M190">
        <v>78</v>
      </c>
      <c r="N190" s="45">
        <f t="shared" si="4"/>
        <v>230347695</v>
      </c>
      <c r="O190">
        <f t="shared" si="5"/>
        <v>115208</v>
      </c>
      <c r="AA190" s="1">
        <v>185</v>
      </c>
      <c r="AB190" s="35" t="s">
        <v>45</v>
      </c>
      <c r="AC190" s="1">
        <v>13</v>
      </c>
      <c r="AD190" s="65" t="s">
        <v>527</v>
      </c>
      <c r="AF190" s="67">
        <v>17</v>
      </c>
    </row>
    <row r="191" spans="2:32" ht="15.75" customHeight="1">
      <c r="B191" s="1">
        <v>186</v>
      </c>
      <c r="C191" s="35" t="s">
        <v>37</v>
      </c>
      <c r="E191" s="67">
        <v>6</v>
      </c>
      <c r="F191" s="102" t="s">
        <v>576</v>
      </c>
      <c r="M191">
        <v>79</v>
      </c>
      <c r="N191" s="45">
        <f t="shared" si="4"/>
        <v>294844200</v>
      </c>
      <c r="O191">
        <f t="shared" si="5"/>
        <v>131734</v>
      </c>
      <c r="AA191" s="1">
        <v>186</v>
      </c>
      <c r="AB191" s="35" t="s">
        <v>45</v>
      </c>
      <c r="AC191" s="1">
        <v>14</v>
      </c>
      <c r="AD191" s="74" t="s">
        <v>539</v>
      </c>
      <c r="AF191" s="67">
        <v>18</v>
      </c>
    </row>
    <row r="192" spans="2:32" ht="15.75" customHeight="1">
      <c r="B192" s="1">
        <v>187</v>
      </c>
      <c r="C192" s="35" t="s">
        <v>37</v>
      </c>
      <c r="E192" s="67">
        <v>7</v>
      </c>
      <c r="F192" s="97" t="s">
        <v>645</v>
      </c>
      <c r="M192">
        <v>80</v>
      </c>
      <c r="N192" s="45">
        <f t="shared" si="4"/>
        <v>377399706</v>
      </c>
      <c r="O192">
        <f t="shared" si="5"/>
        <v>150717</v>
      </c>
      <c r="AA192" s="1">
        <v>187</v>
      </c>
      <c r="AB192" s="35" t="s">
        <v>45</v>
      </c>
      <c r="AC192" s="1">
        <v>15</v>
      </c>
      <c r="AD192" s="75" t="s">
        <v>494</v>
      </c>
    </row>
    <row r="193" spans="2:30" ht="15.75" customHeight="1">
      <c r="B193" s="1">
        <v>188</v>
      </c>
      <c r="C193" s="35" t="s">
        <v>37</v>
      </c>
      <c r="E193" s="67">
        <v>8</v>
      </c>
      <c r="F193" s="101" t="s">
        <v>607</v>
      </c>
      <c r="M193">
        <v>81</v>
      </c>
      <c r="N193" s="45">
        <f t="shared" si="4"/>
        <v>483070732</v>
      </c>
      <c r="O193">
        <f t="shared" si="5"/>
        <v>172525</v>
      </c>
      <c r="AA193" s="1">
        <v>188</v>
      </c>
      <c r="AB193" s="35" t="s">
        <v>45</v>
      </c>
      <c r="AC193" s="1">
        <v>16</v>
      </c>
      <c r="AD193" s="74" t="s">
        <v>560</v>
      </c>
    </row>
    <row r="194" spans="2:30" ht="15.75" customHeight="1">
      <c r="B194" s="1">
        <v>189</v>
      </c>
      <c r="C194" s="35" t="s">
        <v>37</v>
      </c>
      <c r="E194" s="67">
        <v>9</v>
      </c>
      <c r="F194" s="75" t="s">
        <v>496</v>
      </c>
      <c r="M194">
        <v>82</v>
      </c>
      <c r="N194" s="45">
        <f t="shared" si="4"/>
        <v>618329625</v>
      </c>
      <c r="O194">
        <f t="shared" si="5"/>
        <v>197583</v>
      </c>
      <c r="AA194" s="1">
        <v>189</v>
      </c>
      <c r="AB194" s="35" t="s">
        <v>45</v>
      </c>
      <c r="AC194" s="1">
        <v>17</v>
      </c>
      <c r="AD194" s="100" t="s">
        <v>589</v>
      </c>
    </row>
    <row r="195" spans="2:30" ht="15.75" customHeight="1">
      <c r="B195" s="1">
        <v>190</v>
      </c>
      <c r="C195" s="35" t="s">
        <v>37</v>
      </c>
      <c r="E195" s="67">
        <v>10</v>
      </c>
      <c r="F195" s="105" t="s">
        <v>480</v>
      </c>
      <c r="M195">
        <v>83</v>
      </c>
      <c r="N195" s="45">
        <f t="shared" si="4"/>
        <v>791460985</v>
      </c>
      <c r="O195">
        <f t="shared" si="5"/>
        <v>226377</v>
      </c>
      <c r="AA195" s="1">
        <v>190</v>
      </c>
      <c r="AB195" s="35" t="s">
        <v>45</v>
      </c>
      <c r="AC195" s="1">
        <v>18</v>
      </c>
      <c r="AD195" s="101" t="s">
        <v>609</v>
      </c>
    </row>
    <row r="196" spans="2:30" ht="15.75" customHeight="1">
      <c r="B196" s="1">
        <v>191</v>
      </c>
      <c r="C196" s="35" t="s">
        <v>37</v>
      </c>
      <c r="E196" s="67">
        <v>11</v>
      </c>
      <c r="F196" s="101" t="s">
        <v>641</v>
      </c>
      <c r="M196">
        <v>84</v>
      </c>
      <c r="N196" s="45">
        <f t="shared" si="4"/>
        <v>1013069106</v>
      </c>
      <c r="O196">
        <f t="shared" si="5"/>
        <v>259467</v>
      </c>
      <c r="AA196" s="1">
        <v>191</v>
      </c>
      <c r="AB196" s="35" t="s">
        <v>45</v>
      </c>
      <c r="AC196" s="67">
        <v>4</v>
      </c>
      <c r="AD196" s="74" t="s">
        <v>713</v>
      </c>
    </row>
    <row r="197" spans="2:30" ht="15.75" customHeight="1">
      <c r="B197" s="1">
        <v>192</v>
      </c>
      <c r="C197" s="35" t="s">
        <v>37</v>
      </c>
      <c r="E197" s="67">
        <v>12</v>
      </c>
      <c r="F197" s="74" t="s">
        <v>534</v>
      </c>
      <c r="M197">
        <v>85</v>
      </c>
      <c r="N197" s="45">
        <f t="shared" si="4"/>
        <v>1296727478</v>
      </c>
      <c r="O197">
        <f t="shared" si="5"/>
        <v>297497</v>
      </c>
      <c r="AA197" s="1">
        <v>192</v>
      </c>
      <c r="AB197" s="35" t="s">
        <v>45</v>
      </c>
      <c r="AC197" s="67">
        <v>5</v>
      </c>
      <c r="AD197" s="102"/>
    </row>
    <row r="198" spans="2:30" ht="15.75" customHeight="1">
      <c r="B198" s="1">
        <v>193</v>
      </c>
      <c r="C198" s="35" t="s">
        <v>37</v>
      </c>
      <c r="D198">
        <v>1.22</v>
      </c>
      <c r="E198" s="67">
        <v>13</v>
      </c>
      <c r="F198" s="105" t="s">
        <v>356</v>
      </c>
      <c r="M198">
        <v>86</v>
      </c>
      <c r="N198" s="45">
        <f t="shared" si="4"/>
        <v>1659810172</v>
      </c>
      <c r="O198">
        <f t="shared" si="5"/>
        <v>341209</v>
      </c>
      <c r="AA198" s="1">
        <v>193</v>
      </c>
      <c r="AB198" s="35" t="s">
        <v>45</v>
      </c>
      <c r="AC198" s="67">
        <v>6</v>
      </c>
      <c r="AD198" s="101"/>
    </row>
    <row r="199" spans="2:30" ht="15.75" customHeight="1">
      <c r="B199" s="1">
        <v>194</v>
      </c>
      <c r="C199" s="35" t="s">
        <v>37</v>
      </c>
      <c r="E199" s="67">
        <v>14</v>
      </c>
      <c r="F199" s="65" t="s">
        <v>526</v>
      </c>
      <c r="M199">
        <v>87</v>
      </c>
      <c r="N199" s="45">
        <f t="shared" si="4"/>
        <v>2124555999</v>
      </c>
      <c r="O199">
        <f t="shared" si="5"/>
        <v>391454</v>
      </c>
      <c r="AA199" s="1">
        <v>194</v>
      </c>
      <c r="AB199" s="35" t="s">
        <v>45</v>
      </c>
      <c r="AC199" s="67">
        <v>7</v>
      </c>
      <c r="AD199" s="100" t="s">
        <v>582</v>
      </c>
    </row>
    <row r="200" spans="2:30" ht="15.75" customHeight="1">
      <c r="B200" s="1">
        <v>195</v>
      </c>
      <c r="C200" s="35" t="s">
        <v>37</v>
      </c>
      <c r="E200" s="67">
        <v>15</v>
      </c>
      <c r="F200" s="75" t="s">
        <v>493</v>
      </c>
      <c r="M200">
        <v>88</v>
      </c>
      <c r="N200" s="45">
        <f t="shared" si="4"/>
        <v>2719430635</v>
      </c>
      <c r="O200">
        <f t="shared" si="5"/>
        <v>449212</v>
      </c>
      <c r="AA200" s="1">
        <v>195</v>
      </c>
      <c r="AB200" s="35" t="s">
        <v>45</v>
      </c>
      <c r="AC200" s="67">
        <v>8</v>
      </c>
      <c r="AD200" s="75"/>
    </row>
    <row r="201" spans="2:30" ht="15.75" customHeight="1">
      <c r="B201" s="1">
        <v>196</v>
      </c>
      <c r="C201" s="35" t="s">
        <v>37</v>
      </c>
      <c r="E201" s="67">
        <v>16</v>
      </c>
      <c r="F201" s="100" t="s">
        <v>599</v>
      </c>
      <c r="M201">
        <v>89</v>
      </c>
      <c r="N201" s="45">
        <f t="shared" si="4"/>
        <v>3480870146</v>
      </c>
      <c r="O201">
        <f t="shared" si="5"/>
        <v>515609</v>
      </c>
      <c r="AA201" s="1">
        <v>196</v>
      </c>
      <c r="AB201" s="35" t="s">
        <v>45</v>
      </c>
      <c r="AC201" s="67">
        <v>9</v>
      </c>
      <c r="AD201" s="74" t="s">
        <v>714</v>
      </c>
    </row>
    <row r="202" spans="2:30" ht="15.75" customHeight="1">
      <c r="B202" s="1">
        <v>197</v>
      </c>
      <c r="C202" s="35" t="s">
        <v>37</v>
      </c>
      <c r="E202" s="67">
        <v>17</v>
      </c>
      <c r="F202" s="74" t="s">
        <v>544</v>
      </c>
      <c r="M202">
        <v>90</v>
      </c>
      <c r="N202" s="45">
        <f t="shared" si="4"/>
        <v>4455512697</v>
      </c>
      <c r="O202">
        <f t="shared" si="5"/>
        <v>591941</v>
      </c>
      <c r="AA202" s="1">
        <v>197</v>
      </c>
      <c r="AB202" s="35" t="s">
        <v>45</v>
      </c>
      <c r="AC202" s="67">
        <v>10</v>
      </c>
      <c r="AD202" s="103" t="s">
        <v>612</v>
      </c>
    </row>
    <row r="203" spans="2:30" ht="15.75" customHeight="1">
      <c r="B203" s="1">
        <v>198</v>
      </c>
      <c r="C203" s="35" t="s">
        <v>37</v>
      </c>
      <c r="E203" s="67">
        <v>18</v>
      </c>
      <c r="F203" s="103" t="s">
        <v>611</v>
      </c>
      <c r="M203">
        <v>91</v>
      </c>
      <c r="N203" s="45">
        <f t="shared" si="4"/>
        <v>5703055139</v>
      </c>
      <c r="O203">
        <f t="shared" si="5"/>
        <v>679699</v>
      </c>
      <c r="AA203" s="1">
        <v>198</v>
      </c>
      <c r="AB203" s="35" t="s">
        <v>45</v>
      </c>
      <c r="AC203" s="67">
        <v>11</v>
      </c>
      <c r="AD203" s="105" t="s">
        <v>315</v>
      </c>
    </row>
    <row r="204" spans="2:30" ht="15.75" customHeight="1">
      <c r="B204" s="106">
        <v>199</v>
      </c>
      <c r="C204" s="107" t="s">
        <v>39</v>
      </c>
      <c r="D204" s="108"/>
      <c r="E204" s="106">
        <v>1</v>
      </c>
      <c r="F204" s="105" t="s">
        <v>422</v>
      </c>
      <c r="M204">
        <v>92</v>
      </c>
      <c r="N204" s="45">
        <f t="shared" si="4"/>
        <v>7299909442</v>
      </c>
      <c r="O204">
        <f t="shared" si="5"/>
        <v>780594</v>
      </c>
      <c r="AA204" s="106">
        <v>199</v>
      </c>
      <c r="AB204" s="35" t="s">
        <v>45</v>
      </c>
      <c r="AC204" s="67">
        <v>12</v>
      </c>
      <c r="AD204" s="65" t="s">
        <v>528</v>
      </c>
    </row>
    <row r="205" spans="2:30" ht="15.75" customHeight="1">
      <c r="B205" s="1">
        <v>200</v>
      </c>
      <c r="C205" s="35" t="s">
        <v>39</v>
      </c>
      <c r="E205" s="1">
        <v>2</v>
      </c>
      <c r="F205" s="65" t="s">
        <v>659</v>
      </c>
      <c r="M205">
        <v>93</v>
      </c>
      <c r="N205" s="45">
        <f t="shared" si="4"/>
        <v>9343882927</v>
      </c>
      <c r="O205">
        <f t="shared" si="5"/>
        <v>896599</v>
      </c>
      <c r="AA205" s="1">
        <v>200</v>
      </c>
      <c r="AB205" s="35" t="s">
        <v>45</v>
      </c>
      <c r="AC205" s="67">
        <v>13</v>
      </c>
      <c r="AD205" s="97"/>
    </row>
    <row r="206" spans="2:30" ht="15.75" customHeight="1">
      <c r="B206" s="1">
        <v>201</v>
      </c>
      <c r="C206" s="35" t="s">
        <v>39</v>
      </c>
      <c r="E206" s="1">
        <v>3</v>
      </c>
      <c r="F206" s="75" t="s">
        <v>456</v>
      </c>
      <c r="M206">
        <v>94</v>
      </c>
      <c r="N206" s="45">
        <f t="shared" si="4"/>
        <v>11960168963</v>
      </c>
      <c r="O206">
        <f t="shared" si="5"/>
        <v>1029978</v>
      </c>
      <c r="AA206" s="1">
        <v>201</v>
      </c>
      <c r="AB206" s="107" t="s">
        <v>46</v>
      </c>
      <c r="AC206" s="67">
        <v>14</v>
      </c>
      <c r="AD206" s="75" t="s">
        <v>315</v>
      </c>
    </row>
    <row r="207" spans="2:30" ht="15.75" customHeight="1">
      <c r="B207" s="1">
        <v>202</v>
      </c>
      <c r="C207" s="35" t="s">
        <v>39</v>
      </c>
      <c r="E207" s="1">
        <v>4</v>
      </c>
      <c r="F207" s="102" t="s">
        <v>571</v>
      </c>
      <c r="M207">
        <v>95</v>
      </c>
      <c r="N207" s="45">
        <f t="shared" si="4"/>
        <v>15309015065</v>
      </c>
      <c r="O207">
        <f t="shared" si="5"/>
        <v>1183338</v>
      </c>
      <c r="AA207" s="1">
        <v>202</v>
      </c>
      <c r="AB207" s="35" t="s">
        <v>46</v>
      </c>
      <c r="AC207" s="67">
        <v>15</v>
      </c>
      <c r="AD207" s="105"/>
    </row>
    <row r="208" spans="2:30" ht="15.75" customHeight="1">
      <c r="B208" s="1">
        <v>203</v>
      </c>
      <c r="C208" s="35" t="s">
        <v>39</v>
      </c>
      <c r="E208" s="1">
        <v>5</v>
      </c>
      <c r="F208" s="74" t="s">
        <v>551</v>
      </c>
      <c r="M208">
        <v>96</v>
      </c>
      <c r="N208" s="45">
        <f t="shared" si="4"/>
        <v>19595538051</v>
      </c>
      <c r="O208">
        <f t="shared" si="5"/>
        <v>1359676</v>
      </c>
      <c r="AA208" s="1">
        <v>203</v>
      </c>
      <c r="AB208" s="35" t="s">
        <v>46</v>
      </c>
      <c r="AC208" s="67">
        <v>16</v>
      </c>
      <c r="AD208" s="99" t="s">
        <v>653</v>
      </c>
    </row>
    <row r="209" spans="2:30" ht="15.75" customHeight="1">
      <c r="B209" s="1">
        <v>204</v>
      </c>
      <c r="C209" s="35" t="s">
        <v>39</v>
      </c>
      <c r="E209" s="1">
        <v>6</v>
      </c>
      <c r="F209" s="105" t="s">
        <v>481</v>
      </c>
      <c r="M209">
        <v>97</v>
      </c>
      <c r="N209" s="45">
        <f t="shared" si="4"/>
        <v>25082287450</v>
      </c>
      <c r="O209">
        <f t="shared" si="5"/>
        <v>1562439</v>
      </c>
      <c r="AA209" s="1">
        <v>204</v>
      </c>
      <c r="AB209" s="35" t="s">
        <v>46</v>
      </c>
      <c r="AC209" s="67">
        <v>17</v>
      </c>
      <c r="AD209" s="97"/>
    </row>
    <row r="210" spans="2:30" ht="15.75" customHeight="1">
      <c r="B210" s="1">
        <v>205</v>
      </c>
      <c r="C210" s="35" t="s">
        <v>39</v>
      </c>
      <c r="D210">
        <v>1.1200000000000001</v>
      </c>
      <c r="E210" s="1">
        <v>7</v>
      </c>
      <c r="F210" s="65" t="s">
        <v>522</v>
      </c>
      <c r="M210">
        <v>98</v>
      </c>
      <c r="N210" s="45">
        <f t="shared" si="4"/>
        <v>32105326655</v>
      </c>
      <c r="O210">
        <f t="shared" si="5"/>
        <v>1795588</v>
      </c>
      <c r="AA210" s="1">
        <v>205</v>
      </c>
      <c r="AB210" s="35" t="s">
        <v>46</v>
      </c>
      <c r="AC210" s="67">
        <v>18</v>
      </c>
      <c r="AD210" s="103" t="s">
        <v>614</v>
      </c>
    </row>
    <row r="211" spans="2:30" ht="15.75" customHeight="1">
      <c r="B211" s="1">
        <v>206</v>
      </c>
      <c r="C211" s="35" t="s">
        <v>39</v>
      </c>
      <c r="E211" s="1">
        <v>8</v>
      </c>
      <c r="F211" s="75" t="s">
        <v>502</v>
      </c>
      <c r="M211">
        <v>99</v>
      </c>
      <c r="N211" s="45">
        <f t="shared" si="4"/>
        <v>41094816813</v>
      </c>
      <c r="O211">
        <f t="shared" si="5"/>
        <v>2063683</v>
      </c>
      <c r="AA211" s="1">
        <v>206</v>
      </c>
      <c r="AB211" s="35" t="s">
        <v>46</v>
      </c>
    </row>
    <row r="212" spans="2:30" ht="15.75" customHeight="1">
      <c r="B212" s="1">
        <v>207</v>
      </c>
      <c r="C212" s="35" t="s">
        <v>39</v>
      </c>
      <c r="E212" s="1">
        <v>9</v>
      </c>
      <c r="F212" s="104" t="s">
        <v>530</v>
      </c>
      <c r="M212">
        <v>100</v>
      </c>
      <c r="N212" s="45">
        <f t="shared" si="4"/>
        <v>52601364191</v>
      </c>
      <c r="O212">
        <f t="shared" si="5"/>
        <v>2371964</v>
      </c>
      <c r="AA212" s="1">
        <v>207</v>
      </c>
      <c r="AB212" s="35" t="s">
        <v>46</v>
      </c>
    </row>
    <row r="213" spans="2:30" ht="15.75" customHeight="1">
      <c r="B213" s="1">
        <v>208</v>
      </c>
      <c r="C213" s="35" t="s">
        <v>39</v>
      </c>
      <c r="E213" s="1">
        <v>10</v>
      </c>
      <c r="F213" s="98" t="s">
        <v>565</v>
      </c>
      <c r="M213">
        <v>101</v>
      </c>
      <c r="N213" s="45">
        <f t="shared" si="4"/>
        <v>67329744809</v>
      </c>
      <c r="O213">
        <f t="shared" si="5"/>
        <v>2726459</v>
      </c>
      <c r="AA213" s="1">
        <v>208</v>
      </c>
      <c r="AB213" s="35" t="s">
        <v>46</v>
      </c>
    </row>
    <row r="214" spans="2:30" ht="15.75" customHeight="1">
      <c r="B214" s="1">
        <v>209</v>
      </c>
      <c r="C214" s="35" t="s">
        <v>39</v>
      </c>
      <c r="E214" s="1">
        <v>11</v>
      </c>
      <c r="F214" s="97" t="s">
        <v>622</v>
      </c>
      <c r="M214">
        <v>102</v>
      </c>
      <c r="N214" s="45">
        <f t="shared" si="4"/>
        <v>86182071974</v>
      </c>
      <c r="O214">
        <f t="shared" si="5"/>
        <v>3134101</v>
      </c>
      <c r="AA214" s="1">
        <v>209</v>
      </c>
      <c r="AB214" s="35" t="s">
        <v>46</v>
      </c>
    </row>
    <row r="215" spans="2:30" ht="15.75" customHeight="1">
      <c r="B215" s="1">
        <v>210</v>
      </c>
      <c r="C215" s="35" t="s">
        <v>39</v>
      </c>
      <c r="E215" s="1">
        <v>12</v>
      </c>
      <c r="F215" s="75" t="s">
        <v>706</v>
      </c>
      <c r="M215">
        <v>103</v>
      </c>
      <c r="N215" s="45">
        <f t="shared" si="4"/>
        <v>110313050720</v>
      </c>
      <c r="O215">
        <f t="shared" si="5"/>
        <v>3602861</v>
      </c>
      <c r="AA215" s="1">
        <v>210</v>
      </c>
      <c r="AB215" s="35" t="s">
        <v>46</v>
      </c>
    </row>
    <row r="216" spans="2:30" ht="15.75" customHeight="1">
      <c r="B216" s="1">
        <v>211</v>
      </c>
      <c r="C216" s="35" t="s">
        <v>39</v>
      </c>
      <c r="E216" s="1">
        <v>13</v>
      </c>
      <c r="F216" s="74" t="s">
        <v>712</v>
      </c>
      <c r="M216">
        <v>104</v>
      </c>
      <c r="N216" s="45">
        <f t="shared" si="4"/>
        <v>141200703489</v>
      </c>
      <c r="O216">
        <f t="shared" si="5"/>
        <v>4141905</v>
      </c>
      <c r="AA216" s="1">
        <v>211</v>
      </c>
      <c r="AB216" s="35" t="s">
        <v>46</v>
      </c>
    </row>
    <row r="217" spans="2:30" ht="15.75" customHeight="1">
      <c r="B217" s="1">
        <v>212</v>
      </c>
      <c r="C217" s="35" t="s">
        <v>39</v>
      </c>
      <c r="E217" s="1">
        <v>14</v>
      </c>
      <c r="F217" s="100" t="s">
        <v>581</v>
      </c>
      <c r="M217">
        <v>105</v>
      </c>
      <c r="N217" s="45">
        <f t="shared" si="4"/>
        <v>180736899008</v>
      </c>
      <c r="O217">
        <f t="shared" si="5"/>
        <v>4761778</v>
      </c>
      <c r="AA217" s="1">
        <v>212</v>
      </c>
      <c r="AB217" s="35" t="s">
        <v>46</v>
      </c>
    </row>
    <row r="218" spans="2:30" ht="15.75" customHeight="1">
      <c r="B218" s="1">
        <v>213</v>
      </c>
      <c r="C218" s="35" t="s">
        <v>39</v>
      </c>
      <c r="D218">
        <v>1.23</v>
      </c>
      <c r="E218" s="1">
        <v>15</v>
      </c>
      <c r="F218" s="105" t="s">
        <v>356</v>
      </c>
      <c r="M218">
        <v>106</v>
      </c>
      <c r="N218" s="45">
        <f t="shared" si="4"/>
        <v>231343229245</v>
      </c>
      <c r="O218">
        <f t="shared" si="5"/>
        <v>5474602</v>
      </c>
      <c r="AA218" s="1">
        <v>213</v>
      </c>
      <c r="AB218" s="35" t="s">
        <v>46</v>
      </c>
    </row>
    <row r="219" spans="2:30" ht="15.75" customHeight="1">
      <c r="B219" s="1">
        <v>214</v>
      </c>
      <c r="C219" s="35" t="s">
        <v>39</v>
      </c>
      <c r="E219" s="1">
        <v>16</v>
      </c>
      <c r="F219" s="75" t="s">
        <v>513</v>
      </c>
      <c r="M219">
        <v>107</v>
      </c>
      <c r="N219" s="45">
        <f t="shared" si="4"/>
        <v>296119331922</v>
      </c>
      <c r="O219">
        <f t="shared" si="5"/>
        <v>6294320</v>
      </c>
      <c r="AA219" s="1">
        <v>214</v>
      </c>
      <c r="AB219" s="35" t="s">
        <v>46</v>
      </c>
    </row>
    <row r="220" spans="2:30" ht="15.75" customHeight="1">
      <c r="B220" s="1">
        <v>215</v>
      </c>
      <c r="C220" s="35" t="s">
        <v>39</v>
      </c>
      <c r="E220" s="1">
        <v>17</v>
      </c>
      <c r="F220" s="111" t="s">
        <v>707</v>
      </c>
      <c r="M220">
        <v>108</v>
      </c>
      <c r="N220" s="45">
        <f t="shared" si="4"/>
        <v>379032743322</v>
      </c>
      <c r="O220">
        <f t="shared" si="5"/>
        <v>7236965</v>
      </c>
      <c r="AA220" s="1">
        <v>215</v>
      </c>
      <c r="AB220" s="35" t="s">
        <v>46</v>
      </c>
    </row>
    <row r="221" spans="2:30" ht="15.75" customHeight="1">
      <c r="B221" s="1">
        <v>216</v>
      </c>
      <c r="C221" s="35" t="s">
        <v>39</v>
      </c>
      <c r="E221" s="1">
        <v>18</v>
      </c>
      <c r="F221" s="99" t="s">
        <v>650</v>
      </c>
      <c r="M221">
        <v>109</v>
      </c>
      <c r="N221" s="45">
        <f t="shared" si="4"/>
        <v>485161909888</v>
      </c>
      <c r="O221">
        <f t="shared" si="5"/>
        <v>8320977</v>
      </c>
      <c r="AA221" s="1">
        <v>216</v>
      </c>
      <c r="AB221" s="35" t="s">
        <v>46</v>
      </c>
    </row>
    <row r="222" spans="2:30" ht="15.75" customHeight="1">
      <c r="B222" s="106">
        <v>217</v>
      </c>
      <c r="C222" s="107" t="s">
        <v>41</v>
      </c>
      <c r="D222" s="108">
        <v>1.1299999999999999</v>
      </c>
      <c r="E222" s="106">
        <v>1</v>
      </c>
      <c r="F222" s="105" t="s">
        <v>423</v>
      </c>
      <c r="M222">
        <v>110</v>
      </c>
      <c r="N222" s="45">
        <f t="shared" si="4"/>
        <v>621007243064</v>
      </c>
      <c r="O222">
        <f t="shared" si="5"/>
        <v>9567561</v>
      </c>
      <c r="AA222" s="106">
        <v>217</v>
      </c>
      <c r="AB222" s="35" t="s">
        <v>46</v>
      </c>
    </row>
    <row r="223" spans="2:30" ht="15.75" customHeight="1">
      <c r="B223" s="1">
        <v>218</v>
      </c>
      <c r="C223" s="35" t="s">
        <v>41</v>
      </c>
      <c r="E223" s="67">
        <v>2</v>
      </c>
      <c r="F223" s="65" t="s">
        <v>660</v>
      </c>
      <c r="M223">
        <v>111</v>
      </c>
      <c r="N223" s="45">
        <f t="shared" si="4"/>
        <v>794889269503</v>
      </c>
      <c r="O223">
        <f t="shared" si="5"/>
        <v>11001101</v>
      </c>
      <c r="AA223" s="1">
        <v>218</v>
      </c>
      <c r="AB223" s="35" t="s">
        <v>46</v>
      </c>
    </row>
    <row r="224" spans="2:30" ht="15.75" customHeight="1">
      <c r="B224" s="1">
        <v>219</v>
      </c>
      <c r="C224" s="35" t="s">
        <v>41</v>
      </c>
      <c r="E224" s="67">
        <v>3</v>
      </c>
      <c r="F224" s="75" t="s">
        <v>457</v>
      </c>
      <c r="M224">
        <v>112</v>
      </c>
      <c r="N224" s="45">
        <f t="shared" si="4"/>
        <v>1017458263317</v>
      </c>
      <c r="O224">
        <f t="shared" si="5"/>
        <v>12649641</v>
      </c>
      <c r="AA224" s="1">
        <v>219</v>
      </c>
    </row>
    <row r="225" spans="2:27" ht="15.75" customHeight="1">
      <c r="B225" s="1">
        <v>220</v>
      </c>
      <c r="C225" s="35" t="s">
        <v>41</v>
      </c>
      <c r="E225" s="67">
        <v>4</v>
      </c>
      <c r="F225" s="102" t="s">
        <v>572</v>
      </c>
      <c r="M225">
        <v>113</v>
      </c>
      <c r="N225" s="45">
        <f t="shared" si="4"/>
        <v>1302346575371</v>
      </c>
      <c r="O225">
        <f t="shared" si="5"/>
        <v>14545431</v>
      </c>
      <c r="AA225" s="1">
        <v>220</v>
      </c>
    </row>
    <row r="226" spans="2:27" ht="15.75" customHeight="1">
      <c r="B226" s="1">
        <v>221</v>
      </c>
      <c r="C226" s="35" t="s">
        <v>41</v>
      </c>
      <c r="E226" s="67">
        <v>5</v>
      </c>
      <c r="F226" s="105" t="s">
        <v>547</v>
      </c>
      <c r="M226">
        <v>114</v>
      </c>
      <c r="N226" s="45">
        <f t="shared" si="4"/>
        <v>1667003614772</v>
      </c>
      <c r="O226">
        <f t="shared" si="5"/>
        <v>16725557</v>
      </c>
      <c r="AA226" s="1">
        <v>221</v>
      </c>
    </row>
    <row r="227" spans="2:27" ht="15.75" customHeight="1">
      <c r="B227" s="1">
        <v>222</v>
      </c>
      <c r="C227" s="35" t="s">
        <v>41</v>
      </c>
      <c r="E227" s="67">
        <v>6</v>
      </c>
      <c r="F227" s="97" t="s">
        <v>633</v>
      </c>
      <c r="M227">
        <v>115</v>
      </c>
      <c r="N227" s="45">
        <f t="shared" si="4"/>
        <v>2133764625177</v>
      </c>
      <c r="O227">
        <f t="shared" si="5"/>
        <v>19232670</v>
      </c>
      <c r="AA227" s="1">
        <v>222</v>
      </c>
    </row>
    <row r="228" spans="2:27" ht="15.75" customHeight="1">
      <c r="B228" s="1">
        <v>223</v>
      </c>
      <c r="C228" s="35" t="s">
        <v>41</v>
      </c>
      <c r="D228">
        <v>1.24</v>
      </c>
      <c r="E228" s="67">
        <v>7</v>
      </c>
      <c r="F228" s="105" t="s">
        <v>356</v>
      </c>
      <c r="M228">
        <v>116</v>
      </c>
      <c r="N228" s="45">
        <f t="shared" si="4"/>
        <v>2731218718468</v>
      </c>
      <c r="O228">
        <f t="shared" si="5"/>
        <v>22115818</v>
      </c>
      <c r="AA228" s="1">
        <v>223</v>
      </c>
    </row>
    <row r="229" spans="2:27" ht="15.75" customHeight="1">
      <c r="B229" s="1">
        <v>224</v>
      </c>
      <c r="C229" s="35" t="s">
        <v>41</v>
      </c>
      <c r="E229" s="67">
        <v>8</v>
      </c>
      <c r="F229" s="65" t="s">
        <v>663</v>
      </c>
      <c r="M229">
        <v>117</v>
      </c>
      <c r="N229" s="45">
        <f t="shared" si="4"/>
        <v>3495959957851</v>
      </c>
      <c r="O229">
        <f t="shared" si="5"/>
        <v>25431405</v>
      </c>
      <c r="AA229" s="1">
        <v>224</v>
      </c>
    </row>
    <row r="230" spans="2:27" ht="15.75" customHeight="1">
      <c r="B230" s="1">
        <v>225</v>
      </c>
      <c r="C230" s="35" t="s">
        <v>41</v>
      </c>
      <c r="E230" s="67">
        <v>9</v>
      </c>
      <c r="F230" s="75" t="s">
        <v>501</v>
      </c>
      <c r="M230">
        <v>118</v>
      </c>
      <c r="N230" s="45">
        <f t="shared" si="4"/>
        <v>4474828744233</v>
      </c>
      <c r="O230">
        <f t="shared" si="5"/>
        <v>29244297</v>
      </c>
      <c r="AA230" s="1">
        <v>225</v>
      </c>
    </row>
    <row r="231" spans="2:27" ht="15.75" customHeight="1">
      <c r="B231" s="1">
        <v>226</v>
      </c>
      <c r="C231" s="35" t="s">
        <v>41</v>
      </c>
      <c r="E231" s="67">
        <v>10</v>
      </c>
      <c r="F231" s="74" t="s">
        <v>553</v>
      </c>
      <c r="M231">
        <v>119</v>
      </c>
      <c r="N231" s="45">
        <f t="shared" si="4"/>
        <v>5727780790773</v>
      </c>
      <c r="O231">
        <f t="shared" si="5"/>
        <v>33629090</v>
      </c>
      <c r="AA231" s="1">
        <v>226</v>
      </c>
    </row>
    <row r="232" spans="2:27" ht="15.75" customHeight="1">
      <c r="B232" s="1">
        <v>227</v>
      </c>
      <c r="C232" s="35" t="s">
        <v>41</v>
      </c>
      <c r="E232" s="67">
        <v>11</v>
      </c>
      <c r="F232" s="100" t="s">
        <v>592</v>
      </c>
      <c r="M232">
        <v>120</v>
      </c>
      <c r="N232" s="45">
        <f t="shared" si="4"/>
        <v>7331559410315</v>
      </c>
      <c r="O232">
        <f t="shared" si="5"/>
        <v>38671569</v>
      </c>
      <c r="AA232" s="1">
        <v>227</v>
      </c>
    </row>
    <row r="233" spans="2:27" ht="15.75" customHeight="1">
      <c r="B233" s="1">
        <v>228</v>
      </c>
      <c r="C233" s="35" t="s">
        <v>41</v>
      </c>
      <c r="E233" s="67">
        <v>12</v>
      </c>
      <c r="F233" s="75" t="s">
        <v>315</v>
      </c>
      <c r="M233">
        <v>121</v>
      </c>
      <c r="N233" s="45">
        <f t="shared" si="4"/>
        <v>9384396043300</v>
      </c>
      <c r="O233">
        <f t="shared" si="5"/>
        <v>44470385</v>
      </c>
      <c r="AA233" s="1">
        <v>228</v>
      </c>
    </row>
    <row r="234" spans="2:27" ht="15.75" customHeight="1">
      <c r="B234" s="1">
        <v>229</v>
      </c>
      <c r="C234" s="35" t="s">
        <v>41</v>
      </c>
      <c r="E234" s="67">
        <v>13</v>
      </c>
      <c r="F234" s="100" t="s">
        <v>597</v>
      </c>
      <c r="M234">
        <v>122</v>
      </c>
      <c r="N234" s="45">
        <f t="shared" si="4"/>
        <v>12012026933490</v>
      </c>
      <c r="O234">
        <f t="shared" si="5"/>
        <v>51138990</v>
      </c>
      <c r="AA234" s="1">
        <v>229</v>
      </c>
    </row>
    <row r="235" spans="2:27" ht="15.75" customHeight="1">
      <c r="B235" s="1">
        <v>230</v>
      </c>
      <c r="C235" s="35" t="s">
        <v>41</v>
      </c>
      <c r="E235" s="67">
        <v>14</v>
      </c>
      <c r="F235" s="103" t="s">
        <v>613</v>
      </c>
      <c r="M235">
        <v>123</v>
      </c>
      <c r="N235" s="45">
        <f t="shared" si="4"/>
        <v>15375394472904</v>
      </c>
      <c r="O235">
        <f t="shared" si="5"/>
        <v>58807851</v>
      </c>
      <c r="AA235" s="1">
        <v>230</v>
      </c>
    </row>
    <row r="236" spans="2:27" ht="15.75" customHeight="1">
      <c r="B236" s="1">
        <v>231</v>
      </c>
      <c r="C236" s="35" t="s">
        <v>41</v>
      </c>
      <c r="E236" s="67">
        <v>15</v>
      </c>
      <c r="F236" s="75" t="s">
        <v>515</v>
      </c>
      <c r="M236">
        <v>124</v>
      </c>
      <c r="N236" s="45">
        <f t="shared" si="4"/>
        <v>19680504923324</v>
      </c>
      <c r="O236">
        <f t="shared" si="5"/>
        <v>67627006</v>
      </c>
      <c r="AA236" s="1">
        <v>231</v>
      </c>
    </row>
    <row r="237" spans="2:27" ht="15.75" customHeight="1">
      <c r="B237" s="1">
        <v>232</v>
      </c>
      <c r="C237" s="35" t="s">
        <v>41</v>
      </c>
      <c r="E237" s="67">
        <v>16</v>
      </c>
      <c r="F237" s="74" t="s">
        <v>558</v>
      </c>
      <c r="M237">
        <v>125</v>
      </c>
      <c r="N237" s="45">
        <f t="shared" si="4"/>
        <v>25191046299832</v>
      </c>
      <c r="O237">
        <f t="shared" si="5"/>
        <v>77768999</v>
      </c>
      <c r="AA237" s="1">
        <v>232</v>
      </c>
    </row>
    <row r="238" spans="2:27" ht="15.75" customHeight="1">
      <c r="B238" s="1">
        <v>233</v>
      </c>
      <c r="C238" s="35" t="s">
        <v>41</v>
      </c>
      <c r="E238" s="67">
        <v>17</v>
      </c>
      <c r="F238" s="97" t="s">
        <v>639</v>
      </c>
      <c r="M238">
        <v>126</v>
      </c>
      <c r="N238" s="45">
        <f t="shared" si="4"/>
        <v>32244539261731</v>
      </c>
      <c r="O238">
        <f t="shared" si="5"/>
        <v>89432257</v>
      </c>
      <c r="AA238" s="1">
        <v>233</v>
      </c>
    </row>
    <row r="239" spans="2:27" ht="15.75" customHeight="1">
      <c r="B239" s="1">
        <v>234</v>
      </c>
      <c r="C239" s="35" t="s">
        <v>41</v>
      </c>
      <c r="E239" s="67">
        <v>18</v>
      </c>
      <c r="F239" s="103" t="s">
        <v>619</v>
      </c>
      <c r="H239">
        <v>1</v>
      </c>
      <c r="M239">
        <v>127</v>
      </c>
      <c r="N239" s="45">
        <f>ROUND(1.28^M239 + 1.3 * M239^1.8, 0)</f>
        <v>41273010252932</v>
      </c>
      <c r="O239">
        <f t="shared" si="5"/>
        <v>102844967</v>
      </c>
      <c r="AA239" s="1">
        <v>234</v>
      </c>
    </row>
    <row r="240" spans="2:27" ht="15.75" customHeight="1">
      <c r="B240" s="106">
        <v>235</v>
      </c>
      <c r="C240" s="107" t="s">
        <v>45</v>
      </c>
      <c r="D240" s="108"/>
      <c r="E240" s="106">
        <v>1</v>
      </c>
      <c r="F240" s="105" t="s">
        <v>424</v>
      </c>
      <c r="H240">
        <v>1</v>
      </c>
      <c r="M240">
        <v>128</v>
      </c>
      <c r="N240" s="45">
        <f t="shared" ref="N240:N253" si="6">ROUND(1.28^M240 + 1.3 * M240^1.8, 0)</f>
        <v>52829453121638</v>
      </c>
      <c r="O240">
        <f t="shared" si="5"/>
        <v>118269547</v>
      </c>
      <c r="AA240" s="106">
        <v>235</v>
      </c>
    </row>
    <row r="241" spans="1:27" ht="15.75" customHeight="1">
      <c r="B241" s="1">
        <v>236</v>
      </c>
      <c r="C241" s="35" t="s">
        <v>45</v>
      </c>
      <c r="E241" s="1">
        <v>2</v>
      </c>
      <c r="F241" s="65" t="s">
        <v>661</v>
      </c>
      <c r="H241">
        <v>10</v>
      </c>
      <c r="M241">
        <v>129</v>
      </c>
      <c r="N241" s="45">
        <f t="shared" si="6"/>
        <v>67621699993550</v>
      </c>
      <c r="O241">
        <f t="shared" si="5"/>
        <v>136007779</v>
      </c>
      <c r="AA241" s="1">
        <v>236</v>
      </c>
    </row>
    <row r="242" spans="1:27" ht="15.75" customHeight="1">
      <c r="B242" s="1">
        <v>237</v>
      </c>
      <c r="C242" s="35" t="s">
        <v>45</v>
      </c>
      <c r="E242" s="1">
        <v>3</v>
      </c>
      <c r="F242" s="75" t="s">
        <v>458</v>
      </c>
      <c r="H242" t="s">
        <v>365</v>
      </c>
      <c r="M242">
        <v>130</v>
      </c>
      <c r="N242" s="45">
        <f t="shared" si="6"/>
        <v>86555775989567</v>
      </c>
      <c r="O242">
        <f t="shared" ref="O242:O262" si="7">ROUND(1.15^(M242+5)+M242^2,0)</f>
        <v>156406708</v>
      </c>
      <c r="AA242" s="1">
        <v>237</v>
      </c>
    </row>
    <row r="243" spans="1:27" ht="15.75" customHeight="1">
      <c r="B243" s="1">
        <v>238</v>
      </c>
      <c r="C243" s="35" t="s">
        <v>45</v>
      </c>
      <c r="E243" s="1">
        <v>4</v>
      </c>
      <c r="F243" s="102" t="s">
        <v>569</v>
      </c>
      <c r="H243" t="s">
        <v>366</v>
      </c>
      <c r="M243">
        <v>131</v>
      </c>
      <c r="N243" s="45">
        <f t="shared" si="6"/>
        <v>110791393264437</v>
      </c>
      <c r="O243">
        <f t="shared" si="7"/>
        <v>179865441</v>
      </c>
      <c r="AA243" s="1">
        <v>238</v>
      </c>
    </row>
    <row r="244" spans="1:27" ht="15.75" customHeight="1">
      <c r="B244" s="1">
        <v>239</v>
      </c>
      <c r="C244" s="35" t="s">
        <v>45</v>
      </c>
      <c r="E244" s="1">
        <v>5</v>
      </c>
      <c r="F244" s="65" t="s">
        <v>656</v>
      </c>
      <c r="H244" t="s">
        <v>379</v>
      </c>
      <c r="M244">
        <v>132</v>
      </c>
      <c r="N244" s="45">
        <f t="shared" si="6"/>
        <v>141812983376239</v>
      </c>
      <c r="O244">
        <f t="shared" si="7"/>
        <v>206842946</v>
      </c>
      <c r="AA244" s="1">
        <v>239</v>
      </c>
    </row>
    <row r="245" spans="1:27" ht="15.75" customHeight="1">
      <c r="B245" s="1">
        <v>240</v>
      </c>
      <c r="C245" s="35" t="s">
        <v>45</v>
      </c>
      <c r="D245">
        <v>1.1399999999999999</v>
      </c>
      <c r="E245" s="1">
        <v>6</v>
      </c>
      <c r="F245" s="75" t="s">
        <v>504</v>
      </c>
      <c r="H245" t="s">
        <v>378</v>
      </c>
      <c r="M245">
        <v>133</v>
      </c>
      <c r="N245" s="45">
        <f t="shared" si="6"/>
        <v>181520618719314</v>
      </c>
      <c r="O245">
        <f t="shared" si="7"/>
        <v>237867039</v>
      </c>
      <c r="AA245" s="1">
        <v>240</v>
      </c>
    </row>
    <row r="246" spans="1:27" ht="15.75" customHeight="1">
      <c r="B246" s="1">
        <v>241</v>
      </c>
      <c r="C246" s="35" t="s">
        <v>45</v>
      </c>
      <c r="E246" s="1">
        <v>7</v>
      </c>
      <c r="F246" s="97" t="s">
        <v>636</v>
      </c>
      <c r="H246" t="s">
        <v>377</v>
      </c>
      <c r="M246">
        <v>134</v>
      </c>
      <c r="N246" s="45">
        <f t="shared" si="6"/>
        <v>232346391958418</v>
      </c>
      <c r="O246">
        <f t="shared" si="7"/>
        <v>273544708</v>
      </c>
      <c r="AA246" s="1">
        <v>241</v>
      </c>
    </row>
    <row r="247" spans="1:27" ht="15.75" customHeight="1">
      <c r="B247" s="1">
        <v>242</v>
      </c>
      <c r="C247" s="35" t="s">
        <v>45</v>
      </c>
      <c r="E247" s="1">
        <v>8</v>
      </c>
      <c r="F247" s="105" t="s">
        <v>486</v>
      </c>
      <c r="H247" t="s">
        <v>376</v>
      </c>
      <c r="M247">
        <v>135</v>
      </c>
      <c r="N247" s="45">
        <f t="shared" si="6"/>
        <v>297403381704440</v>
      </c>
      <c r="O247">
        <f t="shared" si="7"/>
        <v>314573990</v>
      </c>
      <c r="AA247" s="1">
        <v>242</v>
      </c>
    </row>
    <row r="248" spans="1:27" ht="15.75" customHeight="1">
      <c r="B248" s="1">
        <v>243</v>
      </c>
      <c r="C248" s="35" t="s">
        <v>45</v>
      </c>
      <c r="E248" s="1">
        <v>9</v>
      </c>
      <c r="F248" s="74" t="s">
        <v>552</v>
      </c>
      <c r="H248" t="s">
        <v>375</v>
      </c>
      <c r="M248">
        <v>136</v>
      </c>
      <c r="N248" s="45">
        <f t="shared" si="6"/>
        <v>380676328579314</v>
      </c>
      <c r="O248">
        <f t="shared" si="7"/>
        <v>361757626</v>
      </c>
      <c r="AA248" s="1">
        <v>243</v>
      </c>
    </row>
    <row r="249" spans="1:27" ht="15.75" customHeight="1">
      <c r="B249" s="1">
        <v>244</v>
      </c>
      <c r="C249" s="35" t="s">
        <v>45</v>
      </c>
      <c r="E249" s="1">
        <v>10</v>
      </c>
      <c r="F249" s="97" t="s">
        <v>627</v>
      </c>
      <c r="H249" t="s">
        <v>374</v>
      </c>
      <c r="M249">
        <v>137</v>
      </c>
      <c r="N249" s="45">
        <f t="shared" si="6"/>
        <v>487265700579121</v>
      </c>
      <c r="O249">
        <f t="shared" si="7"/>
        <v>416018769</v>
      </c>
      <c r="AA249" s="1">
        <v>244</v>
      </c>
    </row>
    <row r="250" spans="1:27" ht="15.75" customHeight="1">
      <c r="A250" s="35" t="s">
        <v>39</v>
      </c>
      <c r="B250" s="1">
        <v>245</v>
      </c>
      <c r="C250" s="35" t="s">
        <v>45</v>
      </c>
      <c r="D250">
        <v>1.25</v>
      </c>
      <c r="E250" s="1">
        <v>11</v>
      </c>
      <c r="F250" s="105" t="s">
        <v>356</v>
      </c>
      <c r="H250" t="s">
        <v>373</v>
      </c>
      <c r="M250">
        <v>138</v>
      </c>
      <c r="N250" s="45">
        <f t="shared" si="6"/>
        <v>623700096738842</v>
      </c>
      <c r="O250">
        <f t="shared" si="7"/>
        <v>478419044</v>
      </c>
      <c r="AA250" s="1">
        <v>245</v>
      </c>
    </row>
    <row r="251" spans="1:27" ht="15.75" customHeight="1">
      <c r="A251" s="35" t="s">
        <v>41</v>
      </c>
      <c r="B251" s="1">
        <v>246</v>
      </c>
      <c r="C251" s="35" t="s">
        <v>45</v>
      </c>
      <c r="E251" s="1">
        <v>12</v>
      </c>
      <c r="F251" s="100" t="s">
        <v>601</v>
      </c>
      <c r="H251" t="s">
        <v>372</v>
      </c>
      <c r="M251">
        <v>139</v>
      </c>
      <c r="N251" s="45">
        <f t="shared" si="6"/>
        <v>798336123823251</v>
      </c>
      <c r="O251">
        <f t="shared" si="7"/>
        <v>550179320</v>
      </c>
      <c r="AA251" s="1">
        <v>246</v>
      </c>
    </row>
    <row r="252" spans="1:27" ht="15.75" customHeight="1">
      <c r="A252" s="35" t="s">
        <v>45</v>
      </c>
      <c r="B252" s="1">
        <v>247</v>
      </c>
      <c r="C252" s="35" t="s">
        <v>45</v>
      </c>
      <c r="E252" s="1">
        <v>13</v>
      </c>
      <c r="F252" s="65" t="s">
        <v>527</v>
      </c>
      <c r="H252" t="s">
        <v>371</v>
      </c>
      <c r="M252">
        <v>140</v>
      </c>
      <c r="N252" s="45">
        <f t="shared" si="6"/>
        <v>1021870238491260</v>
      </c>
      <c r="O252">
        <f t="shared" si="7"/>
        <v>632703599</v>
      </c>
      <c r="AA252" s="1">
        <v>247</v>
      </c>
    </row>
    <row r="253" spans="1:27" ht="15.75" customHeight="1">
      <c r="A253" s="35" t="s">
        <v>46</v>
      </c>
      <c r="B253" s="1">
        <v>248</v>
      </c>
      <c r="C253" s="35" t="s">
        <v>45</v>
      </c>
      <c r="E253" s="1">
        <v>14</v>
      </c>
      <c r="F253" s="74" t="s">
        <v>539</v>
      </c>
      <c r="H253" t="s">
        <v>370</v>
      </c>
      <c r="M253">
        <v>141</v>
      </c>
      <c r="N253" s="45">
        <f t="shared" si="6"/>
        <v>1307993905266280</v>
      </c>
      <c r="O253">
        <f t="shared" si="7"/>
        <v>727606480</v>
      </c>
      <c r="AA253" s="1">
        <v>248</v>
      </c>
    </row>
    <row r="254" spans="1:27" ht="15.75" customHeight="1">
      <c r="B254" s="1">
        <v>249</v>
      </c>
      <c r="C254" s="35" t="s">
        <v>45</v>
      </c>
      <c r="E254" s="1">
        <v>15</v>
      </c>
      <c r="F254" s="75" t="s">
        <v>494</v>
      </c>
      <c r="H254" t="s">
        <v>369</v>
      </c>
      <c r="M254">
        <v>142</v>
      </c>
      <c r="N254" s="45">
        <f>ROUND(1.28^M254 + 1.3 * M254^1.8, 0)</f>
        <v>1674232198738270</v>
      </c>
      <c r="O254">
        <f t="shared" si="7"/>
        <v>836744753</v>
      </c>
      <c r="AA254" s="1">
        <v>249</v>
      </c>
    </row>
    <row r="255" spans="1:27" ht="15.75" customHeight="1">
      <c r="B255" s="1">
        <v>250</v>
      </c>
      <c r="C255" s="35" t="s">
        <v>45</v>
      </c>
      <c r="E255" s="1">
        <v>16</v>
      </c>
      <c r="F255" s="74" t="s">
        <v>560</v>
      </c>
      <c r="H255" t="s">
        <v>368</v>
      </c>
      <c r="M255">
        <v>143</v>
      </c>
      <c r="N255" s="45">
        <f t="shared" ref="N255:N262" si="8">ROUND(1.28^M255 + 1.3 * M255^1.8, 0)</f>
        <v>2143017214382390</v>
      </c>
      <c r="O255">
        <f t="shared" si="7"/>
        <v>962253727</v>
      </c>
      <c r="AA255" s="1">
        <v>250</v>
      </c>
    </row>
    <row r="256" spans="1:27" ht="15.75" customHeight="1">
      <c r="B256" s="1">
        <v>251</v>
      </c>
      <c r="C256" s="35" t="s">
        <v>45</v>
      </c>
      <c r="E256" s="1">
        <v>17</v>
      </c>
      <c r="F256" s="100" t="s">
        <v>589</v>
      </c>
      <c r="H256" t="s">
        <v>367</v>
      </c>
      <c r="M256">
        <v>144</v>
      </c>
      <c r="N256" s="45">
        <f t="shared" si="8"/>
        <v>2743062034406820</v>
      </c>
      <c r="O256">
        <f t="shared" si="7"/>
        <v>1106589005</v>
      </c>
      <c r="AA256" s="1">
        <v>251</v>
      </c>
    </row>
    <row r="257" spans="2:27" ht="15.75" customHeight="1">
      <c r="B257" s="1">
        <v>252</v>
      </c>
      <c r="C257" s="35" t="s">
        <v>45</v>
      </c>
      <c r="E257" s="1">
        <v>18</v>
      </c>
      <c r="F257" s="101" t="s">
        <v>609</v>
      </c>
      <c r="M257">
        <v>145</v>
      </c>
      <c r="N257" s="45">
        <f t="shared" si="8"/>
        <v>3511119404038070</v>
      </c>
      <c r="O257">
        <f t="shared" si="7"/>
        <v>1272574535</v>
      </c>
      <c r="AA257" s="1">
        <v>252</v>
      </c>
    </row>
    <row r="258" spans="2:27" ht="15.75" customHeight="1">
      <c r="B258" s="106">
        <v>253</v>
      </c>
      <c r="C258" s="107" t="s">
        <v>46</v>
      </c>
      <c r="D258" s="108"/>
      <c r="E258" s="106">
        <v>1</v>
      </c>
      <c r="F258" s="105" t="s">
        <v>425</v>
      </c>
      <c r="H258">
        <v>1</v>
      </c>
      <c r="M258">
        <v>146</v>
      </c>
      <c r="N258" s="45">
        <f t="shared" si="8"/>
        <v>4494232837166020</v>
      </c>
      <c r="O258">
        <f t="shared" si="7"/>
        <v>1463457852</v>
      </c>
      <c r="AA258" s="106">
        <v>253</v>
      </c>
    </row>
    <row r="259" spans="2:27" ht="15.75" customHeight="1">
      <c r="B259" s="1">
        <v>254</v>
      </c>
      <c r="C259" s="35" t="s">
        <v>46</v>
      </c>
      <c r="E259" s="67">
        <v>2</v>
      </c>
      <c r="F259" s="65" t="s">
        <v>662</v>
      </c>
      <c r="H259">
        <v>10</v>
      </c>
      <c r="M259">
        <v>147</v>
      </c>
      <c r="N259" s="45">
        <f t="shared" si="8"/>
        <v>5752618031569770</v>
      </c>
      <c r="O259">
        <f t="shared" si="7"/>
        <v>1682973625</v>
      </c>
      <c r="AA259" s="1">
        <v>254</v>
      </c>
    </row>
    <row r="260" spans="2:27" ht="15.75" customHeight="1">
      <c r="B260" s="1">
        <v>255</v>
      </c>
      <c r="C260" s="35" t="s">
        <v>46</v>
      </c>
      <c r="D260">
        <v>1.1499999999999999</v>
      </c>
      <c r="E260" s="67">
        <v>3</v>
      </c>
      <c r="F260" s="75" t="s">
        <v>459</v>
      </c>
      <c r="H260" t="s">
        <v>364</v>
      </c>
      <c r="M260">
        <v>148</v>
      </c>
      <c r="N260" s="45">
        <f t="shared" si="8"/>
        <v>7363351080406540</v>
      </c>
      <c r="O260">
        <f t="shared" si="7"/>
        <v>1935416723</v>
      </c>
      <c r="AA260" s="1">
        <v>255</v>
      </c>
    </row>
    <row r="261" spans="2:27" ht="15.75" customHeight="1">
      <c r="B261" s="1">
        <v>256</v>
      </c>
      <c r="C261" s="35" t="s">
        <v>46</v>
      </c>
      <c r="E261" s="67">
        <v>4</v>
      </c>
      <c r="F261" s="74" t="s">
        <v>713</v>
      </c>
      <c r="H261" t="s">
        <v>365</v>
      </c>
      <c r="M261">
        <v>149</v>
      </c>
      <c r="N261" s="45">
        <f t="shared" si="8"/>
        <v>9425089382917560</v>
      </c>
      <c r="O261">
        <f t="shared" si="7"/>
        <v>2225726243</v>
      </c>
      <c r="AA261" s="1">
        <v>256</v>
      </c>
    </row>
    <row r="262" spans="2:27" ht="15.75" customHeight="1">
      <c r="B262" s="1">
        <v>257</v>
      </c>
      <c r="C262" s="35" t="s">
        <v>46</v>
      </c>
      <c r="E262" s="67">
        <v>5</v>
      </c>
      <c r="F262" s="102" t="s">
        <v>579</v>
      </c>
      <c r="H262" t="s">
        <v>366</v>
      </c>
      <c r="M262">
        <v>150</v>
      </c>
      <c r="N262" s="45">
        <f t="shared" si="8"/>
        <v>1.20641144101316E+16</v>
      </c>
      <c r="O262">
        <f t="shared" si="7"/>
        <v>2559582148</v>
      </c>
      <c r="AA262" s="1">
        <v>257</v>
      </c>
    </row>
    <row r="263" spans="2:27" ht="15.75" customHeight="1">
      <c r="B263" s="1">
        <v>258</v>
      </c>
      <c r="C263" s="35" t="s">
        <v>46</v>
      </c>
      <c r="E263" s="67">
        <v>6</v>
      </c>
      <c r="F263" s="101" t="s">
        <v>605</v>
      </c>
      <c r="H263" t="s">
        <v>379</v>
      </c>
      <c r="AA263" s="1">
        <v>258</v>
      </c>
    </row>
    <row r="264" spans="2:27" ht="15.75" customHeight="1">
      <c r="B264" s="1">
        <v>259</v>
      </c>
      <c r="C264" s="35" t="s">
        <v>46</v>
      </c>
      <c r="E264" s="67">
        <v>7</v>
      </c>
      <c r="F264" s="100" t="s">
        <v>582</v>
      </c>
      <c r="H264" t="s">
        <v>378</v>
      </c>
      <c r="AA264" s="1">
        <v>259</v>
      </c>
    </row>
    <row r="265" spans="2:27" ht="15.75" customHeight="1">
      <c r="B265" s="1">
        <v>260</v>
      </c>
      <c r="C265" s="35" t="s">
        <v>46</v>
      </c>
      <c r="E265" s="67">
        <v>8</v>
      </c>
      <c r="F265" s="75" t="s">
        <v>518</v>
      </c>
      <c r="H265" t="s">
        <v>377</v>
      </c>
      <c r="AA265" s="1">
        <v>260</v>
      </c>
    </row>
    <row r="266" spans="2:27" ht="15.75" customHeight="1">
      <c r="B266" s="1">
        <v>261</v>
      </c>
      <c r="C266" s="35" t="s">
        <v>46</v>
      </c>
      <c r="E266" s="67">
        <v>9</v>
      </c>
      <c r="F266" s="74" t="s">
        <v>714</v>
      </c>
      <c r="G266" t="s">
        <v>546</v>
      </c>
      <c r="H266" t="s">
        <v>376</v>
      </c>
      <c r="AA266" s="1">
        <v>261</v>
      </c>
    </row>
    <row r="267" spans="2:27" ht="15.75" customHeight="1">
      <c r="B267" s="1">
        <v>262</v>
      </c>
      <c r="C267" s="35" t="s">
        <v>46</v>
      </c>
      <c r="E267" s="67">
        <v>10</v>
      </c>
      <c r="F267" s="103" t="s">
        <v>612</v>
      </c>
      <c r="H267" t="s">
        <v>375</v>
      </c>
      <c r="AA267" s="1">
        <v>262</v>
      </c>
    </row>
    <row r="268" spans="2:27" ht="15.75" customHeight="1">
      <c r="B268" s="1">
        <v>263</v>
      </c>
      <c r="C268" s="35" t="s">
        <v>46</v>
      </c>
      <c r="E268" s="67">
        <v>11</v>
      </c>
      <c r="F268" s="105" t="s">
        <v>315</v>
      </c>
      <c r="H268" t="s">
        <v>374</v>
      </c>
      <c r="AA268" s="1">
        <v>263</v>
      </c>
    </row>
    <row r="269" spans="2:27" ht="15.75" customHeight="1">
      <c r="B269" s="1">
        <v>264</v>
      </c>
      <c r="C269" s="35" t="s">
        <v>46</v>
      </c>
      <c r="E269" s="67">
        <v>12</v>
      </c>
      <c r="F269" s="65" t="s">
        <v>528</v>
      </c>
      <c r="H269" t="s">
        <v>373</v>
      </c>
      <c r="AA269" s="1">
        <v>264</v>
      </c>
    </row>
    <row r="270" spans="2:27" ht="15.75" customHeight="1">
      <c r="B270" s="1">
        <v>265</v>
      </c>
      <c r="C270" s="35" t="s">
        <v>46</v>
      </c>
      <c r="E270" s="67">
        <v>13</v>
      </c>
      <c r="F270" s="97" t="s">
        <v>632</v>
      </c>
      <c r="H270" t="s">
        <v>372</v>
      </c>
      <c r="AA270" s="1">
        <v>265</v>
      </c>
    </row>
    <row r="271" spans="2:27" ht="15.75" customHeight="1">
      <c r="B271" s="1">
        <v>266</v>
      </c>
      <c r="C271" s="35" t="s">
        <v>46</v>
      </c>
      <c r="E271" s="67">
        <v>14</v>
      </c>
      <c r="F271" s="75" t="s">
        <v>315</v>
      </c>
      <c r="H271" t="s">
        <v>371</v>
      </c>
      <c r="AA271" s="1">
        <v>266</v>
      </c>
    </row>
    <row r="272" spans="2:27" ht="15.75" customHeight="1">
      <c r="B272" s="1">
        <v>267</v>
      </c>
      <c r="C272" s="35" t="s">
        <v>46</v>
      </c>
      <c r="D272">
        <v>1.26</v>
      </c>
      <c r="E272" s="67">
        <v>15</v>
      </c>
      <c r="F272" s="105" t="s">
        <v>356</v>
      </c>
      <c r="H272" t="s">
        <v>370</v>
      </c>
      <c r="AA272" s="1">
        <v>267</v>
      </c>
    </row>
    <row r="273" spans="2:27" ht="15.75" customHeight="1">
      <c r="B273" s="1">
        <v>268</v>
      </c>
      <c r="C273" s="35" t="s">
        <v>46</v>
      </c>
      <c r="E273" s="67">
        <v>16</v>
      </c>
      <c r="F273" s="99" t="s">
        <v>653</v>
      </c>
      <c r="H273" t="s">
        <v>369</v>
      </c>
      <c r="AA273" s="1">
        <v>268</v>
      </c>
    </row>
    <row r="274" spans="2:27" ht="15.75" customHeight="1">
      <c r="B274" s="1">
        <v>269</v>
      </c>
      <c r="C274" s="35" t="s">
        <v>46</v>
      </c>
      <c r="E274" s="67">
        <v>17</v>
      </c>
      <c r="F274" s="97" t="s">
        <v>629</v>
      </c>
      <c r="H274" t="s">
        <v>368</v>
      </c>
      <c r="AA274" s="1">
        <v>269</v>
      </c>
    </row>
    <row r="275" spans="2:27" ht="15.75" customHeight="1">
      <c r="B275" s="1">
        <v>270</v>
      </c>
      <c r="C275" s="35" t="s">
        <v>46</v>
      </c>
      <c r="E275" s="67">
        <v>18</v>
      </c>
      <c r="F275" s="103" t="s">
        <v>614</v>
      </c>
      <c r="H275" t="s">
        <v>367</v>
      </c>
      <c r="AA275" s="1">
        <v>270</v>
      </c>
    </row>
    <row r="276" spans="2:27" ht="15.75" customHeight="1">
      <c r="D276">
        <f>COUNT(D6:D275)</f>
        <v>39</v>
      </c>
      <c r="E276" s="45" t="s">
        <v>657</v>
      </c>
    </row>
    <row r="278" spans="2:27" ht="15.75" customHeight="1">
      <c r="B278" s="106"/>
      <c r="C278" s="107" t="s">
        <v>810</v>
      </c>
      <c r="D278" s="108"/>
      <c r="E278" s="106">
        <v>1</v>
      </c>
      <c r="F278" s="105" t="s">
        <v>811</v>
      </c>
    </row>
    <row r="279" spans="2:27" ht="15.75" customHeight="1">
      <c r="B279" s="1"/>
      <c r="C279" s="107" t="s">
        <v>810</v>
      </c>
      <c r="E279" s="67">
        <v>2</v>
      </c>
      <c r="F279" s="65" t="s">
        <v>835</v>
      </c>
    </row>
    <row r="280" spans="2:27" ht="15.75" customHeight="1">
      <c r="B280" s="1"/>
      <c r="C280" s="107" t="s">
        <v>810</v>
      </c>
      <c r="D280">
        <v>1.1499999999999999</v>
      </c>
      <c r="E280" s="67">
        <v>3</v>
      </c>
      <c r="F280" s="75" t="s">
        <v>812</v>
      </c>
    </row>
    <row r="281" spans="2:27" ht="15.75" customHeight="1">
      <c r="B281" s="1"/>
      <c r="C281" s="107" t="s">
        <v>810</v>
      </c>
      <c r="E281" s="67">
        <v>4</v>
      </c>
      <c r="F281" s="74" t="s">
        <v>836</v>
      </c>
    </row>
    <row r="282" spans="2:27" ht="15.75" customHeight="1">
      <c r="B282" s="1"/>
      <c r="C282" s="107" t="s">
        <v>810</v>
      </c>
      <c r="E282" s="67">
        <v>5</v>
      </c>
      <c r="F282" s="102" t="s">
        <v>837</v>
      </c>
    </row>
    <row r="283" spans="2:27" ht="15.75" customHeight="1">
      <c r="B283" s="1"/>
      <c r="C283" s="107" t="s">
        <v>810</v>
      </c>
      <c r="E283" s="67">
        <v>6</v>
      </c>
      <c r="F283" s="101" t="s">
        <v>840</v>
      </c>
    </row>
    <row r="284" spans="2:27" ht="15.75" customHeight="1">
      <c r="B284" s="1"/>
      <c r="C284" s="107" t="s">
        <v>810</v>
      </c>
      <c r="E284" s="67">
        <v>7</v>
      </c>
      <c r="F284" s="100" t="s">
        <v>815</v>
      </c>
    </row>
    <row r="285" spans="2:27" ht="15.75" customHeight="1">
      <c r="B285" s="1"/>
      <c r="C285" s="107" t="s">
        <v>810</v>
      </c>
      <c r="E285" s="67">
        <v>8</v>
      </c>
      <c r="F285" s="75" t="s">
        <v>518</v>
      </c>
    </row>
    <row r="286" spans="2:27" ht="15.75" customHeight="1">
      <c r="B286" s="1"/>
      <c r="C286" s="107" t="s">
        <v>810</v>
      </c>
      <c r="E286" s="67">
        <v>9</v>
      </c>
      <c r="F286" s="74" t="s">
        <v>534</v>
      </c>
    </row>
    <row r="287" spans="2:27" ht="15.75" customHeight="1">
      <c r="B287" s="1"/>
      <c r="C287" s="107" t="s">
        <v>810</v>
      </c>
      <c r="E287" s="67">
        <v>10</v>
      </c>
      <c r="F287" s="103" t="s">
        <v>821</v>
      </c>
    </row>
    <row r="288" spans="2:27" ht="15.75" customHeight="1">
      <c r="B288" s="1"/>
      <c r="C288" s="107" t="s">
        <v>810</v>
      </c>
      <c r="E288" s="67">
        <v>11</v>
      </c>
      <c r="F288" s="105" t="s">
        <v>839</v>
      </c>
    </row>
    <row r="289" spans="2:6" ht="15.75" customHeight="1">
      <c r="B289" s="1"/>
      <c r="C289" s="107" t="s">
        <v>810</v>
      </c>
      <c r="E289" s="67">
        <v>12</v>
      </c>
      <c r="F289" s="65" t="s">
        <v>584</v>
      </c>
    </row>
    <row r="290" spans="2:6" ht="15.75" customHeight="1">
      <c r="B290" s="1"/>
      <c r="C290" s="107" t="s">
        <v>810</v>
      </c>
      <c r="E290" s="67">
        <v>13</v>
      </c>
      <c r="F290" s="97" t="s">
        <v>838</v>
      </c>
    </row>
    <row r="291" spans="2:6" ht="15.75" customHeight="1">
      <c r="B291" s="1"/>
      <c r="C291" s="107" t="s">
        <v>810</v>
      </c>
      <c r="E291" s="67">
        <v>14</v>
      </c>
      <c r="F291" s="75" t="s">
        <v>822</v>
      </c>
    </row>
    <row r="292" spans="2:6" ht="15.75" customHeight="1">
      <c r="B292" s="1"/>
      <c r="C292" s="107" t="s">
        <v>810</v>
      </c>
      <c r="D292">
        <v>1.26</v>
      </c>
      <c r="E292" s="67">
        <v>15</v>
      </c>
      <c r="F292" s="105" t="s">
        <v>818</v>
      </c>
    </row>
    <row r="293" spans="2:6" ht="15.75" customHeight="1">
      <c r="B293" s="1"/>
      <c r="C293" s="107" t="s">
        <v>810</v>
      </c>
      <c r="E293" s="67">
        <v>16</v>
      </c>
      <c r="F293" s="99" t="s">
        <v>817</v>
      </c>
    </row>
    <row r="294" spans="2:6" ht="15.75" customHeight="1">
      <c r="B294" s="1"/>
      <c r="C294" s="107" t="s">
        <v>810</v>
      </c>
      <c r="E294" s="67">
        <v>17</v>
      </c>
      <c r="F294" s="97" t="s">
        <v>816</v>
      </c>
    </row>
    <row r="295" spans="2:6" ht="15.75" customHeight="1">
      <c r="B295" s="1"/>
      <c r="C295" s="107" t="s">
        <v>810</v>
      </c>
      <c r="E295" s="67">
        <v>18</v>
      </c>
      <c r="F295" s="103" t="s">
        <v>813</v>
      </c>
    </row>
  </sheetData>
  <mergeCells count="1">
    <mergeCell ref="M5:W5"/>
  </mergeCells>
  <phoneticPr fontId="1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C2:P157"/>
  <sheetViews>
    <sheetView topLeftCell="A125" zoomScale="145" zoomScaleNormal="145" workbookViewId="0">
      <selection activeCell="G72" sqref="G72"/>
    </sheetView>
  </sheetViews>
  <sheetFormatPr defaultColWidth="12.5703125" defaultRowHeight="15.75" customHeight="1"/>
  <cols>
    <col min="6" max="6" width="38.85546875" customWidth="1"/>
    <col min="8" max="8" width="12.5703125" customWidth="1"/>
    <col min="9" max="9" width="3.28515625" customWidth="1"/>
    <col min="10" max="10" width="4.28515625" customWidth="1"/>
    <col min="11" max="11" width="18.7109375" customWidth="1"/>
    <col min="13" max="13" width="18.28515625" customWidth="1"/>
    <col min="14" max="14" width="7" customWidth="1"/>
    <col min="15" max="15" width="8" customWidth="1"/>
  </cols>
  <sheetData>
    <row r="2" spans="3:16" ht="12.75">
      <c r="C2" s="1" t="s">
        <v>11</v>
      </c>
    </row>
    <row r="3" spans="3:16" ht="15.75" customHeight="1">
      <c r="L3" t="s">
        <v>797</v>
      </c>
    </row>
    <row r="4" spans="3:16" ht="12.75">
      <c r="C4" s="1" t="s">
        <v>52</v>
      </c>
      <c r="D4" s="1" t="s">
        <v>133</v>
      </c>
      <c r="E4" s="1" t="s">
        <v>54</v>
      </c>
      <c r="F4" s="1" t="s">
        <v>134</v>
      </c>
      <c r="G4" s="1" t="s">
        <v>76</v>
      </c>
      <c r="H4" s="1" t="s">
        <v>135</v>
      </c>
      <c r="I4" s="1" t="s">
        <v>77</v>
      </c>
      <c r="J4" s="1" t="s">
        <v>136</v>
      </c>
      <c r="L4" s="1" t="s">
        <v>798</v>
      </c>
    </row>
    <row r="5" spans="3:16" ht="12.75">
      <c r="C5" s="1">
        <v>1</v>
      </c>
      <c r="D5" s="1" t="s">
        <v>137</v>
      </c>
      <c r="E5" s="1">
        <v>1</v>
      </c>
      <c r="F5" s="118" t="s">
        <v>1164</v>
      </c>
      <c r="I5" t="s">
        <v>395</v>
      </c>
      <c r="J5" t="s">
        <v>200</v>
      </c>
      <c r="L5" t="s">
        <v>802</v>
      </c>
    </row>
    <row r="6" spans="3:16" ht="12.75">
      <c r="C6" s="1">
        <v>2</v>
      </c>
      <c r="D6" s="1" t="s">
        <v>137</v>
      </c>
      <c r="E6" s="1">
        <v>2</v>
      </c>
      <c r="F6" s="118" t="s">
        <v>1165</v>
      </c>
      <c r="L6" t="s">
        <v>814</v>
      </c>
    </row>
    <row r="7" spans="3:16" ht="12.75">
      <c r="C7" s="1">
        <v>3</v>
      </c>
      <c r="D7" s="1" t="s">
        <v>137</v>
      </c>
      <c r="E7" s="1">
        <v>3</v>
      </c>
      <c r="F7" s="118" t="s">
        <v>116</v>
      </c>
    </row>
    <row r="8" spans="3:16" ht="12.75">
      <c r="C8" s="1">
        <v>4</v>
      </c>
      <c r="D8" s="1" t="s">
        <v>137</v>
      </c>
      <c r="E8" s="1">
        <v>4</v>
      </c>
      <c r="F8" s="118" t="s">
        <v>1166</v>
      </c>
    </row>
    <row r="9" spans="3:16" ht="12.75">
      <c r="C9" s="1">
        <v>5</v>
      </c>
      <c r="D9" s="1" t="s">
        <v>137</v>
      </c>
      <c r="E9" s="1">
        <v>5</v>
      </c>
      <c r="F9" s="118" t="s">
        <v>1167</v>
      </c>
    </row>
    <row r="10" spans="3:16" ht="12.75">
      <c r="C10" s="1">
        <v>6</v>
      </c>
      <c r="D10" s="1" t="s">
        <v>137</v>
      </c>
      <c r="E10" s="1">
        <v>6</v>
      </c>
      <c r="F10" s="118" t="s">
        <v>1168</v>
      </c>
      <c r="G10" t="s">
        <v>801</v>
      </c>
    </row>
    <row r="11" spans="3:16" ht="12.75">
      <c r="C11" s="1">
        <v>7</v>
      </c>
      <c r="D11" s="1" t="s">
        <v>137</v>
      </c>
      <c r="E11" s="1">
        <v>7</v>
      </c>
      <c r="F11" s="118" t="s">
        <v>1169</v>
      </c>
      <c r="G11" t="s">
        <v>800</v>
      </c>
    </row>
    <row r="12" spans="3:16" ht="12.75">
      <c r="C12" s="1">
        <v>8</v>
      </c>
      <c r="D12" s="1" t="s">
        <v>137</v>
      </c>
      <c r="E12" s="1">
        <v>8</v>
      </c>
      <c r="F12" s="118" t="s">
        <v>396</v>
      </c>
    </row>
    <row r="13" spans="3:16" ht="12.75">
      <c r="C13" s="1">
        <v>9</v>
      </c>
      <c r="D13" s="1" t="s">
        <v>141</v>
      </c>
      <c r="E13" s="1">
        <v>9</v>
      </c>
      <c r="F13" s="119" t="s">
        <v>799</v>
      </c>
    </row>
    <row r="14" spans="3:16" ht="12.75">
      <c r="C14" s="1">
        <v>10</v>
      </c>
      <c r="D14" s="1" t="s">
        <v>141</v>
      </c>
      <c r="E14" s="1">
        <v>10</v>
      </c>
      <c r="F14" s="119" t="s">
        <v>1170</v>
      </c>
      <c r="G14" s="45" t="s">
        <v>680</v>
      </c>
    </row>
    <row r="15" spans="3:16" ht="12.75">
      <c r="C15" s="1">
        <v>11</v>
      </c>
      <c r="D15" s="1" t="s">
        <v>141</v>
      </c>
      <c r="E15" s="1">
        <v>11</v>
      </c>
      <c r="F15" s="119" t="s">
        <v>1171</v>
      </c>
      <c r="G15" s="45" t="s">
        <v>679</v>
      </c>
    </row>
    <row r="16" spans="3:16" ht="12.75">
      <c r="C16" s="1">
        <v>12</v>
      </c>
      <c r="D16" s="1" t="s">
        <v>141</v>
      </c>
      <c r="E16" s="1">
        <v>12</v>
      </c>
      <c r="F16" s="120" t="s">
        <v>1172</v>
      </c>
      <c r="G16" s="1" t="s">
        <v>398</v>
      </c>
      <c r="P16" s="26"/>
    </row>
    <row r="17" spans="3:16" ht="12.75">
      <c r="C17" s="1">
        <v>13</v>
      </c>
      <c r="D17" s="1" t="s">
        <v>141</v>
      </c>
      <c r="E17" s="1">
        <v>13</v>
      </c>
      <c r="F17" s="119" t="s">
        <v>1173</v>
      </c>
      <c r="P17" s="27"/>
    </row>
    <row r="18" spans="3:16" ht="12.75">
      <c r="C18" s="1">
        <v>14</v>
      </c>
      <c r="D18" s="1" t="s">
        <v>141</v>
      </c>
      <c r="E18" s="1">
        <v>14</v>
      </c>
      <c r="F18" s="119" t="s">
        <v>1174</v>
      </c>
      <c r="L18" s="39" t="s">
        <v>3</v>
      </c>
      <c r="P18" s="27"/>
    </row>
    <row r="19" spans="3:16" ht="12.75">
      <c r="C19" s="1">
        <v>15</v>
      </c>
      <c r="D19" s="1" t="s">
        <v>141</v>
      </c>
      <c r="E19" s="1">
        <v>15</v>
      </c>
      <c r="F19" s="119" t="s">
        <v>1175</v>
      </c>
      <c r="L19" s="35" t="s">
        <v>18</v>
      </c>
      <c r="P19" s="27"/>
    </row>
    <row r="20" spans="3:16" ht="12.75">
      <c r="C20" s="1">
        <v>16</v>
      </c>
      <c r="D20" s="1" t="s">
        <v>141</v>
      </c>
      <c r="E20" s="1">
        <v>16</v>
      </c>
      <c r="F20" s="119" t="s">
        <v>1176</v>
      </c>
      <c r="L20" s="35" t="s">
        <v>9</v>
      </c>
      <c r="P20" s="27" t="s">
        <v>119</v>
      </c>
    </row>
    <row r="21" spans="3:16" ht="12.75">
      <c r="C21" s="1">
        <v>17</v>
      </c>
      <c r="D21" s="1" t="s">
        <v>141</v>
      </c>
      <c r="E21" s="1">
        <v>17</v>
      </c>
      <c r="F21" s="119" t="s">
        <v>1177</v>
      </c>
      <c r="L21" s="35" t="s">
        <v>14</v>
      </c>
      <c r="P21" s="27" t="s">
        <v>122</v>
      </c>
    </row>
    <row r="22" spans="3:16" ht="12.75">
      <c r="C22" s="1">
        <v>18</v>
      </c>
      <c r="D22" s="1" t="s">
        <v>141</v>
      </c>
      <c r="E22" s="1">
        <v>18</v>
      </c>
      <c r="F22" s="121" t="s">
        <v>1469</v>
      </c>
      <c r="P22" s="27" t="s">
        <v>124</v>
      </c>
    </row>
    <row r="23" spans="3:16" ht="12.75">
      <c r="C23" s="1">
        <v>19</v>
      </c>
      <c r="D23" s="1" t="s">
        <v>141</v>
      </c>
      <c r="E23" s="1">
        <v>19</v>
      </c>
      <c r="F23" s="118" t="s">
        <v>397</v>
      </c>
      <c r="P23" s="27" t="s">
        <v>287</v>
      </c>
    </row>
    <row r="24" spans="3:16" ht="12.75">
      <c r="C24" s="1">
        <v>20</v>
      </c>
      <c r="D24" s="1" t="s">
        <v>141</v>
      </c>
      <c r="E24" s="1">
        <v>20</v>
      </c>
      <c r="F24" s="115" t="s">
        <v>1504</v>
      </c>
      <c r="P24" s="27" t="s">
        <v>288</v>
      </c>
    </row>
    <row r="25" spans="3:16" ht="12.75">
      <c r="C25" s="1">
        <v>21</v>
      </c>
      <c r="D25" s="1" t="s">
        <v>141</v>
      </c>
      <c r="E25" s="1">
        <v>21</v>
      </c>
      <c r="F25" t="s">
        <v>1573</v>
      </c>
      <c r="P25" s="41" t="s">
        <v>294</v>
      </c>
    </row>
    <row r="26" spans="3:16" ht="12.75">
      <c r="C26" s="1">
        <v>22</v>
      </c>
      <c r="D26" s="1" t="s">
        <v>141</v>
      </c>
      <c r="E26" s="1">
        <v>22</v>
      </c>
      <c r="F26" s="46" t="s">
        <v>690</v>
      </c>
      <c r="N26" s="35" t="s">
        <v>21</v>
      </c>
      <c r="P26" s="40" t="s">
        <v>295</v>
      </c>
    </row>
    <row r="27" spans="3:16" ht="12.75">
      <c r="C27" s="1">
        <v>23</v>
      </c>
      <c r="D27" s="1" t="s">
        <v>141</v>
      </c>
      <c r="E27" s="1">
        <v>23</v>
      </c>
      <c r="F27" t="s">
        <v>1505</v>
      </c>
      <c r="H27" s="1" t="s">
        <v>140</v>
      </c>
      <c r="P27" s="40" t="s">
        <v>296</v>
      </c>
    </row>
    <row r="28" spans="3:16" ht="12.75">
      <c r="C28" s="1">
        <v>24</v>
      </c>
      <c r="D28" s="1" t="s">
        <v>141</v>
      </c>
      <c r="E28" s="1">
        <v>24</v>
      </c>
      <c r="F28" s="45" t="s">
        <v>1470</v>
      </c>
      <c r="P28" s="35" t="s">
        <v>297</v>
      </c>
    </row>
    <row r="29" spans="3:16" ht="12.75">
      <c r="C29" s="1">
        <v>25</v>
      </c>
      <c r="D29" s="1" t="s">
        <v>141</v>
      </c>
      <c r="E29" s="1">
        <v>25</v>
      </c>
      <c r="F29" s="45" t="s">
        <v>1101</v>
      </c>
      <c r="H29" s="45" t="s">
        <v>688</v>
      </c>
      <c r="P29" s="35" t="s">
        <v>298</v>
      </c>
    </row>
    <row r="30" spans="3:16" ht="12.75">
      <c r="C30" s="1">
        <v>26</v>
      </c>
      <c r="D30" s="1" t="s">
        <v>141</v>
      </c>
      <c r="E30" s="1">
        <v>26</v>
      </c>
      <c r="F30" t="s">
        <v>1471</v>
      </c>
      <c r="H30" s="1" t="s">
        <v>411</v>
      </c>
      <c r="P30" s="35" t="s">
        <v>299</v>
      </c>
    </row>
    <row r="31" spans="3:16" ht="12.75">
      <c r="C31" s="1">
        <v>27</v>
      </c>
      <c r="D31" s="1" t="s">
        <v>141</v>
      </c>
      <c r="E31" s="1">
        <v>27</v>
      </c>
      <c r="F31" t="s">
        <v>1497</v>
      </c>
      <c r="H31" s="1" t="s">
        <v>171</v>
      </c>
      <c r="P31" s="35" t="s">
        <v>300</v>
      </c>
    </row>
    <row r="32" spans="3:16" ht="12.75">
      <c r="C32" s="1">
        <v>28</v>
      </c>
      <c r="D32" s="1" t="s">
        <v>141</v>
      </c>
      <c r="E32" s="1">
        <v>28</v>
      </c>
      <c r="F32" s="45" t="s">
        <v>1472</v>
      </c>
      <c r="H32" s="1" t="s">
        <v>409</v>
      </c>
      <c r="P32" s="35" t="s">
        <v>301</v>
      </c>
    </row>
    <row r="33" spans="3:16" ht="12.75">
      <c r="C33" s="1">
        <v>29</v>
      </c>
      <c r="D33" s="1" t="s">
        <v>141</v>
      </c>
      <c r="E33" s="1">
        <v>29</v>
      </c>
      <c r="F33" s="35" t="s">
        <v>1473</v>
      </c>
      <c r="H33" s="45" t="s">
        <v>678</v>
      </c>
      <c r="P33" s="35" t="s">
        <v>302</v>
      </c>
    </row>
    <row r="34" spans="3:16" ht="12.75">
      <c r="C34" s="1">
        <v>30</v>
      </c>
      <c r="D34" s="1" t="s">
        <v>141</v>
      </c>
      <c r="E34" s="1">
        <v>30</v>
      </c>
      <c r="F34" s="45" t="s">
        <v>1499</v>
      </c>
      <c r="H34" s="1" t="s">
        <v>175</v>
      </c>
      <c r="P34" s="35" t="s">
        <v>303</v>
      </c>
    </row>
    <row r="35" spans="3:16" ht="12.75">
      <c r="C35" s="1">
        <v>31</v>
      </c>
      <c r="D35" s="1" t="s">
        <v>141</v>
      </c>
      <c r="E35" s="1">
        <v>31</v>
      </c>
      <c r="F35" s="45" t="s">
        <v>1108</v>
      </c>
      <c r="H35" s="1" t="s">
        <v>172</v>
      </c>
      <c r="P35" s="35" t="s">
        <v>308</v>
      </c>
    </row>
    <row r="36" spans="3:16" ht="12.75">
      <c r="C36" s="1">
        <v>32</v>
      </c>
      <c r="D36" s="1" t="s">
        <v>141</v>
      </c>
      <c r="E36" s="1">
        <v>32</v>
      </c>
      <c r="F36" s="46" t="s">
        <v>1574</v>
      </c>
      <c r="H36" s="1" t="s">
        <v>168</v>
      </c>
      <c r="P36" s="40" t="s">
        <v>320</v>
      </c>
    </row>
    <row r="37" spans="3:16" ht="12.75">
      <c r="C37" s="1">
        <v>33</v>
      </c>
      <c r="D37" s="1" t="s">
        <v>19</v>
      </c>
      <c r="E37" s="1">
        <v>33</v>
      </c>
      <c r="F37" t="s">
        <v>1474</v>
      </c>
      <c r="H37" s="45" t="s">
        <v>681</v>
      </c>
      <c r="P37" s="40" t="s">
        <v>321</v>
      </c>
    </row>
    <row r="38" spans="3:16" ht="12.75">
      <c r="C38" s="1">
        <v>34</v>
      </c>
      <c r="D38" s="1" t="s">
        <v>19</v>
      </c>
      <c r="E38" s="1">
        <v>34</v>
      </c>
      <c r="F38" s="46" t="s">
        <v>1575</v>
      </c>
      <c r="H38" s="1" t="s">
        <v>178</v>
      </c>
    </row>
    <row r="39" spans="3:16" ht="12.75">
      <c r="C39" s="1">
        <v>35</v>
      </c>
      <c r="D39" s="1" t="s">
        <v>19</v>
      </c>
      <c r="E39" s="1">
        <v>35</v>
      </c>
      <c r="F39" s="46" t="s">
        <v>689</v>
      </c>
      <c r="H39" s="1" t="s">
        <v>165</v>
      </c>
    </row>
    <row r="40" spans="3:16" ht="12.75">
      <c r="C40" s="1">
        <v>36</v>
      </c>
      <c r="D40" s="1" t="s">
        <v>19</v>
      </c>
      <c r="E40" s="1">
        <v>36</v>
      </c>
      <c r="F40" s="46" t="s">
        <v>1518</v>
      </c>
      <c r="H40" s="1" t="s">
        <v>166</v>
      </c>
      <c r="M40" t="s">
        <v>984</v>
      </c>
      <c r="N40">
        <v>15</v>
      </c>
    </row>
    <row r="41" spans="3:16" ht="12.75">
      <c r="C41" s="1">
        <v>37</v>
      </c>
      <c r="D41" s="1" t="s">
        <v>19</v>
      </c>
      <c r="E41" s="1">
        <v>37</v>
      </c>
      <c r="F41" s="46" t="s">
        <v>1491</v>
      </c>
      <c r="H41" s="1" t="s">
        <v>176</v>
      </c>
      <c r="M41" t="s">
        <v>977</v>
      </c>
      <c r="N41">
        <v>15</v>
      </c>
    </row>
    <row r="42" spans="3:16" ht="12.75">
      <c r="C42" s="1">
        <v>38</v>
      </c>
      <c r="D42" s="1" t="s">
        <v>19</v>
      </c>
      <c r="E42" s="1">
        <v>38</v>
      </c>
      <c r="F42" s="1" t="s">
        <v>1498</v>
      </c>
      <c r="H42" s="45" t="s">
        <v>682</v>
      </c>
      <c r="M42" t="s">
        <v>983</v>
      </c>
      <c r="N42">
        <v>15</v>
      </c>
    </row>
    <row r="43" spans="3:16" ht="12.75">
      <c r="C43" s="1">
        <v>39</v>
      </c>
      <c r="D43" s="1" t="s">
        <v>27</v>
      </c>
      <c r="E43" s="1">
        <v>39</v>
      </c>
      <c r="F43" s="35" t="s">
        <v>405</v>
      </c>
      <c r="H43" s="1" t="s">
        <v>173</v>
      </c>
      <c r="M43" t="s">
        <v>978</v>
      </c>
      <c r="N43">
        <v>5</v>
      </c>
    </row>
    <row r="44" spans="3:16" ht="12.75">
      <c r="C44" s="1">
        <v>40</v>
      </c>
      <c r="D44" s="1" t="s">
        <v>27</v>
      </c>
      <c r="E44" s="1">
        <v>40</v>
      </c>
      <c r="F44" t="s">
        <v>1576</v>
      </c>
      <c r="H44" s="1" t="s">
        <v>177</v>
      </c>
      <c r="M44" t="s">
        <v>101</v>
      </c>
      <c r="N44">
        <v>6</v>
      </c>
      <c r="P44" s="65" t="s">
        <v>521</v>
      </c>
    </row>
    <row r="45" spans="3:16" ht="12.75">
      <c r="C45" s="1">
        <v>41</v>
      </c>
      <c r="D45" s="1" t="s">
        <v>27</v>
      </c>
      <c r="E45" s="1">
        <v>41</v>
      </c>
      <c r="F45" s="1" t="s">
        <v>1577</v>
      </c>
      <c r="H45" s="1" t="s">
        <v>167</v>
      </c>
      <c r="M45" t="s">
        <v>979</v>
      </c>
      <c r="N45">
        <v>6</v>
      </c>
      <c r="P45" s="74" t="s">
        <v>556</v>
      </c>
    </row>
    <row r="46" spans="3:16" ht="12.75">
      <c r="C46" s="1">
        <v>42</v>
      </c>
      <c r="D46" s="1" t="s">
        <v>27</v>
      </c>
      <c r="E46" s="1">
        <v>42</v>
      </c>
      <c r="F46" s="1" t="s">
        <v>1500</v>
      </c>
      <c r="H46" s="1" t="s">
        <v>169</v>
      </c>
      <c r="M46" t="s">
        <v>980</v>
      </c>
      <c r="N46">
        <v>3</v>
      </c>
      <c r="P46" s="75" t="s">
        <v>503</v>
      </c>
    </row>
    <row r="47" spans="3:16" ht="12.75">
      <c r="C47" s="1">
        <v>43</v>
      </c>
      <c r="D47" s="1" t="s">
        <v>27</v>
      </c>
      <c r="E47" s="1">
        <v>43</v>
      </c>
      <c r="F47" s="1" t="s">
        <v>1516</v>
      </c>
      <c r="H47" s="1" t="s">
        <v>170</v>
      </c>
      <c r="M47" t="s">
        <v>994</v>
      </c>
      <c r="N47">
        <v>3</v>
      </c>
      <c r="P47" s="65" t="s">
        <v>796</v>
      </c>
    </row>
    <row r="48" spans="3:16" ht="12.75">
      <c r="C48" s="1">
        <v>44</v>
      </c>
      <c r="D48" s="1" t="s">
        <v>27</v>
      </c>
      <c r="E48" s="1">
        <v>44</v>
      </c>
      <c r="F48" s="46" t="s">
        <v>1519</v>
      </c>
      <c r="H48" s="1" t="s">
        <v>693</v>
      </c>
      <c r="M48" t="s">
        <v>995</v>
      </c>
      <c r="N48">
        <v>3</v>
      </c>
      <c r="P48" s="100" t="s">
        <v>594</v>
      </c>
    </row>
    <row r="49" spans="3:16" ht="12.75">
      <c r="C49" s="1">
        <v>45</v>
      </c>
      <c r="D49" s="1" t="s">
        <v>27</v>
      </c>
      <c r="E49" s="1">
        <v>45</v>
      </c>
      <c r="F49" s="45" t="s">
        <v>1483</v>
      </c>
      <c r="H49" s="45" t="s">
        <v>683</v>
      </c>
      <c r="M49" t="s">
        <v>304</v>
      </c>
      <c r="N49">
        <v>5</v>
      </c>
      <c r="P49" s="97" t="s">
        <v>827</v>
      </c>
    </row>
    <row r="50" spans="3:16" ht="12.75">
      <c r="C50" s="1">
        <v>46</v>
      </c>
      <c r="D50" s="1" t="s">
        <v>20</v>
      </c>
      <c r="E50" s="1">
        <v>46</v>
      </c>
      <c r="F50" s="1" t="s">
        <v>162</v>
      </c>
      <c r="H50" s="45" t="s">
        <v>684</v>
      </c>
      <c r="M50" t="s">
        <v>981</v>
      </c>
      <c r="P50" s="75" t="s">
        <v>511</v>
      </c>
    </row>
    <row r="51" spans="3:16" ht="12.75">
      <c r="C51" s="1">
        <v>47</v>
      </c>
      <c r="D51" s="1" t="s">
        <v>20</v>
      </c>
      <c r="E51" s="1">
        <v>47</v>
      </c>
      <c r="F51" t="s">
        <v>1510</v>
      </c>
      <c r="H51" s="45" t="s">
        <v>686</v>
      </c>
      <c r="M51" t="s">
        <v>985</v>
      </c>
      <c r="N51">
        <v>4</v>
      </c>
      <c r="P51" s="100" t="s">
        <v>583</v>
      </c>
    </row>
    <row r="52" spans="3:16" ht="12.75">
      <c r="C52" s="1">
        <v>48</v>
      </c>
      <c r="D52" s="1" t="s">
        <v>20</v>
      </c>
      <c r="E52" s="1">
        <v>48</v>
      </c>
      <c r="F52" s="46" t="s">
        <v>1481</v>
      </c>
      <c r="H52" s="45" t="s">
        <v>687</v>
      </c>
      <c r="M52" t="s">
        <v>982</v>
      </c>
      <c r="N52">
        <v>5</v>
      </c>
      <c r="P52" s="74" t="s">
        <v>540</v>
      </c>
    </row>
    <row r="53" spans="3:16" ht="12.75">
      <c r="C53" s="1">
        <v>49</v>
      </c>
      <c r="D53" s="1" t="s">
        <v>20</v>
      </c>
      <c r="E53" s="1">
        <v>49</v>
      </c>
      <c r="F53" s="47" t="s">
        <v>408</v>
      </c>
      <c r="H53" t="s">
        <v>401</v>
      </c>
      <c r="M53" t="s">
        <v>1010</v>
      </c>
      <c r="N53" t="s">
        <v>1015</v>
      </c>
      <c r="P53" s="74"/>
    </row>
    <row r="54" spans="3:16" ht="12.75">
      <c r="C54" s="1">
        <v>50</v>
      </c>
      <c r="D54" s="1" t="s">
        <v>20</v>
      </c>
      <c r="E54" s="1">
        <v>50</v>
      </c>
      <c r="F54" s="46" t="s">
        <v>1578</v>
      </c>
      <c r="H54" s="1" t="s">
        <v>410</v>
      </c>
      <c r="M54" t="s">
        <v>988</v>
      </c>
      <c r="N54">
        <v>4</v>
      </c>
      <c r="P54" s="100" t="s">
        <v>825</v>
      </c>
    </row>
    <row r="55" spans="3:16" ht="12.75">
      <c r="C55" s="1">
        <v>51</v>
      </c>
      <c r="D55" s="1" t="s">
        <v>20</v>
      </c>
      <c r="E55" s="1">
        <v>51</v>
      </c>
      <c r="F55" s="1" t="s">
        <v>1517</v>
      </c>
      <c r="H55" s="1" t="s">
        <v>164</v>
      </c>
      <c r="M55" t="s">
        <v>989</v>
      </c>
      <c r="N55">
        <v>3</v>
      </c>
      <c r="P55" s="103" t="s">
        <v>617</v>
      </c>
    </row>
    <row r="56" spans="3:16" ht="12.75">
      <c r="C56" s="1">
        <v>52</v>
      </c>
      <c r="D56" s="1" t="s">
        <v>20</v>
      </c>
      <c r="E56" s="1">
        <v>52</v>
      </c>
      <c r="F56" t="s">
        <v>1502</v>
      </c>
      <c r="H56" s="45" t="s">
        <v>685</v>
      </c>
      <c r="M56" t="s">
        <v>990</v>
      </c>
      <c r="N56">
        <v>2</v>
      </c>
      <c r="P56" s="75" t="s">
        <v>665</v>
      </c>
    </row>
    <row r="57" spans="3:16" ht="12.75">
      <c r="C57" s="1">
        <v>53</v>
      </c>
      <c r="D57" s="1" t="s">
        <v>20</v>
      </c>
      <c r="E57" s="1">
        <v>53</v>
      </c>
      <c r="F57" s="46" t="s">
        <v>1494</v>
      </c>
      <c r="M57" t="s">
        <v>997</v>
      </c>
      <c r="N57">
        <v>2</v>
      </c>
      <c r="P57" s="65" t="s">
        <v>527</v>
      </c>
    </row>
    <row r="58" spans="3:16" ht="12.75">
      <c r="C58" s="1">
        <v>54</v>
      </c>
      <c r="D58" s="1" t="s">
        <v>174</v>
      </c>
      <c r="E58" s="1">
        <v>54</v>
      </c>
      <c r="F58" s="46" t="s">
        <v>1520</v>
      </c>
      <c r="M58" t="s">
        <v>992</v>
      </c>
      <c r="N58">
        <v>4</v>
      </c>
      <c r="P58" s="105" t="s">
        <v>700</v>
      </c>
    </row>
    <row r="59" spans="3:16" ht="12.75">
      <c r="C59" s="1">
        <v>55</v>
      </c>
      <c r="D59" s="1" t="s">
        <v>174</v>
      </c>
      <c r="E59" s="1">
        <v>55</v>
      </c>
      <c r="F59" s="45" t="s">
        <v>1482</v>
      </c>
      <c r="M59" t="s">
        <v>1020</v>
      </c>
      <c r="N59">
        <v>2</v>
      </c>
      <c r="P59" s="105" t="s">
        <v>315</v>
      </c>
    </row>
    <row r="60" spans="3:16" ht="12.75">
      <c r="C60" s="1">
        <v>56</v>
      </c>
      <c r="D60" s="1" t="s">
        <v>174</v>
      </c>
      <c r="E60" s="1">
        <v>56</v>
      </c>
      <c r="F60" s="46" t="s">
        <v>1487</v>
      </c>
      <c r="M60" t="s">
        <v>1021</v>
      </c>
      <c r="N60">
        <v>3</v>
      </c>
      <c r="P60" s="74" t="s">
        <v>542</v>
      </c>
    </row>
    <row r="61" spans="3:16" ht="12.75">
      <c r="C61" s="1">
        <v>57</v>
      </c>
      <c r="D61" s="1" t="s">
        <v>174</v>
      </c>
      <c r="E61" s="1">
        <v>57</v>
      </c>
      <c r="F61" s="46" t="s">
        <v>1484</v>
      </c>
      <c r="M61" t="s">
        <v>991</v>
      </c>
      <c r="N61">
        <v>3</v>
      </c>
      <c r="P61" s="105" t="s">
        <v>960</v>
      </c>
    </row>
    <row r="62" spans="3:16" ht="12.75">
      <c r="C62" s="1">
        <v>58</v>
      </c>
      <c r="E62" s="1">
        <v>58</v>
      </c>
      <c r="F62" s="46" t="s">
        <v>1521</v>
      </c>
      <c r="M62" t="s">
        <v>999</v>
      </c>
      <c r="N62">
        <v>2</v>
      </c>
      <c r="P62" s="100" t="s">
        <v>588</v>
      </c>
    </row>
    <row r="63" spans="3:16" ht="12.75">
      <c r="C63" s="1">
        <v>59</v>
      </c>
      <c r="E63" s="1">
        <v>59</v>
      </c>
      <c r="F63" s="35" t="s">
        <v>1475</v>
      </c>
      <c r="M63" t="s">
        <v>986</v>
      </c>
      <c r="N63">
        <v>2</v>
      </c>
      <c r="P63" s="100" t="s">
        <v>584</v>
      </c>
    </row>
    <row r="64" spans="3:16" ht="12.75">
      <c r="C64" s="1">
        <v>60</v>
      </c>
      <c r="E64" s="1">
        <v>60</v>
      </c>
      <c r="F64" s="46" t="s">
        <v>1485</v>
      </c>
      <c r="M64" t="s">
        <v>1003</v>
      </c>
      <c r="N64">
        <v>2</v>
      </c>
      <c r="P64" s="103" t="s">
        <v>616</v>
      </c>
    </row>
    <row r="65" spans="3:16" ht="12.75">
      <c r="C65" s="1">
        <v>61</v>
      </c>
      <c r="E65" s="1">
        <v>61</v>
      </c>
      <c r="F65" s="47" t="s">
        <v>1522</v>
      </c>
      <c r="M65" t="s">
        <v>1000</v>
      </c>
      <c r="N65">
        <v>2</v>
      </c>
      <c r="P65" s="101" t="s">
        <v>607</v>
      </c>
    </row>
    <row r="66" spans="3:16" ht="15.75" customHeight="1">
      <c r="C66" s="1">
        <v>62</v>
      </c>
      <c r="E66" s="1">
        <v>62</v>
      </c>
      <c r="F66" s="46" t="s">
        <v>1523</v>
      </c>
      <c r="M66" t="s">
        <v>1019</v>
      </c>
      <c r="N66">
        <v>2</v>
      </c>
      <c r="P66" s="74" t="s">
        <v>537</v>
      </c>
    </row>
    <row r="67" spans="3:16" ht="15.75" customHeight="1">
      <c r="C67" s="1">
        <v>63</v>
      </c>
      <c r="E67" s="1">
        <v>63</v>
      </c>
      <c r="F67" s="45" t="s">
        <v>1486</v>
      </c>
      <c r="M67" t="s">
        <v>1004</v>
      </c>
      <c r="P67" s="74" t="s">
        <v>555</v>
      </c>
    </row>
    <row r="68" spans="3:16" ht="15.75" customHeight="1">
      <c r="C68" s="1">
        <v>64</v>
      </c>
      <c r="E68" s="1">
        <v>64</v>
      </c>
      <c r="F68" t="s">
        <v>1513</v>
      </c>
      <c r="M68" t="s">
        <v>1005</v>
      </c>
      <c r="P68" s="74" t="s">
        <v>545</v>
      </c>
    </row>
    <row r="69" spans="3:16" ht="15.75" customHeight="1">
      <c r="C69" s="1">
        <v>65</v>
      </c>
      <c r="E69" s="1">
        <v>65</v>
      </c>
      <c r="F69" t="s">
        <v>1533</v>
      </c>
      <c r="M69" t="s">
        <v>987</v>
      </c>
      <c r="N69">
        <v>2</v>
      </c>
      <c r="P69" s="105" t="s">
        <v>356</v>
      </c>
    </row>
    <row r="70" spans="3:16" ht="15.75" customHeight="1">
      <c r="C70" s="1">
        <v>66</v>
      </c>
      <c r="E70" s="1">
        <v>66</v>
      </c>
      <c r="F70" s="45" t="s">
        <v>1490</v>
      </c>
      <c r="M70" t="s">
        <v>1013</v>
      </c>
    </row>
    <row r="71" spans="3:16" ht="15.75" customHeight="1">
      <c r="C71" s="1">
        <v>67</v>
      </c>
      <c r="E71" s="1">
        <v>67</v>
      </c>
      <c r="F71" s="45" t="s">
        <v>1515</v>
      </c>
      <c r="M71" t="s">
        <v>996</v>
      </c>
      <c r="P71" s="75" t="s">
        <v>496</v>
      </c>
    </row>
    <row r="72" spans="3:16" ht="15.75" customHeight="1">
      <c r="C72" s="1">
        <v>68</v>
      </c>
      <c r="E72" s="1">
        <v>68</v>
      </c>
      <c r="F72" s="45" t="s">
        <v>1534</v>
      </c>
      <c r="M72" t="s">
        <v>1018</v>
      </c>
      <c r="P72" s="105" t="s">
        <v>480</v>
      </c>
    </row>
    <row r="73" spans="3:16" ht="15.75" customHeight="1">
      <c r="C73" s="1">
        <v>69</v>
      </c>
      <c r="E73" s="1">
        <v>69</v>
      </c>
      <c r="F73" s="35" t="s">
        <v>1476</v>
      </c>
      <c r="M73" t="s">
        <v>1006</v>
      </c>
      <c r="N73">
        <v>3</v>
      </c>
      <c r="P73" s="102" t="s">
        <v>837</v>
      </c>
    </row>
    <row r="74" spans="3:16" ht="15.75" customHeight="1">
      <c r="C74" s="1">
        <v>70</v>
      </c>
      <c r="E74" s="1">
        <v>70</v>
      </c>
      <c r="F74" s="45" t="s">
        <v>1582</v>
      </c>
      <c r="M74" t="s">
        <v>1008</v>
      </c>
      <c r="P74" s="101" t="s">
        <v>840</v>
      </c>
    </row>
    <row r="75" spans="3:16" ht="15.75" customHeight="1">
      <c r="C75" s="1">
        <v>71</v>
      </c>
      <c r="E75" s="1">
        <v>71</v>
      </c>
      <c r="F75" s="45" t="s">
        <v>1488</v>
      </c>
      <c r="M75" t="s">
        <v>1014</v>
      </c>
      <c r="N75" t="s">
        <v>1049</v>
      </c>
      <c r="P75" s="100" t="s">
        <v>815</v>
      </c>
    </row>
    <row r="76" spans="3:16" ht="15.75" customHeight="1">
      <c r="E76" s="1">
        <v>72</v>
      </c>
      <c r="F76" s="47" t="s">
        <v>1526</v>
      </c>
      <c r="M76" t="s">
        <v>1017</v>
      </c>
      <c r="P76" s="103" t="s">
        <v>821</v>
      </c>
    </row>
    <row r="77" spans="3:16" ht="15.75" customHeight="1">
      <c r="E77" s="1">
        <v>73</v>
      </c>
      <c r="F77" s="45" t="s">
        <v>1541</v>
      </c>
      <c r="M77" t="s">
        <v>94</v>
      </c>
      <c r="P77" s="105" t="s">
        <v>839</v>
      </c>
    </row>
    <row r="78" spans="3:16" ht="15.75" customHeight="1">
      <c r="E78" s="1">
        <v>74</v>
      </c>
      <c r="F78" s="45" t="s">
        <v>1495</v>
      </c>
      <c r="M78" t="s">
        <v>1026</v>
      </c>
      <c r="P78" s="65" t="s">
        <v>584</v>
      </c>
    </row>
    <row r="79" spans="3:16" ht="15.75" customHeight="1">
      <c r="E79" s="1">
        <v>75</v>
      </c>
      <c r="F79" s="45" t="s">
        <v>1536</v>
      </c>
      <c r="M79" t="s">
        <v>1029</v>
      </c>
      <c r="P79" s="97" t="s">
        <v>838</v>
      </c>
    </row>
    <row r="80" spans="3:16" ht="15.75" customHeight="1">
      <c r="E80" s="1">
        <v>76</v>
      </c>
      <c r="F80" t="s">
        <v>1503</v>
      </c>
      <c r="M80" t="s">
        <v>1031</v>
      </c>
      <c r="P80" s="105" t="s">
        <v>818</v>
      </c>
    </row>
    <row r="81" spans="5:16" ht="15.75" customHeight="1">
      <c r="E81" s="1">
        <v>77</v>
      </c>
      <c r="F81" t="s">
        <v>1539</v>
      </c>
      <c r="M81" s="114" t="s">
        <v>1033</v>
      </c>
      <c r="P81" s="99" t="s">
        <v>817</v>
      </c>
    </row>
    <row r="82" spans="5:16" ht="15.75" customHeight="1">
      <c r="E82" s="1">
        <v>78</v>
      </c>
      <c r="F82" t="s">
        <v>1544</v>
      </c>
      <c r="M82" t="s">
        <v>1035</v>
      </c>
      <c r="P82" s="97" t="s">
        <v>816</v>
      </c>
    </row>
    <row r="83" spans="5:16" ht="15.75" customHeight="1">
      <c r="E83" s="1">
        <v>79</v>
      </c>
      <c r="F83" s="35" t="s">
        <v>691</v>
      </c>
      <c r="M83" t="s">
        <v>1037</v>
      </c>
    </row>
    <row r="84" spans="5:16" ht="15.75" customHeight="1">
      <c r="E84" s="1">
        <v>80</v>
      </c>
      <c r="F84" t="s">
        <v>1562</v>
      </c>
      <c r="M84" t="s">
        <v>1038</v>
      </c>
    </row>
    <row r="85" spans="5:16" ht="15.75" customHeight="1">
      <c r="E85" s="1">
        <v>81</v>
      </c>
      <c r="F85" s="45" t="s">
        <v>1496</v>
      </c>
      <c r="M85" t="s">
        <v>1039</v>
      </c>
      <c r="N85">
        <v>2</v>
      </c>
    </row>
    <row r="86" spans="5:16" ht="15.75" customHeight="1">
      <c r="E86" s="1">
        <v>82</v>
      </c>
      <c r="F86" t="s">
        <v>1514</v>
      </c>
      <c r="M86" t="s">
        <v>1043</v>
      </c>
    </row>
    <row r="87" spans="5:16" ht="15.75" customHeight="1">
      <c r="E87" s="1">
        <v>83</v>
      </c>
      <c r="F87" t="s">
        <v>1542</v>
      </c>
      <c r="M87" t="s">
        <v>1048</v>
      </c>
    </row>
    <row r="88" spans="5:16" ht="15.75" customHeight="1">
      <c r="E88" s="1">
        <v>84</v>
      </c>
      <c r="F88" s="46" t="s">
        <v>1492</v>
      </c>
      <c r="M88" t="s">
        <v>1054</v>
      </c>
    </row>
    <row r="89" spans="5:16" ht="15.75" customHeight="1">
      <c r="E89" s="1">
        <v>85</v>
      </c>
      <c r="F89" t="s">
        <v>1550</v>
      </c>
      <c r="M89" t="s">
        <v>1058</v>
      </c>
    </row>
    <row r="90" spans="5:16" ht="15.75" customHeight="1">
      <c r="E90" s="1">
        <v>86</v>
      </c>
      <c r="F90" s="1" t="s">
        <v>1506</v>
      </c>
      <c r="M90" t="s">
        <v>1065</v>
      </c>
    </row>
    <row r="91" spans="5:16" ht="15.75" customHeight="1">
      <c r="E91" s="1">
        <v>87</v>
      </c>
      <c r="F91" t="s">
        <v>1529</v>
      </c>
      <c r="M91" t="s">
        <v>1066</v>
      </c>
    </row>
    <row r="92" spans="5:16" ht="15.75" customHeight="1">
      <c r="E92" s="1">
        <v>88</v>
      </c>
      <c r="F92" s="1" t="s">
        <v>1579</v>
      </c>
      <c r="M92" t="s">
        <v>1074</v>
      </c>
    </row>
    <row r="93" spans="5:16" ht="15.75" customHeight="1">
      <c r="E93" s="1">
        <v>89</v>
      </c>
      <c r="F93" s="35" t="s">
        <v>1477</v>
      </c>
      <c r="M93" t="s">
        <v>1069</v>
      </c>
    </row>
    <row r="94" spans="5:16" ht="15.75" customHeight="1">
      <c r="E94" s="1">
        <v>90</v>
      </c>
      <c r="F94" s="1" t="s">
        <v>1554</v>
      </c>
      <c r="M94" t="s">
        <v>1075</v>
      </c>
    </row>
    <row r="95" spans="5:16" ht="15.75" customHeight="1">
      <c r="E95" s="1">
        <v>91</v>
      </c>
      <c r="F95" t="s">
        <v>1511</v>
      </c>
    </row>
    <row r="96" spans="5:16" ht="15.75" customHeight="1">
      <c r="E96" s="1">
        <v>92</v>
      </c>
      <c r="F96" s="1" t="s">
        <v>1556</v>
      </c>
    </row>
    <row r="97" spans="5:14" ht="15.75" customHeight="1">
      <c r="E97" s="1">
        <v>93</v>
      </c>
      <c r="F97" s="1" t="s">
        <v>1563</v>
      </c>
    </row>
    <row r="98" spans="5:14" ht="15.75" customHeight="1">
      <c r="E98" s="1">
        <v>94</v>
      </c>
      <c r="F98" s="45" t="s">
        <v>1543</v>
      </c>
      <c r="M98" t="s">
        <v>1581</v>
      </c>
    </row>
    <row r="99" spans="5:14" ht="15.75" customHeight="1">
      <c r="E99" s="1">
        <v>95</v>
      </c>
      <c r="F99" s="47" t="s">
        <v>1527</v>
      </c>
      <c r="M99" s="35" t="s">
        <v>3</v>
      </c>
      <c r="N99" s="40">
        <v>47</v>
      </c>
    </row>
    <row r="100" spans="5:14" ht="15.75" customHeight="1">
      <c r="E100" s="1">
        <v>96</v>
      </c>
      <c r="F100" s="122" t="s">
        <v>1501</v>
      </c>
      <c r="M100" s="35" t="s">
        <v>18</v>
      </c>
      <c r="N100" s="40">
        <v>47</v>
      </c>
    </row>
    <row r="101" spans="5:14" ht="15.75" customHeight="1">
      <c r="E101" s="1">
        <v>97</v>
      </c>
      <c r="F101" s="45" t="s">
        <v>1557</v>
      </c>
      <c r="M101" s="35" t="s">
        <v>9</v>
      </c>
      <c r="N101" s="40">
        <v>36</v>
      </c>
    </row>
    <row r="102" spans="5:14" ht="15.75" customHeight="1">
      <c r="E102" s="1">
        <v>98</v>
      </c>
      <c r="F102" s="45" t="s">
        <v>1560</v>
      </c>
      <c r="M102" s="35" t="s">
        <v>14</v>
      </c>
      <c r="N102" s="40">
        <v>30</v>
      </c>
    </row>
    <row r="103" spans="5:14" ht="15.75" customHeight="1">
      <c r="E103" s="1">
        <v>99</v>
      </c>
      <c r="F103" s="35" t="s">
        <v>692</v>
      </c>
      <c r="M103" s="35" t="s">
        <v>21</v>
      </c>
      <c r="N103" s="40">
        <v>21</v>
      </c>
    </row>
    <row r="104" spans="5:14" ht="15.75" customHeight="1">
      <c r="E104" s="1">
        <v>100</v>
      </c>
      <c r="F104" t="s">
        <v>1531</v>
      </c>
      <c r="M104" s="35" t="s">
        <v>16</v>
      </c>
      <c r="N104" s="40">
        <v>12</v>
      </c>
    </row>
    <row r="105" spans="5:14" ht="15.75" customHeight="1">
      <c r="E105" s="1">
        <v>101</v>
      </c>
      <c r="F105" t="s">
        <v>1553</v>
      </c>
      <c r="M105" s="47" t="s">
        <v>26</v>
      </c>
      <c r="N105" s="40">
        <v>5</v>
      </c>
    </row>
    <row r="106" spans="5:14" ht="15.75" customHeight="1">
      <c r="E106" s="1">
        <v>102</v>
      </c>
      <c r="F106" t="s">
        <v>1545</v>
      </c>
      <c r="M106" s="35" t="s">
        <v>29</v>
      </c>
      <c r="N106" s="40"/>
    </row>
    <row r="107" spans="5:14" ht="15.75" customHeight="1">
      <c r="E107" s="1">
        <v>103</v>
      </c>
      <c r="F107" t="s">
        <v>1540</v>
      </c>
      <c r="M107" s="35" t="s">
        <v>31</v>
      </c>
      <c r="N107" s="40"/>
    </row>
    <row r="108" spans="5:14" ht="15.75" customHeight="1">
      <c r="E108" s="1">
        <v>104</v>
      </c>
      <c r="F108" t="s">
        <v>1548</v>
      </c>
      <c r="M108" s="35" t="s">
        <v>33</v>
      </c>
      <c r="N108" s="40"/>
    </row>
    <row r="109" spans="5:14" ht="15.75" customHeight="1">
      <c r="E109" s="1">
        <v>105</v>
      </c>
      <c r="F109" t="s">
        <v>1535</v>
      </c>
      <c r="M109" s="35" t="s">
        <v>37</v>
      </c>
      <c r="N109" s="40"/>
    </row>
    <row r="110" spans="5:14" ht="15.75" customHeight="1">
      <c r="E110" s="1">
        <v>106</v>
      </c>
      <c r="F110" t="s">
        <v>1551</v>
      </c>
      <c r="M110" s="35" t="s">
        <v>39</v>
      </c>
      <c r="N110" s="40"/>
    </row>
    <row r="111" spans="5:14" ht="15.75" customHeight="1">
      <c r="E111" s="1">
        <v>107</v>
      </c>
      <c r="F111" t="s">
        <v>1547</v>
      </c>
      <c r="M111" s="35" t="s">
        <v>41</v>
      </c>
      <c r="N111" s="40"/>
    </row>
    <row r="112" spans="5:14" ht="15.75" customHeight="1">
      <c r="E112" s="1">
        <v>108</v>
      </c>
      <c r="F112" t="s">
        <v>1561</v>
      </c>
      <c r="M112" s="35" t="s">
        <v>45</v>
      </c>
      <c r="N112" s="40"/>
    </row>
    <row r="113" spans="5:14" ht="15.75" customHeight="1">
      <c r="E113" s="1">
        <v>109</v>
      </c>
      <c r="F113" s="35" t="s">
        <v>1478</v>
      </c>
      <c r="M113" s="35" t="s">
        <v>46</v>
      </c>
      <c r="N113" s="40"/>
    </row>
    <row r="114" spans="5:14" ht="15.75" customHeight="1">
      <c r="E114" s="1">
        <v>110</v>
      </c>
      <c r="F114" s="45" t="s">
        <v>1489</v>
      </c>
    </row>
    <row r="115" spans="5:14" ht="15.75" customHeight="1">
      <c r="E115" s="1">
        <v>111</v>
      </c>
      <c r="F115" t="s">
        <v>1558</v>
      </c>
    </row>
    <row r="116" spans="5:14" ht="15.75" customHeight="1">
      <c r="E116" s="1">
        <v>112</v>
      </c>
      <c r="F116" t="s">
        <v>1564</v>
      </c>
    </row>
    <row r="117" spans="5:14" ht="15.75" customHeight="1">
      <c r="E117" s="1">
        <v>113</v>
      </c>
      <c r="F117" t="s">
        <v>1552</v>
      </c>
    </row>
    <row r="118" spans="5:14" ht="15.75" customHeight="1">
      <c r="E118" s="1">
        <v>114</v>
      </c>
      <c r="F118" t="s">
        <v>1546</v>
      </c>
    </row>
    <row r="119" spans="5:14" ht="15.75" customHeight="1">
      <c r="E119" s="1">
        <v>115</v>
      </c>
      <c r="F119" t="s">
        <v>1537</v>
      </c>
    </row>
    <row r="120" spans="5:14" ht="15.75" customHeight="1">
      <c r="E120" s="1">
        <v>116</v>
      </c>
      <c r="F120" t="s">
        <v>1565</v>
      </c>
    </row>
    <row r="121" spans="5:14" ht="15.75" customHeight="1">
      <c r="E121" s="1">
        <v>117</v>
      </c>
      <c r="F121" s="46" t="s">
        <v>1493</v>
      </c>
    </row>
    <row r="122" spans="5:14" ht="15.75" customHeight="1">
      <c r="E122" s="1">
        <v>118</v>
      </c>
      <c r="F122" t="s">
        <v>1559</v>
      </c>
    </row>
    <row r="123" spans="5:14" ht="15.75" customHeight="1">
      <c r="E123" s="1">
        <v>119</v>
      </c>
      <c r="F123" s="35" t="s">
        <v>1479</v>
      </c>
    </row>
    <row r="124" spans="5:14" ht="15.75" customHeight="1">
      <c r="E124" s="1">
        <v>120</v>
      </c>
      <c r="F124" t="s">
        <v>1532</v>
      </c>
    </row>
    <row r="125" spans="5:14" ht="15.75" customHeight="1">
      <c r="E125" s="1">
        <v>121</v>
      </c>
      <c r="F125" s="1" t="s">
        <v>1566</v>
      </c>
    </row>
    <row r="126" spans="5:14" ht="15.75" customHeight="1">
      <c r="E126" s="1">
        <v>122</v>
      </c>
      <c r="F126" t="s">
        <v>1530</v>
      </c>
    </row>
    <row r="127" spans="5:14" ht="15.75" customHeight="1">
      <c r="E127" s="1">
        <v>123</v>
      </c>
      <c r="F127" s="1" t="s">
        <v>1568</v>
      </c>
    </row>
    <row r="128" spans="5:14" ht="15.75" customHeight="1">
      <c r="E128" s="1">
        <v>124</v>
      </c>
      <c r="F128" t="s">
        <v>1512</v>
      </c>
    </row>
    <row r="129" spans="5:6" ht="15.75" customHeight="1">
      <c r="E129" s="1">
        <v>125</v>
      </c>
      <c r="F129" t="s">
        <v>1549</v>
      </c>
    </row>
    <row r="130" spans="5:6" ht="15.75" customHeight="1">
      <c r="E130" s="1">
        <v>126</v>
      </c>
      <c r="F130" s="47" t="s">
        <v>1528</v>
      </c>
    </row>
    <row r="131" spans="5:6" ht="15.75" customHeight="1">
      <c r="E131" s="1">
        <v>127</v>
      </c>
      <c r="F131" t="s">
        <v>1567</v>
      </c>
    </row>
    <row r="132" spans="5:6" ht="15.75" customHeight="1">
      <c r="E132" s="1">
        <v>128</v>
      </c>
      <c r="F132" t="s">
        <v>1538</v>
      </c>
    </row>
    <row r="133" spans="5:6" ht="15.75" customHeight="1">
      <c r="E133" s="1">
        <v>129</v>
      </c>
      <c r="F133" s="35" t="s">
        <v>1480</v>
      </c>
    </row>
    <row r="134" spans="5:6" ht="15.75" customHeight="1">
      <c r="E134" s="1">
        <v>130</v>
      </c>
      <c r="F134" t="s">
        <v>1569</v>
      </c>
    </row>
    <row r="135" spans="5:6" ht="15.75" customHeight="1">
      <c r="E135" s="1">
        <v>131</v>
      </c>
      <c r="F135" t="s">
        <v>1508</v>
      </c>
    </row>
    <row r="136" spans="5:6" ht="15.75" customHeight="1">
      <c r="E136" s="1">
        <v>132</v>
      </c>
      <c r="F136" t="s">
        <v>1570</v>
      </c>
    </row>
    <row r="137" spans="5:6" ht="15.75" customHeight="1">
      <c r="E137" s="1">
        <v>133</v>
      </c>
      <c r="F137" t="s">
        <v>1525</v>
      </c>
    </row>
    <row r="138" spans="5:6" ht="15.75" customHeight="1">
      <c r="E138" s="1">
        <v>134</v>
      </c>
      <c r="F138" t="s">
        <v>1159</v>
      </c>
    </row>
    <row r="139" spans="5:6" ht="15.75" customHeight="1">
      <c r="E139" s="1">
        <v>135</v>
      </c>
      <c r="F139" s="1" t="s">
        <v>1507</v>
      </c>
    </row>
    <row r="140" spans="5:6" ht="15.75" customHeight="1">
      <c r="E140" s="1">
        <v>136</v>
      </c>
      <c r="F140" t="s">
        <v>1571</v>
      </c>
    </row>
    <row r="141" spans="5:6" ht="15.75" customHeight="1">
      <c r="E141" s="1">
        <v>137</v>
      </c>
      <c r="F141" t="s">
        <v>1555</v>
      </c>
    </row>
    <row r="142" spans="5:6" ht="15.75" customHeight="1">
      <c r="E142" s="1">
        <v>138</v>
      </c>
      <c r="F142" t="s">
        <v>1524</v>
      </c>
    </row>
    <row r="143" spans="5:6" ht="15.75" customHeight="1">
      <c r="E143" s="1">
        <v>139</v>
      </c>
      <c r="F143" t="s">
        <v>1572</v>
      </c>
    </row>
    <row r="144" spans="5:6" ht="15.75" customHeight="1">
      <c r="E144" s="1">
        <v>140</v>
      </c>
      <c r="F144" t="s">
        <v>1509</v>
      </c>
    </row>
    <row r="145" spans="5:5" ht="15.75" customHeight="1">
      <c r="E145" s="1"/>
    </row>
    <row r="146" spans="5:5" ht="15.75" customHeight="1">
      <c r="E146" s="1"/>
    </row>
    <row r="147" spans="5:5" ht="15.75" customHeight="1">
      <c r="E147" s="1"/>
    </row>
    <row r="148" spans="5:5" ht="15.75" customHeight="1">
      <c r="E148" s="1"/>
    </row>
    <row r="149" spans="5:5" ht="15.75" customHeight="1">
      <c r="E149" s="1"/>
    </row>
    <row r="150" spans="5:5" ht="15.75" customHeight="1">
      <c r="E150" s="1"/>
    </row>
    <row r="151" spans="5:5" ht="15.75" customHeight="1">
      <c r="E151" s="1"/>
    </row>
    <row r="152" spans="5:5" ht="15.75" customHeight="1">
      <c r="E152" s="1"/>
    </row>
    <row r="153" spans="5:5" ht="15.75" customHeight="1">
      <c r="E153" s="1"/>
    </row>
    <row r="154" spans="5:5" ht="15.75" customHeight="1">
      <c r="E154" s="1"/>
    </row>
    <row r="155" spans="5:5" ht="15.75" customHeight="1">
      <c r="E155" s="1"/>
    </row>
    <row r="156" spans="5:5" ht="15.75" customHeight="1">
      <c r="E156" s="1"/>
    </row>
    <row r="157" spans="5:5" ht="15.75" customHeight="1">
      <c r="E157"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C4:I28"/>
  <sheetViews>
    <sheetView workbookViewId="0">
      <selection activeCell="J16" sqref="J16"/>
    </sheetView>
  </sheetViews>
  <sheetFormatPr defaultColWidth="12.5703125" defaultRowHeight="15.75" customHeight="1"/>
  <cols>
    <col min="7" max="7" width="18.42578125" customWidth="1"/>
    <col min="9" max="9" width="18.5703125" customWidth="1"/>
  </cols>
  <sheetData>
    <row r="4" spans="3:9">
      <c r="C4" s="1" t="s">
        <v>83</v>
      </c>
    </row>
    <row r="7" spans="3:9">
      <c r="C7" s="1" t="s">
        <v>52</v>
      </c>
      <c r="D7" s="1" t="s">
        <v>53</v>
      </c>
      <c r="E7" s="1" t="s">
        <v>179</v>
      </c>
      <c r="F7" s="1" t="s">
        <v>55</v>
      </c>
      <c r="G7" s="1" t="s">
        <v>180</v>
      </c>
      <c r="H7" s="1" t="s">
        <v>181</v>
      </c>
      <c r="I7" s="1" t="s">
        <v>182</v>
      </c>
    </row>
    <row r="8" spans="3:9">
      <c r="C8" s="1">
        <v>1</v>
      </c>
      <c r="D8" s="1" t="s">
        <v>62</v>
      </c>
      <c r="E8" s="1">
        <v>1</v>
      </c>
      <c r="F8" s="39" t="s">
        <v>3</v>
      </c>
      <c r="G8" s="1">
        <v>1</v>
      </c>
      <c r="H8" s="1">
        <v>400</v>
      </c>
      <c r="I8" s="1">
        <v>1.5</v>
      </c>
    </row>
    <row r="9" spans="3:9">
      <c r="C9" s="1">
        <v>2</v>
      </c>
      <c r="D9" s="1" t="s">
        <v>62</v>
      </c>
      <c r="E9" s="1">
        <v>1</v>
      </c>
      <c r="F9" s="35" t="s">
        <v>18</v>
      </c>
      <c r="G9" s="1">
        <v>20</v>
      </c>
      <c r="H9" s="1">
        <v>2000</v>
      </c>
      <c r="I9" s="1">
        <v>1.4</v>
      </c>
    </row>
    <row r="10" spans="3:9">
      <c r="C10" s="1">
        <v>3</v>
      </c>
      <c r="D10" s="1" t="s">
        <v>62</v>
      </c>
      <c r="E10" s="1">
        <v>1</v>
      </c>
      <c r="F10" s="35" t="s">
        <v>9</v>
      </c>
      <c r="G10" s="1">
        <v>75</v>
      </c>
      <c r="H10" s="28" t="s">
        <v>183</v>
      </c>
      <c r="I10" s="1">
        <v>1.3</v>
      </c>
    </row>
    <row r="11" spans="3:9">
      <c r="C11" s="1">
        <v>4</v>
      </c>
      <c r="D11" s="1" t="s">
        <v>62</v>
      </c>
      <c r="E11" s="1">
        <v>1</v>
      </c>
      <c r="F11" s="35" t="s">
        <v>14</v>
      </c>
      <c r="G11" s="1">
        <v>145</v>
      </c>
      <c r="H11" s="28" t="s">
        <v>184</v>
      </c>
      <c r="I11" s="1">
        <v>1.2</v>
      </c>
    </row>
    <row r="12" spans="3:9">
      <c r="C12" s="1">
        <v>5</v>
      </c>
      <c r="D12" s="1" t="s">
        <v>62</v>
      </c>
      <c r="E12" s="1">
        <v>1</v>
      </c>
      <c r="F12" s="35" t="s">
        <v>21</v>
      </c>
      <c r="G12" s="1">
        <v>220</v>
      </c>
      <c r="H12" s="28" t="s">
        <v>185</v>
      </c>
      <c r="I12" s="1">
        <v>1.1000000000000001</v>
      </c>
    </row>
    <row r="13" spans="3:9">
      <c r="C13" s="1">
        <v>6</v>
      </c>
      <c r="D13" s="1" t="s">
        <v>63</v>
      </c>
      <c r="E13" s="1">
        <v>2</v>
      </c>
      <c r="F13" s="35" t="s">
        <v>16</v>
      </c>
      <c r="G13" s="1">
        <v>350</v>
      </c>
      <c r="H13" s="28" t="s">
        <v>186</v>
      </c>
      <c r="I13" s="1">
        <v>1.05</v>
      </c>
    </row>
    <row r="14" spans="3:9">
      <c r="C14" s="1">
        <v>7</v>
      </c>
      <c r="D14" s="1" t="s">
        <v>63</v>
      </c>
      <c r="E14" s="1">
        <v>2</v>
      </c>
      <c r="F14" s="47" t="s">
        <v>26</v>
      </c>
      <c r="G14" s="1">
        <v>600</v>
      </c>
      <c r="H14" s="28" t="s">
        <v>187</v>
      </c>
      <c r="I14" s="1">
        <v>1.75</v>
      </c>
    </row>
    <row r="15" spans="3:9">
      <c r="C15" s="1">
        <v>8</v>
      </c>
      <c r="D15" s="1" t="s">
        <v>63</v>
      </c>
      <c r="E15" s="1">
        <v>2</v>
      </c>
      <c r="F15" s="35" t="s">
        <v>29</v>
      </c>
      <c r="G15" s="1">
        <v>1000</v>
      </c>
      <c r="H15" s="28" t="s">
        <v>188</v>
      </c>
      <c r="I15" s="1">
        <v>1.5</v>
      </c>
    </row>
    <row r="16" spans="3:9">
      <c r="C16" s="1">
        <v>9</v>
      </c>
      <c r="D16" s="1" t="s">
        <v>63</v>
      </c>
      <c r="E16" s="1">
        <v>2</v>
      </c>
      <c r="F16" s="35" t="s">
        <v>31</v>
      </c>
      <c r="G16" s="1">
        <v>2200</v>
      </c>
      <c r="H16" s="28" t="s">
        <v>189</v>
      </c>
      <c r="I16" s="1">
        <v>1.4</v>
      </c>
    </row>
    <row r="17" spans="3:9">
      <c r="C17" s="1">
        <v>10</v>
      </c>
      <c r="D17" s="1" t="s">
        <v>63</v>
      </c>
      <c r="E17" s="1">
        <v>2</v>
      </c>
      <c r="F17" s="35" t="s">
        <v>33</v>
      </c>
      <c r="G17" s="1">
        <v>3800</v>
      </c>
      <c r="H17" s="28" t="s">
        <v>190</v>
      </c>
      <c r="I17" s="1">
        <v>1.3</v>
      </c>
    </row>
    <row r="18" spans="3:9">
      <c r="C18" s="1">
        <v>11</v>
      </c>
      <c r="D18" s="1" t="s">
        <v>66</v>
      </c>
      <c r="E18" s="1">
        <v>3</v>
      </c>
      <c r="F18" s="35" t="s">
        <v>37</v>
      </c>
      <c r="G18" s="1">
        <v>7000</v>
      </c>
      <c r="H18" s="28" t="s">
        <v>191</v>
      </c>
      <c r="I18" s="1">
        <v>1.2</v>
      </c>
    </row>
    <row r="19" spans="3:9">
      <c r="C19" s="1">
        <v>12</v>
      </c>
      <c r="D19" s="1" t="s">
        <v>66</v>
      </c>
      <c r="E19" s="1">
        <v>3</v>
      </c>
      <c r="F19" s="35" t="s">
        <v>39</v>
      </c>
      <c r="G19" s="28" t="s">
        <v>192</v>
      </c>
      <c r="H19" s="28" t="s">
        <v>193</v>
      </c>
      <c r="I19" s="1">
        <v>1.1000000000000001</v>
      </c>
    </row>
    <row r="20" spans="3:9">
      <c r="C20" s="1">
        <v>13</v>
      </c>
      <c r="D20" s="1" t="s">
        <v>66</v>
      </c>
      <c r="E20" s="1">
        <v>3</v>
      </c>
      <c r="F20" s="35" t="s">
        <v>41</v>
      </c>
      <c r="G20" s="28" t="s">
        <v>194</v>
      </c>
      <c r="H20" s="28" t="s">
        <v>195</v>
      </c>
      <c r="I20" s="1">
        <v>1.05</v>
      </c>
    </row>
    <row r="21" spans="3:9">
      <c r="C21" s="1">
        <v>14</v>
      </c>
      <c r="D21" s="1" t="s">
        <v>66</v>
      </c>
      <c r="E21" s="1">
        <v>3</v>
      </c>
      <c r="F21" s="35" t="s">
        <v>45</v>
      </c>
      <c r="G21" s="28" t="s">
        <v>196</v>
      </c>
      <c r="H21" s="28" t="s">
        <v>197</v>
      </c>
      <c r="I21" s="1">
        <v>1.75</v>
      </c>
    </row>
    <row r="22" spans="3:9">
      <c r="C22" s="1">
        <v>15</v>
      </c>
      <c r="D22" s="1" t="s">
        <v>66</v>
      </c>
      <c r="E22" s="1">
        <v>3</v>
      </c>
      <c r="F22" s="35" t="s">
        <v>46</v>
      </c>
      <c r="G22" s="28" t="s">
        <v>198</v>
      </c>
      <c r="H22" s="28" t="s">
        <v>199</v>
      </c>
      <c r="I22" s="1">
        <v>1.5</v>
      </c>
    </row>
    <row r="23" spans="3:9">
      <c r="C23" s="1"/>
      <c r="D23" s="1"/>
      <c r="E23" s="1"/>
      <c r="F23" s="1"/>
      <c r="G23" s="28"/>
      <c r="H23" s="28"/>
      <c r="I23" s="1"/>
    </row>
    <row r="24" spans="3:9">
      <c r="C24" s="1"/>
      <c r="D24" s="1"/>
      <c r="E24" s="1"/>
      <c r="F24" s="1"/>
      <c r="G24" s="28"/>
      <c r="H24" s="28"/>
      <c r="I24" s="1"/>
    </row>
    <row r="25" spans="3:9">
      <c r="C25" s="1"/>
      <c r="D25" s="1"/>
      <c r="E25" s="1"/>
      <c r="F25" s="1"/>
      <c r="G25" s="28"/>
      <c r="H25" s="28"/>
      <c r="I25" s="1"/>
    </row>
    <row r="26" spans="3:9">
      <c r="C26" s="1"/>
      <c r="D26" s="1"/>
      <c r="E26" s="1"/>
      <c r="F26" s="1"/>
      <c r="G26" s="28"/>
      <c r="H26" s="28"/>
      <c r="I26" s="1"/>
    </row>
    <row r="27" spans="3:9">
      <c r="C27" s="1"/>
      <c r="D27" s="1"/>
      <c r="E27" s="1"/>
      <c r="F27" s="1"/>
      <c r="G27" s="28"/>
      <c r="H27" s="28"/>
      <c r="I27" s="1"/>
    </row>
    <row r="28" spans="3:9">
      <c r="C28" s="1"/>
      <c r="D28" s="1"/>
      <c r="E28" s="1"/>
      <c r="F28" s="1"/>
      <c r="G28" s="28"/>
      <c r="H28" s="28"/>
      <c r="I28" s="1"/>
    </row>
  </sheetData>
  <dataValidations count="1">
    <dataValidation type="list" allowBlank="1" showErrorMessage="1" sqref="D8:D28" xr:uid="{00000000-0002-0000-0400-000000000000}">
      <formula1>"Classic,Rare,Mythic"</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3:AB114"/>
  <sheetViews>
    <sheetView tabSelected="1" topLeftCell="Q92" zoomScale="115" zoomScaleNormal="115" workbookViewId="0">
      <selection activeCell="Z100" sqref="Z100"/>
    </sheetView>
  </sheetViews>
  <sheetFormatPr defaultColWidth="12.5703125" defaultRowHeight="15.75" customHeight="1"/>
  <cols>
    <col min="2" max="2" width="26.5703125" customWidth="1"/>
    <col min="4" max="4" width="29.28515625" customWidth="1"/>
    <col min="5" max="5" width="26.85546875" customWidth="1"/>
    <col min="26" max="26" width="15.28515625" customWidth="1"/>
  </cols>
  <sheetData>
    <row r="3" spans="1:27" ht="15.75" customHeight="1">
      <c r="X3">
        <v>35000</v>
      </c>
    </row>
    <row r="4" spans="1:27" ht="12.75">
      <c r="A4" t="s">
        <v>1092</v>
      </c>
      <c r="C4" s="1" t="s">
        <v>20</v>
      </c>
      <c r="X4">
        <f t="shared" ref="X4:X5" si="0">ROUND($X$7*POWER(1.05,T8-1),0)</f>
        <v>36750</v>
      </c>
    </row>
    <row r="5" spans="1:27" ht="15.75" customHeight="1">
      <c r="X5">
        <f t="shared" si="0"/>
        <v>38588</v>
      </c>
    </row>
    <row r="6" spans="1:27" ht="12.75">
      <c r="C6" s="1" t="s">
        <v>52</v>
      </c>
      <c r="D6" s="1" t="s">
        <v>55</v>
      </c>
      <c r="E6" s="1" t="s">
        <v>76</v>
      </c>
      <c r="F6" s="1" t="s">
        <v>135</v>
      </c>
      <c r="G6" s="1" t="s">
        <v>201</v>
      </c>
      <c r="I6" s="1" t="s">
        <v>1096</v>
      </c>
      <c r="L6" t="s">
        <v>20</v>
      </c>
      <c r="V6">
        <v>1.1000000000000001</v>
      </c>
      <c r="Y6">
        <v>2</v>
      </c>
    </row>
    <row r="7" spans="1:27" ht="12.75">
      <c r="A7">
        <v>1</v>
      </c>
      <c r="B7">
        <v>1</v>
      </c>
      <c r="C7" s="1">
        <v>1</v>
      </c>
      <c r="D7" t="s">
        <v>1095</v>
      </c>
      <c r="G7" s="1">
        <v>1</v>
      </c>
      <c r="I7" t="s">
        <v>1103</v>
      </c>
      <c r="J7" t="s">
        <v>1107</v>
      </c>
      <c r="L7">
        <v>1</v>
      </c>
      <c r="M7">
        <f>LOG(L7,2)</f>
        <v>0</v>
      </c>
      <c r="N7">
        <f>LOG10(L7)</f>
        <v>0</v>
      </c>
      <c r="O7">
        <f>LOG(L7,22)</f>
        <v>0</v>
      </c>
      <c r="P7">
        <f>LOG(L7,35)</f>
        <v>0</v>
      </c>
      <c r="Q7">
        <f>LOG(L7,7) / 2</f>
        <v>0</v>
      </c>
      <c r="R7">
        <f>ROUND(LOG(L7,20),3)</f>
        <v>0</v>
      </c>
      <c r="T7">
        <v>1</v>
      </c>
      <c r="V7">
        <v>35000</v>
      </c>
      <c r="W7">
        <v>35000</v>
      </c>
      <c r="X7">
        <f>ROUND($X$3*POWER(1.05,T7-1),0)</f>
        <v>35000</v>
      </c>
      <c r="Y7">
        <v>35000</v>
      </c>
      <c r="Z7">
        <f>ROUND($X$3*POWER(1.03,T7-1),0)</f>
        <v>35000</v>
      </c>
      <c r="AA7">
        <f>Z7</f>
        <v>35000</v>
      </c>
    </row>
    <row r="8" spans="1:27" ht="12.75">
      <c r="B8">
        <v>2</v>
      </c>
      <c r="C8" s="28" t="s">
        <v>1454</v>
      </c>
      <c r="D8" t="s">
        <v>1452</v>
      </c>
      <c r="G8" s="1">
        <v>1</v>
      </c>
      <c r="I8" t="s">
        <v>1097</v>
      </c>
      <c r="J8" t="s">
        <v>1104</v>
      </c>
      <c r="L8">
        <v>2</v>
      </c>
      <c r="M8">
        <f t="shared" ref="M8:M71" si="1">LOG(L8,2)</f>
        <v>1</v>
      </c>
      <c r="N8">
        <f t="shared" ref="N8:N72" si="2">LOG10(L8)</f>
        <v>0.3010299956639812</v>
      </c>
      <c r="O8">
        <f t="shared" ref="O8:O71" si="3">LOG(L8,22)</f>
        <v>0.22424382421757541</v>
      </c>
      <c r="P8">
        <f>LOG(L8,35)</f>
        <v>0.19495902189378631</v>
      </c>
      <c r="Q8">
        <f>LOG(L8,6) / 2</f>
        <v>0.19342640361727079</v>
      </c>
      <c r="R8">
        <f t="shared" ref="R8:R71" si="4">ROUND(LOG(L8,20),3)</f>
        <v>0.23100000000000001</v>
      </c>
      <c r="S8">
        <f>ROUND(LOG(L8,17),3)</f>
        <v>0.245</v>
      </c>
      <c r="T8">
        <v>2</v>
      </c>
      <c r="U8">
        <v>1.1000000000000001</v>
      </c>
      <c r="V8">
        <f>ROUND(V7*$U$8, 0)</f>
        <v>38500</v>
      </c>
      <c r="W8">
        <f>ROUND(W7*$U$9, 0)</f>
        <v>40250</v>
      </c>
      <c r="X8">
        <f t="shared" ref="X8:X71" si="5">ROUND($X$3*POWER(1.05,T8-1),0)</f>
        <v>36750</v>
      </c>
      <c r="Y8">
        <f>Y7+X8</f>
        <v>71750</v>
      </c>
      <c r="Z8">
        <f>ROUND($X$3*POWER(1.032,T8-1),0)</f>
        <v>36120</v>
      </c>
      <c r="AA8">
        <f>AA7+Z8</f>
        <v>71120</v>
      </c>
    </row>
    <row r="9" spans="1:27" ht="12.75">
      <c r="B9">
        <v>3</v>
      </c>
      <c r="C9" s="28" t="s">
        <v>1456</v>
      </c>
      <c r="D9" t="s">
        <v>1458</v>
      </c>
      <c r="G9" s="1">
        <v>1</v>
      </c>
      <c r="I9" t="s">
        <v>1098</v>
      </c>
      <c r="J9" t="s">
        <v>1105</v>
      </c>
      <c r="L9">
        <v>3</v>
      </c>
      <c r="M9">
        <f t="shared" si="1"/>
        <v>1.5849625007211563</v>
      </c>
      <c r="N9">
        <f t="shared" si="2"/>
        <v>0.47712125471966244</v>
      </c>
      <c r="O9">
        <f t="shared" si="3"/>
        <v>0.35541805240316376</v>
      </c>
      <c r="P9">
        <f t="shared" ref="P9:P41" si="6">LOG(L9,35)</f>
        <v>0.30900273887892621</v>
      </c>
      <c r="Q9">
        <f t="shared" ref="Q9:Q72" si="7">LOG(L9,6) / 2</f>
        <v>0.30657359638272924</v>
      </c>
      <c r="R9">
        <f t="shared" si="4"/>
        <v>0.36699999999999999</v>
      </c>
      <c r="S9">
        <f t="shared" ref="S9:S72" si="8">ROUND(LOG(L9,17),3)</f>
        <v>0.38800000000000001</v>
      </c>
      <c r="T9">
        <v>3</v>
      </c>
      <c r="U9">
        <v>1.1499999999999999</v>
      </c>
      <c r="V9">
        <f t="shared" ref="V9:V71" si="9">ROUND(V8*$U$8, 0)</f>
        <v>42350</v>
      </c>
      <c r="W9">
        <f t="shared" ref="W9:W71" si="10">ROUND(W8*$U$9, 0)</f>
        <v>46288</v>
      </c>
      <c r="X9">
        <f t="shared" si="5"/>
        <v>38588</v>
      </c>
      <c r="Y9">
        <f t="shared" ref="Y9:Y71" si="11">Y8+X9</f>
        <v>110338</v>
      </c>
      <c r="Z9">
        <f t="shared" ref="Z9:Z72" si="12">ROUND($X$3*POWER(1.032,T9-1),0)</f>
        <v>37276</v>
      </c>
      <c r="AA9">
        <f t="shared" ref="AA9:AA70" si="13">AA8+Z9</f>
        <v>108396</v>
      </c>
    </row>
    <row r="10" spans="1:27" ht="12.75">
      <c r="B10">
        <v>4</v>
      </c>
      <c r="C10" s="28" t="s">
        <v>1455</v>
      </c>
      <c r="D10" t="s">
        <v>1453</v>
      </c>
      <c r="G10" s="1">
        <v>2</v>
      </c>
      <c r="I10" t="s">
        <v>1099</v>
      </c>
      <c r="J10" t="s">
        <v>1106</v>
      </c>
      <c r="L10">
        <v>4</v>
      </c>
      <c r="M10">
        <f t="shared" si="1"/>
        <v>2</v>
      </c>
      <c r="N10">
        <f t="shared" si="2"/>
        <v>0.6020599913279624</v>
      </c>
      <c r="O10">
        <f t="shared" si="3"/>
        <v>0.44848764843515082</v>
      </c>
      <c r="P10">
        <f t="shared" si="6"/>
        <v>0.38991804378757261</v>
      </c>
      <c r="Q10">
        <f t="shared" si="7"/>
        <v>0.38685280723454157</v>
      </c>
      <c r="R10">
        <f t="shared" si="4"/>
        <v>0.46300000000000002</v>
      </c>
      <c r="S10">
        <f t="shared" si="8"/>
        <v>0.48899999999999999</v>
      </c>
      <c r="T10">
        <v>4</v>
      </c>
      <c r="U10">
        <v>1.2</v>
      </c>
      <c r="V10">
        <f t="shared" si="9"/>
        <v>46585</v>
      </c>
      <c r="W10">
        <f t="shared" si="10"/>
        <v>53231</v>
      </c>
      <c r="X10">
        <f t="shared" si="5"/>
        <v>40517</v>
      </c>
      <c r="Y10">
        <f t="shared" si="11"/>
        <v>150855</v>
      </c>
      <c r="Z10">
        <f t="shared" si="12"/>
        <v>38469</v>
      </c>
      <c r="AA10">
        <f t="shared" si="13"/>
        <v>146865</v>
      </c>
    </row>
    <row r="11" spans="1:27" ht="12.75">
      <c r="B11">
        <v>5</v>
      </c>
      <c r="C11" s="28">
        <v>2</v>
      </c>
      <c r="D11" t="s">
        <v>1101</v>
      </c>
      <c r="G11" s="1">
        <v>3</v>
      </c>
      <c r="L11">
        <v>5</v>
      </c>
      <c r="M11">
        <f t="shared" si="1"/>
        <v>2.3219280948873622</v>
      </c>
      <c r="N11">
        <f t="shared" si="2"/>
        <v>0.69897000433601886</v>
      </c>
      <c r="O11">
        <f t="shared" si="3"/>
        <v>0.52067803555577141</v>
      </c>
      <c r="P11">
        <f t="shared" si="6"/>
        <v>0.45268083028694278</v>
      </c>
      <c r="Q11">
        <f t="shared" si="7"/>
        <v>0.44912220085196358</v>
      </c>
      <c r="R11">
        <f t="shared" si="4"/>
        <v>0.53700000000000003</v>
      </c>
      <c r="S11">
        <f t="shared" si="8"/>
        <v>0.56799999999999995</v>
      </c>
      <c r="T11">
        <v>5</v>
      </c>
      <c r="U11">
        <v>1.25</v>
      </c>
      <c r="V11">
        <f t="shared" si="9"/>
        <v>51244</v>
      </c>
      <c r="W11">
        <f t="shared" si="10"/>
        <v>61216</v>
      </c>
      <c r="X11">
        <f t="shared" si="5"/>
        <v>42543</v>
      </c>
      <c r="Y11">
        <f t="shared" si="11"/>
        <v>193398</v>
      </c>
      <c r="Z11">
        <f t="shared" si="12"/>
        <v>39700</v>
      </c>
      <c r="AA11">
        <f t="shared" si="13"/>
        <v>186565</v>
      </c>
    </row>
    <row r="12" spans="1:27" ht="12.75">
      <c r="B12">
        <v>6</v>
      </c>
      <c r="C12" s="28">
        <v>3</v>
      </c>
      <c r="D12" t="s">
        <v>1102</v>
      </c>
      <c r="G12" s="1">
        <v>5</v>
      </c>
      <c r="L12">
        <v>6</v>
      </c>
      <c r="M12">
        <f t="shared" si="1"/>
        <v>2.5849625007211561</v>
      </c>
      <c r="N12">
        <f t="shared" si="2"/>
        <v>0.77815125038364363</v>
      </c>
      <c r="O12">
        <f t="shared" si="3"/>
        <v>0.57966187662073909</v>
      </c>
      <c r="P12">
        <f t="shared" si="6"/>
        <v>0.50396176077271249</v>
      </c>
      <c r="Q12">
        <f t="shared" si="7"/>
        <v>0.5</v>
      </c>
      <c r="R12">
        <f t="shared" si="4"/>
        <v>0.59799999999999998</v>
      </c>
      <c r="S12">
        <f t="shared" si="8"/>
        <v>0.63200000000000001</v>
      </c>
      <c r="T12">
        <v>6</v>
      </c>
      <c r="U12">
        <v>1.05</v>
      </c>
      <c r="V12">
        <f t="shared" si="9"/>
        <v>56368</v>
      </c>
      <c r="W12">
        <f t="shared" si="10"/>
        <v>70398</v>
      </c>
      <c r="X12">
        <f t="shared" si="5"/>
        <v>44670</v>
      </c>
      <c r="Y12">
        <f t="shared" si="11"/>
        <v>238068</v>
      </c>
      <c r="Z12">
        <f t="shared" si="12"/>
        <v>40970</v>
      </c>
      <c r="AA12">
        <f t="shared" si="13"/>
        <v>227535</v>
      </c>
    </row>
    <row r="13" spans="1:27" ht="12.75">
      <c r="B13">
        <v>7</v>
      </c>
      <c r="C13" s="28">
        <v>4</v>
      </c>
      <c r="D13" t="s">
        <v>1110</v>
      </c>
      <c r="G13" s="1">
        <v>8</v>
      </c>
      <c r="L13">
        <v>7</v>
      </c>
      <c r="M13">
        <f t="shared" si="1"/>
        <v>2.8073549220576042</v>
      </c>
      <c r="N13">
        <f t="shared" si="2"/>
        <v>0.84509804001425681</v>
      </c>
      <c r="O13">
        <f t="shared" si="3"/>
        <v>0.62953200365823048</v>
      </c>
      <c r="P13">
        <f t="shared" si="6"/>
        <v>0.54731916971305716</v>
      </c>
      <c r="Q13">
        <f t="shared" si="7"/>
        <v>0.54301656625084593</v>
      </c>
      <c r="R13">
        <f t="shared" si="4"/>
        <v>0.65</v>
      </c>
      <c r="S13">
        <f t="shared" si="8"/>
        <v>0.68700000000000006</v>
      </c>
      <c r="T13">
        <v>7</v>
      </c>
      <c r="U13">
        <v>1.04</v>
      </c>
      <c r="V13">
        <f t="shared" si="9"/>
        <v>62005</v>
      </c>
      <c r="W13">
        <f t="shared" si="10"/>
        <v>80958</v>
      </c>
      <c r="X13">
        <f t="shared" si="5"/>
        <v>46903</v>
      </c>
      <c r="Y13">
        <f t="shared" si="11"/>
        <v>284971</v>
      </c>
      <c r="Z13">
        <f t="shared" si="12"/>
        <v>42281</v>
      </c>
      <c r="AA13">
        <f t="shared" si="13"/>
        <v>269816</v>
      </c>
    </row>
    <row r="14" spans="1:27" ht="12.75">
      <c r="B14">
        <v>8</v>
      </c>
      <c r="C14" s="28">
        <v>5</v>
      </c>
      <c r="D14" t="s">
        <v>1111</v>
      </c>
      <c r="G14" s="1">
        <v>12</v>
      </c>
      <c r="L14">
        <v>8</v>
      </c>
      <c r="M14">
        <f t="shared" si="1"/>
        <v>3</v>
      </c>
      <c r="N14">
        <f t="shared" si="2"/>
        <v>0.90308998699194354</v>
      </c>
      <c r="O14">
        <f t="shared" si="3"/>
        <v>0.67273147265272626</v>
      </c>
      <c r="P14">
        <f t="shared" si="6"/>
        <v>0.58487706568135889</v>
      </c>
      <c r="Q14">
        <f t="shared" si="7"/>
        <v>0.58027921085181233</v>
      </c>
      <c r="R14">
        <f t="shared" si="4"/>
        <v>0.69399999999999995</v>
      </c>
      <c r="S14">
        <f t="shared" si="8"/>
        <v>0.73399999999999999</v>
      </c>
      <c r="T14">
        <v>8</v>
      </c>
      <c r="U14">
        <v>1.03</v>
      </c>
      <c r="V14">
        <f t="shared" si="9"/>
        <v>68206</v>
      </c>
      <c r="W14">
        <f t="shared" si="10"/>
        <v>93102</v>
      </c>
      <c r="X14">
        <f t="shared" si="5"/>
        <v>49249</v>
      </c>
      <c r="Y14">
        <f t="shared" si="11"/>
        <v>334220</v>
      </c>
      <c r="Z14">
        <f t="shared" si="12"/>
        <v>43634</v>
      </c>
      <c r="AA14">
        <f t="shared" si="13"/>
        <v>313450</v>
      </c>
    </row>
    <row r="15" spans="1:27" ht="12.75">
      <c r="B15">
        <v>9</v>
      </c>
      <c r="C15" s="28" t="s">
        <v>1457</v>
      </c>
      <c r="D15" t="s">
        <v>1459</v>
      </c>
      <c r="G15" s="1">
        <v>15</v>
      </c>
      <c r="L15">
        <v>9</v>
      </c>
      <c r="M15">
        <f t="shared" si="1"/>
        <v>3.1699250014423126</v>
      </c>
      <c r="N15">
        <f t="shared" si="2"/>
        <v>0.95424250943932487</v>
      </c>
      <c r="O15">
        <f t="shared" si="3"/>
        <v>0.71083610480632753</v>
      </c>
      <c r="P15">
        <f t="shared" si="6"/>
        <v>0.61800547775785242</v>
      </c>
      <c r="Q15">
        <f t="shared" si="7"/>
        <v>0.61314719276545848</v>
      </c>
      <c r="R15">
        <f t="shared" si="4"/>
        <v>0.73299999999999998</v>
      </c>
      <c r="S15">
        <f t="shared" si="8"/>
        <v>0.77600000000000002</v>
      </c>
      <c r="T15">
        <v>9</v>
      </c>
      <c r="U15">
        <v>1.02</v>
      </c>
      <c r="V15">
        <f t="shared" si="9"/>
        <v>75027</v>
      </c>
      <c r="W15">
        <f t="shared" si="10"/>
        <v>107067</v>
      </c>
      <c r="X15">
        <f t="shared" si="5"/>
        <v>51711</v>
      </c>
      <c r="Y15">
        <f t="shared" si="11"/>
        <v>385931</v>
      </c>
      <c r="Z15">
        <f t="shared" si="12"/>
        <v>45030</v>
      </c>
      <c r="AA15">
        <f t="shared" si="13"/>
        <v>358480</v>
      </c>
    </row>
    <row r="16" spans="1:27" ht="12.75">
      <c r="B16">
        <v>10</v>
      </c>
      <c r="C16" s="1">
        <v>6</v>
      </c>
      <c r="D16" t="s">
        <v>1100</v>
      </c>
      <c r="G16" s="1">
        <v>25</v>
      </c>
      <c r="L16">
        <v>10</v>
      </c>
      <c r="M16">
        <f t="shared" si="1"/>
        <v>3.3219280948873626</v>
      </c>
      <c r="N16">
        <f t="shared" si="2"/>
        <v>1</v>
      </c>
      <c r="O16">
        <f t="shared" si="3"/>
        <v>0.74492185977334702</v>
      </c>
      <c r="P16">
        <f t="shared" si="6"/>
        <v>0.64763985218072917</v>
      </c>
      <c r="Q16">
        <f t="shared" si="7"/>
        <v>0.64254860446923445</v>
      </c>
      <c r="R16">
        <f t="shared" si="4"/>
        <v>0.76900000000000002</v>
      </c>
      <c r="S16">
        <f t="shared" si="8"/>
        <v>0.81299999999999994</v>
      </c>
      <c r="T16">
        <v>10</v>
      </c>
      <c r="U16">
        <v>1.01</v>
      </c>
      <c r="V16">
        <f t="shared" si="9"/>
        <v>82530</v>
      </c>
      <c r="W16">
        <f t="shared" si="10"/>
        <v>123127</v>
      </c>
      <c r="X16">
        <f t="shared" si="5"/>
        <v>54296</v>
      </c>
      <c r="Y16">
        <f t="shared" si="11"/>
        <v>440227</v>
      </c>
      <c r="Z16">
        <f t="shared" si="12"/>
        <v>46471</v>
      </c>
      <c r="AA16">
        <f t="shared" si="13"/>
        <v>404951</v>
      </c>
    </row>
    <row r="17" spans="2:27" ht="12.75">
      <c r="B17">
        <v>11</v>
      </c>
      <c r="C17" s="1">
        <v>7</v>
      </c>
      <c r="D17" t="s">
        <v>403</v>
      </c>
      <c r="G17" s="1">
        <v>45</v>
      </c>
      <c r="L17">
        <v>11</v>
      </c>
      <c r="M17">
        <f t="shared" si="1"/>
        <v>3.4594316186372978</v>
      </c>
      <c r="N17">
        <f t="shared" si="2"/>
        <v>1.0413926851582251</v>
      </c>
      <c r="O17">
        <f t="shared" si="3"/>
        <v>0.77575617578242451</v>
      </c>
      <c r="P17">
        <f t="shared" si="6"/>
        <v>0.67444740467796549</v>
      </c>
      <c r="Q17">
        <f t="shared" si="7"/>
        <v>0.66914541655288629</v>
      </c>
      <c r="R17">
        <f t="shared" si="4"/>
        <v>0.8</v>
      </c>
      <c r="S17">
        <f t="shared" si="8"/>
        <v>0.84599999999999997</v>
      </c>
      <c r="T17">
        <v>11</v>
      </c>
      <c r="V17">
        <f t="shared" si="9"/>
        <v>90783</v>
      </c>
      <c r="W17">
        <f t="shared" si="10"/>
        <v>141596</v>
      </c>
      <c r="X17">
        <f t="shared" si="5"/>
        <v>57011</v>
      </c>
      <c r="Y17">
        <f t="shared" si="11"/>
        <v>497238</v>
      </c>
      <c r="Z17">
        <f t="shared" si="12"/>
        <v>47958</v>
      </c>
      <c r="AA17">
        <f t="shared" si="13"/>
        <v>452909</v>
      </c>
    </row>
    <row r="18" spans="2:27" ht="12.75">
      <c r="B18">
        <v>12</v>
      </c>
      <c r="C18" s="1">
        <v>8</v>
      </c>
      <c r="D18" t="s">
        <v>1125</v>
      </c>
      <c r="G18" s="1">
        <v>90</v>
      </c>
      <c r="L18">
        <v>12</v>
      </c>
      <c r="M18">
        <f t="shared" si="1"/>
        <v>3.5849625007211565</v>
      </c>
      <c r="N18">
        <f t="shared" si="2"/>
        <v>1.0791812460476249</v>
      </c>
      <c r="O18">
        <f t="shared" si="3"/>
        <v>0.80390570083831459</v>
      </c>
      <c r="P18">
        <f t="shared" si="6"/>
        <v>0.69892078266649882</v>
      </c>
      <c r="Q18">
        <f t="shared" si="7"/>
        <v>0.69342640361727081</v>
      </c>
      <c r="R18">
        <f t="shared" si="4"/>
        <v>0.82899999999999996</v>
      </c>
      <c r="S18">
        <f t="shared" si="8"/>
        <v>0.877</v>
      </c>
      <c r="T18">
        <v>12</v>
      </c>
      <c r="V18">
        <f t="shared" si="9"/>
        <v>99861</v>
      </c>
      <c r="W18">
        <f t="shared" si="10"/>
        <v>162835</v>
      </c>
      <c r="X18">
        <f t="shared" si="5"/>
        <v>59862</v>
      </c>
      <c r="Y18">
        <f t="shared" si="11"/>
        <v>557100</v>
      </c>
      <c r="Z18">
        <f t="shared" si="12"/>
        <v>49493</v>
      </c>
      <c r="AA18">
        <f t="shared" si="13"/>
        <v>502402</v>
      </c>
    </row>
    <row r="19" spans="2:27" ht="12.75">
      <c r="B19">
        <v>13</v>
      </c>
      <c r="C19" s="1">
        <v>9</v>
      </c>
      <c r="D19" t="s">
        <v>1108</v>
      </c>
      <c r="G19" s="1">
        <v>130</v>
      </c>
      <c r="L19">
        <v>13</v>
      </c>
      <c r="M19">
        <f t="shared" si="1"/>
        <v>3.7004397181410922</v>
      </c>
      <c r="N19">
        <f t="shared" si="2"/>
        <v>1.1139433523068367</v>
      </c>
      <c r="O19">
        <f t="shared" si="3"/>
        <v>0.82980075368256545</v>
      </c>
      <c r="P19">
        <f t="shared" si="6"/>
        <v>0.72143410802570562</v>
      </c>
      <c r="Q19">
        <f t="shared" si="7"/>
        <v>0.71576274648253868</v>
      </c>
      <c r="R19">
        <f t="shared" si="4"/>
        <v>0.85599999999999998</v>
      </c>
      <c r="S19">
        <f t="shared" si="8"/>
        <v>0.90500000000000003</v>
      </c>
      <c r="T19">
        <v>13</v>
      </c>
      <c r="V19">
        <f t="shared" si="9"/>
        <v>109847</v>
      </c>
      <c r="W19">
        <f t="shared" si="10"/>
        <v>187260</v>
      </c>
      <c r="X19">
        <f t="shared" si="5"/>
        <v>62855</v>
      </c>
      <c r="Y19">
        <f t="shared" si="11"/>
        <v>619955</v>
      </c>
      <c r="Z19">
        <f t="shared" si="12"/>
        <v>51077</v>
      </c>
      <c r="AA19">
        <f t="shared" si="13"/>
        <v>553479</v>
      </c>
    </row>
    <row r="20" spans="2:27" ht="12.75">
      <c r="B20">
        <v>14</v>
      </c>
      <c r="C20" s="1">
        <v>10</v>
      </c>
      <c r="D20" t="s">
        <v>138</v>
      </c>
      <c r="G20" s="1">
        <v>180</v>
      </c>
      <c r="L20">
        <v>14</v>
      </c>
      <c r="M20">
        <f t="shared" si="1"/>
        <v>3.8073549220576037</v>
      </c>
      <c r="N20">
        <f t="shared" si="2"/>
        <v>1.146128035678238</v>
      </c>
      <c r="O20">
        <f t="shared" si="3"/>
        <v>0.85377582787580586</v>
      </c>
      <c r="P20">
        <f t="shared" si="6"/>
        <v>0.7422781916068435</v>
      </c>
      <c r="Q20">
        <f t="shared" si="7"/>
        <v>0.73644296986811664</v>
      </c>
      <c r="R20">
        <f t="shared" si="4"/>
        <v>0.88100000000000001</v>
      </c>
      <c r="S20">
        <f t="shared" si="8"/>
        <v>0.93100000000000005</v>
      </c>
      <c r="T20">
        <v>14</v>
      </c>
      <c r="V20">
        <f t="shared" si="9"/>
        <v>120832</v>
      </c>
      <c r="W20">
        <f t="shared" si="10"/>
        <v>215349</v>
      </c>
      <c r="X20">
        <f t="shared" si="5"/>
        <v>65998</v>
      </c>
      <c r="Y20">
        <f t="shared" si="11"/>
        <v>685953</v>
      </c>
      <c r="Z20">
        <f t="shared" si="12"/>
        <v>52711</v>
      </c>
      <c r="AA20">
        <f t="shared" si="13"/>
        <v>606190</v>
      </c>
    </row>
    <row r="21" spans="2:27" ht="12.75">
      <c r="B21">
        <v>15</v>
      </c>
      <c r="C21" s="1">
        <v>11</v>
      </c>
      <c r="D21" t="s">
        <v>1109</v>
      </c>
      <c r="G21" s="1">
        <v>300</v>
      </c>
      <c r="L21">
        <v>15</v>
      </c>
      <c r="M21">
        <f t="shared" si="1"/>
        <v>3.9068905956085187</v>
      </c>
      <c r="N21">
        <f t="shared" si="2"/>
        <v>1.1760912590556813</v>
      </c>
      <c r="O21">
        <f t="shared" si="3"/>
        <v>0.87609608795893523</v>
      </c>
      <c r="P21">
        <f t="shared" si="6"/>
        <v>0.76168356916586899</v>
      </c>
      <c r="Q21">
        <f t="shared" si="7"/>
        <v>0.75569579723469282</v>
      </c>
      <c r="R21">
        <f t="shared" si="4"/>
        <v>0.90400000000000003</v>
      </c>
      <c r="S21">
        <f t="shared" si="8"/>
        <v>0.95599999999999996</v>
      </c>
      <c r="T21">
        <v>15</v>
      </c>
      <c r="V21">
        <f t="shared" si="9"/>
        <v>132915</v>
      </c>
      <c r="W21">
        <f t="shared" si="10"/>
        <v>247651</v>
      </c>
      <c r="X21">
        <f t="shared" si="5"/>
        <v>69298</v>
      </c>
      <c r="Y21">
        <f t="shared" si="11"/>
        <v>755251</v>
      </c>
      <c r="Z21">
        <f t="shared" si="12"/>
        <v>54398</v>
      </c>
      <c r="AA21">
        <f t="shared" si="13"/>
        <v>660588</v>
      </c>
    </row>
    <row r="22" spans="2:27" ht="12.75">
      <c r="B22">
        <v>16</v>
      </c>
      <c r="C22" s="1">
        <v>12</v>
      </c>
      <c r="D22" t="s">
        <v>696</v>
      </c>
      <c r="G22" s="1">
        <v>500</v>
      </c>
      <c r="L22">
        <v>16</v>
      </c>
      <c r="M22">
        <f t="shared" si="1"/>
        <v>4</v>
      </c>
      <c r="N22">
        <f t="shared" si="2"/>
        <v>1.2041199826559248</v>
      </c>
      <c r="O22">
        <f t="shared" si="3"/>
        <v>0.89697529687030164</v>
      </c>
      <c r="P22">
        <f t="shared" si="6"/>
        <v>0.77983608757514522</v>
      </c>
      <c r="Q22">
        <f t="shared" si="7"/>
        <v>0.77370561446908315</v>
      </c>
      <c r="R22">
        <f t="shared" si="4"/>
        <v>0.92600000000000005</v>
      </c>
      <c r="S22">
        <f t="shared" si="8"/>
        <v>0.97899999999999998</v>
      </c>
      <c r="T22">
        <v>16</v>
      </c>
      <c r="V22">
        <f t="shared" si="9"/>
        <v>146207</v>
      </c>
      <c r="W22">
        <f t="shared" si="10"/>
        <v>284799</v>
      </c>
      <c r="X22">
        <f t="shared" si="5"/>
        <v>72762</v>
      </c>
      <c r="Y22">
        <f t="shared" si="11"/>
        <v>828013</v>
      </c>
      <c r="Z22">
        <f t="shared" si="12"/>
        <v>56139</v>
      </c>
      <c r="AA22">
        <f t="shared" si="13"/>
        <v>716727</v>
      </c>
    </row>
    <row r="23" spans="2:27" ht="12.75">
      <c r="B23">
        <v>17</v>
      </c>
      <c r="C23" s="1">
        <v>13</v>
      </c>
      <c r="D23" t="s">
        <v>1157</v>
      </c>
      <c r="G23" s="1">
        <v>600</v>
      </c>
      <c r="L23">
        <v>17</v>
      </c>
      <c r="M23">
        <f t="shared" si="1"/>
        <v>4.08746284125034</v>
      </c>
      <c r="N23">
        <f t="shared" si="2"/>
        <v>1.2304489213782739</v>
      </c>
      <c r="O23">
        <f t="shared" si="3"/>
        <v>0.91658829886921256</v>
      </c>
      <c r="P23">
        <f t="shared" si="6"/>
        <v>0.79688775755736296</v>
      </c>
      <c r="Q23">
        <f t="shared" si="7"/>
        <v>0.79062323730228468</v>
      </c>
      <c r="R23">
        <f t="shared" si="4"/>
        <v>0.94599999999999995</v>
      </c>
      <c r="S23">
        <f t="shared" si="8"/>
        <v>1</v>
      </c>
      <c r="T23">
        <v>17</v>
      </c>
      <c r="V23">
        <f t="shared" si="9"/>
        <v>160828</v>
      </c>
      <c r="W23">
        <f t="shared" si="10"/>
        <v>327519</v>
      </c>
      <c r="X23">
        <f t="shared" si="5"/>
        <v>76401</v>
      </c>
      <c r="Y23">
        <f t="shared" si="11"/>
        <v>904414</v>
      </c>
      <c r="Z23">
        <f t="shared" si="12"/>
        <v>57935</v>
      </c>
      <c r="AA23">
        <f t="shared" si="13"/>
        <v>774662</v>
      </c>
    </row>
    <row r="24" spans="2:27" ht="12.75">
      <c r="B24">
        <v>18</v>
      </c>
      <c r="C24" s="1">
        <v>14</v>
      </c>
      <c r="D24" t="s">
        <v>1112</v>
      </c>
      <c r="G24" s="1">
        <v>750</v>
      </c>
      <c r="L24">
        <v>18</v>
      </c>
      <c r="M24">
        <f t="shared" si="1"/>
        <v>4.1699250014423122</v>
      </c>
      <c r="N24">
        <f t="shared" si="2"/>
        <v>1.255272505103306</v>
      </c>
      <c r="O24">
        <f t="shared" si="3"/>
        <v>0.9350799290239028</v>
      </c>
      <c r="P24">
        <f t="shared" si="6"/>
        <v>0.81296449965163864</v>
      </c>
      <c r="Q24">
        <f t="shared" si="7"/>
        <v>0.80657359638272919</v>
      </c>
      <c r="R24">
        <f t="shared" si="4"/>
        <v>0.96499999999999997</v>
      </c>
      <c r="S24">
        <f t="shared" si="8"/>
        <v>1.02</v>
      </c>
      <c r="T24">
        <v>18</v>
      </c>
      <c r="V24">
        <f t="shared" si="9"/>
        <v>176911</v>
      </c>
      <c r="W24">
        <f t="shared" si="10"/>
        <v>376647</v>
      </c>
      <c r="X24">
        <f t="shared" si="5"/>
        <v>80221</v>
      </c>
      <c r="Y24">
        <f t="shared" si="11"/>
        <v>984635</v>
      </c>
      <c r="Z24">
        <f t="shared" si="12"/>
        <v>59789</v>
      </c>
      <c r="AA24">
        <f t="shared" si="13"/>
        <v>834451</v>
      </c>
    </row>
    <row r="25" spans="2:27" ht="12.75">
      <c r="B25">
        <v>19</v>
      </c>
      <c r="C25" s="1">
        <v>15</v>
      </c>
      <c r="D25" s="100" t="s">
        <v>1113</v>
      </c>
      <c r="G25" s="1">
        <v>1000</v>
      </c>
      <c r="L25">
        <v>19</v>
      </c>
      <c r="M25">
        <f t="shared" si="1"/>
        <v>4.2479275134435852</v>
      </c>
      <c r="N25">
        <f t="shared" si="2"/>
        <v>1.2787536009528289</v>
      </c>
      <c r="O25">
        <f t="shared" si="3"/>
        <v>0.95257151061364553</v>
      </c>
      <c r="P25">
        <f t="shared" si="6"/>
        <v>0.82817179309666522</v>
      </c>
      <c r="Q25">
        <f t="shared" si="7"/>
        <v>0.82166134175224848</v>
      </c>
      <c r="R25">
        <f t="shared" si="4"/>
        <v>0.98299999999999998</v>
      </c>
      <c r="S25">
        <f t="shared" si="8"/>
        <v>1.0389999999999999</v>
      </c>
      <c r="T25">
        <v>19</v>
      </c>
      <c r="V25">
        <f t="shared" si="9"/>
        <v>194602</v>
      </c>
      <c r="W25">
        <f t="shared" si="10"/>
        <v>433144</v>
      </c>
      <c r="X25">
        <f t="shared" si="5"/>
        <v>84232</v>
      </c>
      <c r="Y25">
        <f t="shared" si="11"/>
        <v>1068867</v>
      </c>
      <c r="Z25">
        <f t="shared" si="12"/>
        <v>61702</v>
      </c>
      <c r="AA25">
        <f t="shared" si="13"/>
        <v>896153</v>
      </c>
    </row>
    <row r="26" spans="2:27" ht="12.75">
      <c r="B26">
        <v>20</v>
      </c>
      <c r="C26" s="1">
        <v>16</v>
      </c>
      <c r="D26" t="s">
        <v>163</v>
      </c>
      <c r="G26" s="1">
        <v>1300</v>
      </c>
      <c r="L26">
        <v>20</v>
      </c>
      <c r="M26">
        <f t="shared" si="1"/>
        <v>4.3219280948873626</v>
      </c>
      <c r="N26">
        <f t="shared" si="2"/>
        <v>1.3010299956639813</v>
      </c>
      <c r="O26">
        <f t="shared" si="3"/>
        <v>0.96916568399092229</v>
      </c>
      <c r="P26">
        <f t="shared" si="6"/>
        <v>0.84259887407451539</v>
      </c>
      <c r="Q26">
        <f t="shared" si="7"/>
        <v>0.83597500808650516</v>
      </c>
      <c r="R26">
        <f t="shared" si="4"/>
        <v>1</v>
      </c>
      <c r="S26">
        <f t="shared" si="8"/>
        <v>1.0569999999999999</v>
      </c>
      <c r="T26">
        <v>20</v>
      </c>
      <c r="V26">
        <f t="shared" si="9"/>
        <v>214062</v>
      </c>
      <c r="W26">
        <f t="shared" si="10"/>
        <v>498116</v>
      </c>
      <c r="X26">
        <f t="shared" si="5"/>
        <v>88443</v>
      </c>
      <c r="Y26">
        <f t="shared" si="11"/>
        <v>1157310</v>
      </c>
      <c r="Z26">
        <f t="shared" si="12"/>
        <v>63677</v>
      </c>
      <c r="AA26">
        <f t="shared" si="13"/>
        <v>959830</v>
      </c>
    </row>
    <row r="27" spans="2:27" ht="12.75">
      <c r="B27">
        <v>21</v>
      </c>
      <c r="C27" s="1">
        <v>17</v>
      </c>
      <c r="D27" s="105" t="s">
        <v>1460</v>
      </c>
      <c r="G27" s="1">
        <v>1750</v>
      </c>
      <c r="L27">
        <v>30</v>
      </c>
      <c r="M27">
        <f t="shared" si="1"/>
        <v>4.9068905956085187</v>
      </c>
      <c r="N27">
        <f t="shared" si="2"/>
        <v>1.4771212547196624</v>
      </c>
      <c r="O27">
        <f t="shared" si="3"/>
        <v>1.1003399121765107</v>
      </c>
      <c r="P27">
        <f t="shared" si="6"/>
        <v>0.95664259105965532</v>
      </c>
      <c r="Q27">
        <f t="shared" si="7"/>
        <v>0.94912220085196364</v>
      </c>
      <c r="R27">
        <f t="shared" si="4"/>
        <v>1.135</v>
      </c>
      <c r="S27">
        <f t="shared" si="8"/>
        <v>1.2</v>
      </c>
      <c r="T27">
        <v>21</v>
      </c>
      <c r="V27">
        <f t="shared" si="9"/>
        <v>235468</v>
      </c>
      <c r="W27">
        <f t="shared" si="10"/>
        <v>572833</v>
      </c>
      <c r="X27">
        <f t="shared" si="5"/>
        <v>92865</v>
      </c>
      <c r="Y27">
        <f t="shared" si="11"/>
        <v>1250175</v>
      </c>
      <c r="Z27">
        <f t="shared" si="12"/>
        <v>65715</v>
      </c>
      <c r="AA27">
        <f t="shared" si="13"/>
        <v>1025545</v>
      </c>
    </row>
    <row r="28" spans="2:27" ht="12.75">
      <c r="B28">
        <v>22</v>
      </c>
      <c r="C28" s="1">
        <v>18</v>
      </c>
      <c r="D28" t="s">
        <v>695</v>
      </c>
      <c r="G28" s="1">
        <v>2500</v>
      </c>
      <c r="L28">
        <v>40</v>
      </c>
      <c r="M28">
        <f t="shared" si="1"/>
        <v>5.3219280948873626</v>
      </c>
      <c r="N28">
        <f t="shared" si="2"/>
        <v>1.6020599913279623</v>
      </c>
      <c r="O28">
        <f t="shared" si="3"/>
        <v>1.1934095082084977</v>
      </c>
      <c r="P28">
        <f t="shared" si="6"/>
        <v>1.0375578959683018</v>
      </c>
      <c r="Q28">
        <f t="shared" si="7"/>
        <v>1.029401411703776</v>
      </c>
      <c r="R28">
        <f t="shared" si="4"/>
        <v>1.2310000000000001</v>
      </c>
      <c r="S28">
        <f t="shared" si="8"/>
        <v>1.302</v>
      </c>
      <c r="T28">
        <v>22</v>
      </c>
      <c r="V28">
        <f t="shared" si="9"/>
        <v>259015</v>
      </c>
      <c r="W28">
        <f t="shared" si="10"/>
        <v>658758</v>
      </c>
      <c r="X28">
        <f t="shared" si="5"/>
        <v>97509</v>
      </c>
      <c r="Y28">
        <f t="shared" si="11"/>
        <v>1347684</v>
      </c>
      <c r="Z28">
        <f t="shared" si="12"/>
        <v>67817</v>
      </c>
      <c r="AA28">
        <f t="shared" si="13"/>
        <v>1093362</v>
      </c>
    </row>
    <row r="29" spans="2:27" ht="12.75">
      <c r="B29">
        <v>23</v>
      </c>
      <c r="C29" s="1">
        <v>19</v>
      </c>
      <c r="D29" t="s">
        <v>1114</v>
      </c>
      <c r="G29" s="1">
        <v>3000</v>
      </c>
      <c r="L29">
        <v>50</v>
      </c>
      <c r="M29">
        <f t="shared" si="1"/>
        <v>5.6438561897747244</v>
      </c>
      <c r="N29">
        <f t="shared" si="2"/>
        <v>1.6989700043360187</v>
      </c>
      <c r="O29">
        <f t="shared" si="3"/>
        <v>1.2655998953291183</v>
      </c>
      <c r="P29">
        <f t="shared" si="6"/>
        <v>1.1003206824676719</v>
      </c>
      <c r="Q29">
        <f t="shared" si="7"/>
        <v>1.0916708053211979</v>
      </c>
      <c r="R29">
        <f t="shared" si="4"/>
        <v>1.306</v>
      </c>
      <c r="S29">
        <f t="shared" si="8"/>
        <v>1.381</v>
      </c>
      <c r="T29">
        <v>23</v>
      </c>
      <c r="V29">
        <f t="shared" si="9"/>
        <v>284917</v>
      </c>
      <c r="W29">
        <f t="shared" si="10"/>
        <v>757572</v>
      </c>
      <c r="X29">
        <f t="shared" si="5"/>
        <v>102384</v>
      </c>
      <c r="Y29">
        <f t="shared" si="11"/>
        <v>1450068</v>
      </c>
      <c r="Z29">
        <f t="shared" si="12"/>
        <v>69988</v>
      </c>
      <c r="AA29">
        <f t="shared" si="13"/>
        <v>1163350</v>
      </c>
    </row>
    <row r="30" spans="2:27" ht="12.75">
      <c r="B30">
        <v>24</v>
      </c>
      <c r="C30" s="1">
        <v>20</v>
      </c>
      <c r="D30" s="97" t="s">
        <v>1148</v>
      </c>
      <c r="G30" s="1">
        <v>3500</v>
      </c>
      <c r="L30">
        <v>60</v>
      </c>
      <c r="M30">
        <f t="shared" si="1"/>
        <v>5.9068905956085187</v>
      </c>
      <c r="N30">
        <f t="shared" si="2"/>
        <v>1.7781512503836436</v>
      </c>
      <c r="O30">
        <f t="shared" si="3"/>
        <v>1.324583736394086</v>
      </c>
      <c r="P30">
        <f t="shared" si="6"/>
        <v>1.1516016129534417</v>
      </c>
      <c r="Q30">
        <f t="shared" si="7"/>
        <v>1.1425486044692343</v>
      </c>
      <c r="R30">
        <f t="shared" si="4"/>
        <v>1.367</v>
      </c>
      <c r="S30">
        <f t="shared" si="8"/>
        <v>1.4450000000000001</v>
      </c>
      <c r="T30">
        <v>24</v>
      </c>
      <c r="V30">
        <f t="shared" si="9"/>
        <v>313409</v>
      </c>
      <c r="W30">
        <f t="shared" si="10"/>
        <v>871208</v>
      </c>
      <c r="X30">
        <f t="shared" si="5"/>
        <v>107503</v>
      </c>
      <c r="Y30">
        <f t="shared" si="11"/>
        <v>1557571</v>
      </c>
      <c r="Z30">
        <f t="shared" si="12"/>
        <v>72227</v>
      </c>
      <c r="AA30">
        <f t="shared" si="13"/>
        <v>1235577</v>
      </c>
    </row>
    <row r="31" spans="2:27" ht="12.75">
      <c r="B31">
        <v>25</v>
      </c>
      <c r="C31" s="1">
        <v>21</v>
      </c>
      <c r="D31" t="s">
        <v>1461</v>
      </c>
      <c r="G31" s="1">
        <v>4200</v>
      </c>
      <c r="L31">
        <v>70</v>
      </c>
      <c r="M31">
        <f t="shared" si="1"/>
        <v>6.1292830169449672</v>
      </c>
      <c r="N31">
        <f t="shared" si="2"/>
        <v>1.8450980400142569</v>
      </c>
      <c r="O31">
        <f t="shared" si="3"/>
        <v>1.3744538634315775</v>
      </c>
      <c r="P31">
        <f t="shared" si="6"/>
        <v>1.1949590218937864</v>
      </c>
      <c r="Q31">
        <f t="shared" si="7"/>
        <v>1.1855651707200805</v>
      </c>
      <c r="R31">
        <f t="shared" si="4"/>
        <v>1.4179999999999999</v>
      </c>
      <c r="S31">
        <f t="shared" si="8"/>
        <v>1.5</v>
      </c>
      <c r="T31">
        <v>25</v>
      </c>
      <c r="V31">
        <f t="shared" si="9"/>
        <v>344750</v>
      </c>
      <c r="W31">
        <f t="shared" si="10"/>
        <v>1001889</v>
      </c>
      <c r="X31">
        <f t="shared" si="5"/>
        <v>112878</v>
      </c>
      <c r="Y31">
        <f t="shared" si="11"/>
        <v>1670449</v>
      </c>
      <c r="Z31">
        <f t="shared" si="12"/>
        <v>74539</v>
      </c>
      <c r="AA31">
        <f t="shared" si="13"/>
        <v>1310116</v>
      </c>
    </row>
    <row r="32" spans="2:27" ht="12.75">
      <c r="B32">
        <v>26</v>
      </c>
      <c r="C32" s="1">
        <v>22</v>
      </c>
      <c r="D32" t="s">
        <v>1126</v>
      </c>
      <c r="G32" s="1">
        <v>5000</v>
      </c>
      <c r="L32">
        <v>80</v>
      </c>
      <c r="M32">
        <f t="shared" si="1"/>
        <v>6.3219280948873617</v>
      </c>
      <c r="N32">
        <f t="shared" si="2"/>
        <v>1.9030899869919435</v>
      </c>
      <c r="O32">
        <f t="shared" si="3"/>
        <v>1.4176533324260729</v>
      </c>
      <c r="P32">
        <f t="shared" si="6"/>
        <v>1.2325169178620881</v>
      </c>
      <c r="Q32">
        <f t="shared" si="7"/>
        <v>1.2228278153210468</v>
      </c>
      <c r="R32">
        <f t="shared" si="4"/>
        <v>1.4630000000000001</v>
      </c>
      <c r="S32">
        <f t="shared" si="8"/>
        <v>1.5469999999999999</v>
      </c>
      <c r="T32">
        <v>26</v>
      </c>
      <c r="V32">
        <f t="shared" si="9"/>
        <v>379225</v>
      </c>
      <c r="W32">
        <f t="shared" si="10"/>
        <v>1152172</v>
      </c>
      <c r="X32">
        <f t="shared" si="5"/>
        <v>118522</v>
      </c>
      <c r="Y32">
        <f t="shared" si="11"/>
        <v>1788971</v>
      </c>
      <c r="Z32">
        <f t="shared" si="12"/>
        <v>76924</v>
      </c>
      <c r="AA32">
        <f t="shared" si="13"/>
        <v>1387040</v>
      </c>
    </row>
    <row r="33" spans="2:27" ht="12.75">
      <c r="B33">
        <v>27</v>
      </c>
      <c r="C33" s="1">
        <v>23</v>
      </c>
      <c r="D33" t="s">
        <v>1149</v>
      </c>
      <c r="G33" s="1">
        <v>6100</v>
      </c>
      <c r="L33">
        <v>90</v>
      </c>
      <c r="M33">
        <f t="shared" si="1"/>
        <v>6.4918530963296748</v>
      </c>
      <c r="N33">
        <f t="shared" si="2"/>
        <v>1.954242509439325</v>
      </c>
      <c r="O33">
        <f t="shared" si="3"/>
        <v>1.4557579645796743</v>
      </c>
      <c r="P33">
        <f t="shared" si="6"/>
        <v>1.2656453299385815</v>
      </c>
      <c r="Q33">
        <f t="shared" si="7"/>
        <v>1.2556957972346927</v>
      </c>
      <c r="R33">
        <f t="shared" si="4"/>
        <v>1.502</v>
      </c>
      <c r="S33">
        <f t="shared" si="8"/>
        <v>1.5880000000000001</v>
      </c>
      <c r="T33">
        <v>27</v>
      </c>
      <c r="V33">
        <f t="shared" si="9"/>
        <v>417148</v>
      </c>
      <c r="W33">
        <f t="shared" si="10"/>
        <v>1324998</v>
      </c>
      <c r="X33">
        <f t="shared" si="5"/>
        <v>124449</v>
      </c>
      <c r="Y33">
        <f t="shared" si="11"/>
        <v>1913420</v>
      </c>
      <c r="Z33">
        <f t="shared" si="12"/>
        <v>79385</v>
      </c>
      <c r="AA33">
        <f t="shared" si="13"/>
        <v>1466425</v>
      </c>
    </row>
    <row r="34" spans="2:27" ht="12.75">
      <c r="B34">
        <v>28</v>
      </c>
      <c r="C34" s="1">
        <v>24</v>
      </c>
      <c r="D34" t="s">
        <v>1150</v>
      </c>
      <c r="G34" s="1">
        <v>7500</v>
      </c>
      <c r="L34">
        <v>100</v>
      </c>
      <c r="M34">
        <f t="shared" si="1"/>
        <v>6.6438561897747253</v>
      </c>
      <c r="N34">
        <f t="shared" si="2"/>
        <v>2</v>
      </c>
      <c r="O34">
        <f t="shared" si="3"/>
        <v>1.489843719546694</v>
      </c>
      <c r="P34">
        <f t="shared" si="6"/>
        <v>1.2952797043614583</v>
      </c>
      <c r="Q34">
        <f t="shared" si="7"/>
        <v>1.2850972089384689</v>
      </c>
      <c r="R34">
        <f t="shared" si="4"/>
        <v>1.5369999999999999</v>
      </c>
      <c r="S34">
        <f t="shared" si="8"/>
        <v>1.625</v>
      </c>
      <c r="T34">
        <v>28</v>
      </c>
      <c r="V34">
        <f t="shared" si="9"/>
        <v>458863</v>
      </c>
      <c r="W34">
        <f t="shared" si="10"/>
        <v>1523748</v>
      </c>
      <c r="X34">
        <f t="shared" si="5"/>
        <v>130671</v>
      </c>
      <c r="Y34">
        <f t="shared" si="11"/>
        <v>2044091</v>
      </c>
      <c r="Z34">
        <f t="shared" si="12"/>
        <v>81926</v>
      </c>
      <c r="AA34">
        <f t="shared" si="13"/>
        <v>1548351</v>
      </c>
    </row>
    <row r="35" spans="2:27" ht="12.75">
      <c r="B35">
        <v>29</v>
      </c>
      <c r="C35" s="1">
        <v>25</v>
      </c>
      <c r="D35" t="s">
        <v>1093</v>
      </c>
      <c r="G35" s="28" t="s">
        <v>183</v>
      </c>
      <c r="L35">
        <v>110</v>
      </c>
      <c r="M35">
        <f t="shared" si="1"/>
        <v>6.7813597135246599</v>
      </c>
      <c r="N35">
        <f t="shared" si="2"/>
        <v>2.0413926851582249</v>
      </c>
      <c r="O35">
        <f t="shared" si="3"/>
        <v>1.5206780355557714</v>
      </c>
      <c r="P35">
        <f t="shared" si="6"/>
        <v>1.3220872568586948</v>
      </c>
      <c r="Q35">
        <f t="shared" si="7"/>
        <v>1.3116940210221208</v>
      </c>
      <c r="R35">
        <f t="shared" si="4"/>
        <v>1.569</v>
      </c>
      <c r="S35">
        <f t="shared" si="8"/>
        <v>1.659</v>
      </c>
      <c r="T35">
        <v>29</v>
      </c>
      <c r="V35">
        <f t="shared" si="9"/>
        <v>504749</v>
      </c>
      <c r="W35">
        <f t="shared" si="10"/>
        <v>1752310</v>
      </c>
      <c r="X35">
        <f t="shared" si="5"/>
        <v>137205</v>
      </c>
      <c r="Y35">
        <f t="shared" si="11"/>
        <v>2181296</v>
      </c>
      <c r="Z35">
        <f t="shared" si="12"/>
        <v>84547</v>
      </c>
      <c r="AA35">
        <f t="shared" si="13"/>
        <v>1632898</v>
      </c>
    </row>
    <row r="36" spans="2:27" ht="12.75">
      <c r="B36">
        <v>30</v>
      </c>
      <c r="C36" s="1">
        <v>26</v>
      </c>
      <c r="D36" t="s">
        <v>1115</v>
      </c>
      <c r="G36" s="28" t="s">
        <v>202</v>
      </c>
      <c r="L36">
        <v>120</v>
      </c>
      <c r="M36">
        <f t="shared" si="1"/>
        <v>6.9068905956085187</v>
      </c>
      <c r="N36">
        <f t="shared" si="2"/>
        <v>2.0791812460476247</v>
      </c>
      <c r="O36">
        <f t="shared" si="3"/>
        <v>1.5488275606116615</v>
      </c>
      <c r="P36">
        <f t="shared" si="6"/>
        <v>1.3465606348472279</v>
      </c>
      <c r="Q36">
        <f t="shared" si="7"/>
        <v>1.3359750080865052</v>
      </c>
      <c r="R36">
        <f t="shared" si="4"/>
        <v>1.5980000000000001</v>
      </c>
      <c r="S36">
        <f t="shared" si="8"/>
        <v>1.69</v>
      </c>
      <c r="T36">
        <v>30</v>
      </c>
      <c r="V36">
        <f t="shared" si="9"/>
        <v>555224</v>
      </c>
      <c r="W36">
        <f t="shared" si="10"/>
        <v>2015157</v>
      </c>
      <c r="X36">
        <f t="shared" si="5"/>
        <v>144065</v>
      </c>
      <c r="Y36">
        <f t="shared" si="11"/>
        <v>2325361</v>
      </c>
      <c r="Z36">
        <f t="shared" si="12"/>
        <v>87253</v>
      </c>
      <c r="AA36">
        <f t="shared" si="13"/>
        <v>1720151</v>
      </c>
    </row>
    <row r="37" spans="2:27" ht="15.75" customHeight="1">
      <c r="B37">
        <v>31</v>
      </c>
      <c r="C37" s="1">
        <v>27</v>
      </c>
      <c r="D37" s="65" t="s">
        <v>1151</v>
      </c>
      <c r="G37" s="28" t="s">
        <v>203</v>
      </c>
      <c r="L37">
        <v>130</v>
      </c>
      <c r="M37">
        <f t="shared" si="1"/>
        <v>7.0223678130284544</v>
      </c>
      <c r="N37">
        <f t="shared" si="2"/>
        <v>2.1139433523068369</v>
      </c>
      <c r="O37">
        <f t="shared" si="3"/>
        <v>1.5747226134559122</v>
      </c>
      <c r="P37">
        <f t="shared" si="6"/>
        <v>1.3690739602064348</v>
      </c>
      <c r="Q37">
        <f t="shared" si="7"/>
        <v>1.358311350951773</v>
      </c>
      <c r="R37">
        <f t="shared" si="4"/>
        <v>1.625</v>
      </c>
      <c r="S37">
        <f t="shared" si="8"/>
        <v>1.718</v>
      </c>
      <c r="T37">
        <v>31</v>
      </c>
      <c r="V37">
        <f t="shared" si="9"/>
        <v>610746</v>
      </c>
      <c r="W37">
        <f t="shared" si="10"/>
        <v>2317431</v>
      </c>
      <c r="X37">
        <f t="shared" si="5"/>
        <v>151268</v>
      </c>
      <c r="Y37">
        <f t="shared" si="11"/>
        <v>2476629</v>
      </c>
      <c r="Z37">
        <f t="shared" si="12"/>
        <v>90045</v>
      </c>
      <c r="AA37">
        <f t="shared" si="13"/>
        <v>1810196</v>
      </c>
    </row>
    <row r="38" spans="2:27" ht="15.75" customHeight="1">
      <c r="B38">
        <v>32</v>
      </c>
      <c r="C38" s="1">
        <v>28</v>
      </c>
      <c r="D38" t="s">
        <v>1119</v>
      </c>
      <c r="G38" s="28" t="s">
        <v>204</v>
      </c>
      <c r="L38">
        <v>140</v>
      </c>
      <c r="M38">
        <f t="shared" si="1"/>
        <v>7.1292830169449664</v>
      </c>
      <c r="N38">
        <f t="shared" si="2"/>
        <v>2.1461280356782382</v>
      </c>
      <c r="O38">
        <f>LOG(L38,22)</f>
        <v>1.5986976876491528</v>
      </c>
      <c r="P38">
        <f t="shared" si="6"/>
        <v>1.3899180437875727</v>
      </c>
      <c r="Q38">
        <f t="shared" si="7"/>
        <v>1.3789915743373511</v>
      </c>
      <c r="R38">
        <f t="shared" si="4"/>
        <v>1.65</v>
      </c>
      <c r="S38">
        <f t="shared" si="8"/>
        <v>1.744</v>
      </c>
      <c r="T38">
        <v>32</v>
      </c>
      <c r="V38">
        <f t="shared" si="9"/>
        <v>671821</v>
      </c>
      <c r="W38">
        <f t="shared" si="10"/>
        <v>2665046</v>
      </c>
      <c r="X38">
        <f t="shared" si="5"/>
        <v>158831</v>
      </c>
      <c r="Y38">
        <f t="shared" si="11"/>
        <v>2635460</v>
      </c>
      <c r="Z38">
        <f t="shared" si="12"/>
        <v>92926</v>
      </c>
      <c r="AA38">
        <f t="shared" si="13"/>
        <v>1903122</v>
      </c>
    </row>
    <row r="39" spans="2:27" ht="15.75" customHeight="1">
      <c r="B39">
        <v>33</v>
      </c>
      <c r="C39" s="1">
        <v>29</v>
      </c>
      <c r="D39" t="s">
        <v>1152</v>
      </c>
      <c r="G39" s="28" t="s">
        <v>1131</v>
      </c>
      <c r="L39">
        <v>150</v>
      </c>
      <c r="M39">
        <f t="shared" si="1"/>
        <v>7.2288186904958804</v>
      </c>
      <c r="N39">
        <f t="shared" si="2"/>
        <v>2.1760912590556813</v>
      </c>
      <c r="O39">
        <f t="shared" si="3"/>
        <v>1.6210179477322819</v>
      </c>
      <c r="P39">
        <f t="shared" si="6"/>
        <v>1.4093234213465982</v>
      </c>
      <c r="Q39">
        <f t="shared" si="7"/>
        <v>1.3982444017039271</v>
      </c>
      <c r="R39">
        <f t="shared" si="4"/>
        <v>1.673</v>
      </c>
      <c r="S39">
        <f t="shared" si="8"/>
        <v>1.7689999999999999</v>
      </c>
      <c r="T39">
        <v>33</v>
      </c>
      <c r="V39">
        <f t="shared" si="9"/>
        <v>739003</v>
      </c>
      <c r="W39">
        <f t="shared" si="10"/>
        <v>3064803</v>
      </c>
      <c r="X39">
        <f t="shared" si="5"/>
        <v>166773</v>
      </c>
      <c r="Y39">
        <f t="shared" si="11"/>
        <v>2802233</v>
      </c>
      <c r="Z39">
        <f t="shared" si="12"/>
        <v>95900</v>
      </c>
      <c r="AA39">
        <f t="shared" si="13"/>
        <v>1999022</v>
      </c>
    </row>
    <row r="40" spans="2:27" ht="15.75" customHeight="1">
      <c r="B40">
        <v>34</v>
      </c>
      <c r="C40" s="1">
        <v>30</v>
      </c>
      <c r="D40" t="s">
        <v>1153</v>
      </c>
      <c r="G40" s="28" t="s">
        <v>1132</v>
      </c>
      <c r="L40">
        <v>160</v>
      </c>
      <c r="M40">
        <f t="shared" si="1"/>
        <v>7.3219280948873617</v>
      </c>
      <c r="N40">
        <f t="shared" si="2"/>
        <v>2.2041199826559246</v>
      </c>
      <c r="O40">
        <f t="shared" si="3"/>
        <v>1.6418971566436484</v>
      </c>
      <c r="P40">
        <f t="shared" si="6"/>
        <v>1.4274759397558743</v>
      </c>
      <c r="Q40">
        <f t="shared" si="7"/>
        <v>1.4162542189383176</v>
      </c>
      <c r="R40">
        <f t="shared" si="4"/>
        <v>1.694</v>
      </c>
      <c r="S40">
        <f t="shared" si="8"/>
        <v>1.7909999999999999</v>
      </c>
      <c r="T40">
        <v>34</v>
      </c>
      <c r="V40">
        <f t="shared" si="9"/>
        <v>812903</v>
      </c>
      <c r="W40">
        <f t="shared" si="10"/>
        <v>3524523</v>
      </c>
      <c r="X40">
        <f t="shared" si="5"/>
        <v>175112</v>
      </c>
      <c r="Y40">
        <f t="shared" si="11"/>
        <v>2977345</v>
      </c>
      <c r="Z40">
        <f t="shared" si="12"/>
        <v>98969</v>
      </c>
      <c r="AA40">
        <f t="shared" si="13"/>
        <v>2097991</v>
      </c>
    </row>
    <row r="41" spans="2:27" ht="15.75" customHeight="1">
      <c r="B41">
        <v>35</v>
      </c>
      <c r="C41" s="1">
        <v>31</v>
      </c>
      <c r="D41" s="100" t="s">
        <v>1154</v>
      </c>
      <c r="G41" s="28" t="s">
        <v>194</v>
      </c>
      <c r="L41">
        <v>170</v>
      </c>
      <c r="M41">
        <f t="shared" si="1"/>
        <v>7.4093909361377026</v>
      </c>
      <c r="N41">
        <f t="shared" si="2"/>
        <v>2.2304489213782741</v>
      </c>
      <c r="O41">
        <f t="shared" si="3"/>
        <v>1.6615101586425596</v>
      </c>
      <c r="P41">
        <f t="shared" si="6"/>
        <v>1.4445276097380921</v>
      </c>
      <c r="Q41">
        <f t="shared" si="7"/>
        <v>1.4331718417715191</v>
      </c>
      <c r="R41">
        <f t="shared" si="4"/>
        <v>1.714</v>
      </c>
      <c r="S41">
        <f t="shared" si="8"/>
        <v>1.8129999999999999</v>
      </c>
      <c r="T41">
        <v>35</v>
      </c>
      <c r="V41">
        <f t="shared" si="9"/>
        <v>894193</v>
      </c>
      <c r="W41">
        <f t="shared" si="10"/>
        <v>4053201</v>
      </c>
      <c r="X41">
        <f t="shared" si="5"/>
        <v>183867</v>
      </c>
      <c r="Y41">
        <f t="shared" si="11"/>
        <v>3161212</v>
      </c>
      <c r="Z41">
        <f t="shared" si="12"/>
        <v>102136</v>
      </c>
      <c r="AA41">
        <f t="shared" si="13"/>
        <v>2200127</v>
      </c>
    </row>
    <row r="42" spans="2:27" ht="15.75" customHeight="1">
      <c r="B42">
        <v>36</v>
      </c>
      <c r="C42" s="1">
        <v>32</v>
      </c>
      <c r="D42" s="105" t="s">
        <v>1155</v>
      </c>
      <c r="G42" s="28" t="s">
        <v>205</v>
      </c>
      <c r="L42">
        <v>180</v>
      </c>
      <c r="M42">
        <f t="shared" si="1"/>
        <v>7.4918530963296748</v>
      </c>
      <c r="N42">
        <f t="shared" si="2"/>
        <v>2.255272505103306</v>
      </c>
      <c r="O42">
        <f t="shared" si="3"/>
        <v>1.6800017887972498</v>
      </c>
      <c r="P42">
        <f>LOG(L42,35)</f>
        <v>1.4606043518323679</v>
      </c>
      <c r="Q42">
        <f t="shared" si="7"/>
        <v>1.4491222008519635</v>
      </c>
      <c r="R42">
        <f>ROUND(LOG(L42,20),3)</f>
        <v>1.7330000000000001</v>
      </c>
      <c r="S42">
        <f t="shared" si="8"/>
        <v>1.833</v>
      </c>
      <c r="T42">
        <v>36</v>
      </c>
      <c r="V42">
        <f t="shared" si="9"/>
        <v>983612</v>
      </c>
      <c r="W42">
        <f t="shared" si="10"/>
        <v>4661181</v>
      </c>
      <c r="X42">
        <f t="shared" si="5"/>
        <v>193061</v>
      </c>
      <c r="Y42">
        <f t="shared" si="11"/>
        <v>3354273</v>
      </c>
      <c r="Z42">
        <f t="shared" si="12"/>
        <v>105404</v>
      </c>
      <c r="AA42">
        <f t="shared" si="13"/>
        <v>2305531</v>
      </c>
    </row>
    <row r="43" spans="2:27" ht="15.75" customHeight="1">
      <c r="B43">
        <v>37</v>
      </c>
      <c r="C43" s="1">
        <v>33</v>
      </c>
      <c r="D43" t="s">
        <v>1156</v>
      </c>
      <c r="G43" s="28" t="s">
        <v>1133</v>
      </c>
      <c r="L43">
        <v>190</v>
      </c>
      <c r="M43">
        <f t="shared" si="1"/>
        <v>7.5698556083309478</v>
      </c>
      <c r="N43">
        <f t="shared" si="2"/>
        <v>2.2787536009528289</v>
      </c>
      <c r="O43">
        <f t="shared" si="3"/>
        <v>1.6974933703869926</v>
      </c>
      <c r="P43">
        <f>LOG(L43,35)</f>
        <v>1.4758116452773944</v>
      </c>
      <c r="Q43">
        <f t="shared" si="7"/>
        <v>1.4642099462214828</v>
      </c>
      <c r="R43">
        <f t="shared" si="4"/>
        <v>1.7509999999999999</v>
      </c>
      <c r="S43">
        <f t="shared" si="8"/>
        <v>1.8520000000000001</v>
      </c>
      <c r="T43">
        <v>37</v>
      </c>
      <c r="V43">
        <f t="shared" si="9"/>
        <v>1081973</v>
      </c>
      <c r="W43">
        <f t="shared" si="10"/>
        <v>5360358</v>
      </c>
      <c r="X43">
        <f t="shared" si="5"/>
        <v>202714</v>
      </c>
      <c r="Y43">
        <f t="shared" si="11"/>
        <v>3556987</v>
      </c>
      <c r="Z43">
        <f t="shared" si="12"/>
        <v>108777</v>
      </c>
      <c r="AA43">
        <f t="shared" si="13"/>
        <v>2414308</v>
      </c>
    </row>
    <row r="44" spans="2:27" ht="15.75" customHeight="1">
      <c r="B44">
        <v>38</v>
      </c>
      <c r="C44" s="1">
        <v>34</v>
      </c>
      <c r="D44" t="s">
        <v>1158</v>
      </c>
      <c r="G44" s="28" t="s">
        <v>1134</v>
      </c>
      <c r="L44">
        <v>200</v>
      </c>
      <c r="M44">
        <f t="shared" si="1"/>
        <v>7.6438561897747244</v>
      </c>
      <c r="N44">
        <f t="shared" si="2"/>
        <v>2.3010299956639813</v>
      </c>
      <c r="O44">
        <f t="shared" si="3"/>
        <v>1.7140875437642691</v>
      </c>
      <c r="P44">
        <f t="shared" ref="P44:P57" si="14">LOG(L44,35)</f>
        <v>1.4902387262552446</v>
      </c>
      <c r="Q44">
        <f t="shared" si="7"/>
        <v>1.4785236125557395</v>
      </c>
      <c r="R44">
        <f t="shared" si="4"/>
        <v>1.7689999999999999</v>
      </c>
      <c r="S44">
        <f t="shared" si="8"/>
        <v>1.87</v>
      </c>
      <c r="T44">
        <v>38</v>
      </c>
      <c r="V44">
        <f t="shared" si="9"/>
        <v>1190170</v>
      </c>
      <c r="W44">
        <f t="shared" si="10"/>
        <v>6164412</v>
      </c>
      <c r="X44">
        <f t="shared" si="5"/>
        <v>212849</v>
      </c>
      <c r="Y44">
        <f t="shared" si="11"/>
        <v>3769836</v>
      </c>
      <c r="Z44">
        <f t="shared" si="12"/>
        <v>112258</v>
      </c>
      <c r="AA44">
        <f t="shared" si="13"/>
        <v>2526566</v>
      </c>
    </row>
    <row r="45" spans="2:27" ht="15.75" customHeight="1">
      <c r="B45">
        <v>39</v>
      </c>
      <c r="C45" s="1">
        <v>35</v>
      </c>
      <c r="D45" t="s">
        <v>1127</v>
      </c>
      <c r="G45" s="28" t="s">
        <v>206</v>
      </c>
      <c r="L45">
        <v>210</v>
      </c>
      <c r="M45">
        <f t="shared" si="1"/>
        <v>7.7142455176661224</v>
      </c>
      <c r="N45">
        <f t="shared" si="2"/>
        <v>2.3222192947339191</v>
      </c>
      <c r="O45">
        <f t="shared" si="3"/>
        <v>1.7298719158347411</v>
      </c>
      <c r="P45">
        <f t="shared" si="14"/>
        <v>1.5039617607727125</v>
      </c>
      <c r="Q45">
        <f t="shared" si="7"/>
        <v>1.4921387671028095</v>
      </c>
      <c r="R45">
        <f t="shared" si="4"/>
        <v>1.7849999999999999</v>
      </c>
      <c r="S45">
        <f t="shared" si="8"/>
        <v>1.887</v>
      </c>
      <c r="T45">
        <v>39</v>
      </c>
      <c r="V45">
        <f t="shared" si="9"/>
        <v>1309187</v>
      </c>
      <c r="W45">
        <f t="shared" si="10"/>
        <v>7089074</v>
      </c>
      <c r="X45">
        <f t="shared" si="5"/>
        <v>223492</v>
      </c>
      <c r="Y45">
        <f t="shared" si="11"/>
        <v>3993328</v>
      </c>
      <c r="Z45">
        <f t="shared" si="12"/>
        <v>115850</v>
      </c>
      <c r="AA45">
        <f t="shared" si="13"/>
        <v>2642416</v>
      </c>
    </row>
    <row r="46" spans="2:27" ht="15.75" customHeight="1">
      <c r="B46">
        <v>40</v>
      </c>
      <c r="C46" s="1">
        <v>36</v>
      </c>
      <c r="D46" t="s">
        <v>1159</v>
      </c>
      <c r="G46" s="28" t="s">
        <v>207</v>
      </c>
      <c r="L46">
        <v>220</v>
      </c>
      <c r="M46">
        <f t="shared" si="1"/>
        <v>7.7813597135246608</v>
      </c>
      <c r="N46">
        <f t="shared" si="2"/>
        <v>2.3424226808222062</v>
      </c>
      <c r="O46">
        <f t="shared" si="3"/>
        <v>1.7449218597733469</v>
      </c>
      <c r="P46">
        <f t="shared" si="14"/>
        <v>1.517046278752481</v>
      </c>
      <c r="Q46">
        <f t="shared" si="7"/>
        <v>1.5051204246393917</v>
      </c>
      <c r="R46">
        <f t="shared" si="4"/>
        <v>1.8</v>
      </c>
      <c r="S46">
        <f t="shared" si="8"/>
        <v>1.9039999999999999</v>
      </c>
      <c r="T46">
        <v>40</v>
      </c>
      <c r="V46">
        <f t="shared" si="9"/>
        <v>1440106</v>
      </c>
      <c r="W46">
        <f t="shared" si="10"/>
        <v>8152435</v>
      </c>
      <c r="X46">
        <f t="shared" si="5"/>
        <v>234666</v>
      </c>
      <c r="Y46">
        <f t="shared" si="11"/>
        <v>4227994</v>
      </c>
      <c r="Z46">
        <f t="shared" si="12"/>
        <v>119557</v>
      </c>
      <c r="AA46">
        <f t="shared" si="13"/>
        <v>2761973</v>
      </c>
    </row>
    <row r="47" spans="2:27" ht="15.75" customHeight="1">
      <c r="B47">
        <v>41</v>
      </c>
      <c r="C47" s="1">
        <v>37</v>
      </c>
      <c r="D47" t="s">
        <v>1119</v>
      </c>
      <c r="G47" s="28" t="s">
        <v>1135</v>
      </c>
      <c r="L47">
        <v>230</v>
      </c>
      <c r="M47">
        <f t="shared" si="1"/>
        <v>7.8454900509443757</v>
      </c>
      <c r="N47">
        <f t="shared" si="2"/>
        <v>2.3617278360175931</v>
      </c>
      <c r="O47">
        <f t="shared" si="3"/>
        <v>1.7593026918847074</v>
      </c>
      <c r="P47">
        <f t="shared" si="14"/>
        <v>1.5295490666095473</v>
      </c>
      <c r="Q47">
        <f t="shared" si="7"/>
        <v>1.5175249251692493</v>
      </c>
      <c r="R47">
        <f t="shared" si="4"/>
        <v>1.8149999999999999</v>
      </c>
      <c r="S47">
        <f t="shared" si="8"/>
        <v>1.919</v>
      </c>
      <c r="T47">
        <v>41</v>
      </c>
      <c r="V47">
        <f t="shared" si="9"/>
        <v>1584117</v>
      </c>
      <c r="W47">
        <f t="shared" si="10"/>
        <v>9375300</v>
      </c>
      <c r="X47">
        <f t="shared" si="5"/>
        <v>246400</v>
      </c>
      <c r="Y47">
        <f t="shared" si="11"/>
        <v>4474394</v>
      </c>
      <c r="Z47">
        <f t="shared" si="12"/>
        <v>123383</v>
      </c>
      <c r="AA47">
        <f t="shared" si="13"/>
        <v>2885356</v>
      </c>
    </row>
    <row r="48" spans="2:27" ht="15.75" customHeight="1">
      <c r="B48">
        <v>42</v>
      </c>
      <c r="C48" s="1">
        <v>38</v>
      </c>
      <c r="D48" t="s">
        <v>1160</v>
      </c>
      <c r="G48" s="28" t="s">
        <v>1136</v>
      </c>
      <c r="L48">
        <v>240</v>
      </c>
      <c r="M48">
        <f t="shared" si="1"/>
        <v>7.9068905956085187</v>
      </c>
      <c r="N48">
        <f t="shared" si="2"/>
        <v>2.3802112417116059</v>
      </c>
      <c r="O48">
        <f t="shared" si="3"/>
        <v>1.7730713848292368</v>
      </c>
      <c r="P48">
        <f t="shared" si="14"/>
        <v>1.5415196567410143</v>
      </c>
      <c r="Q48">
        <f t="shared" si="7"/>
        <v>1.529401411703776</v>
      </c>
      <c r="R48">
        <f t="shared" si="4"/>
        <v>1.829</v>
      </c>
      <c r="S48">
        <f t="shared" si="8"/>
        <v>1.9339999999999999</v>
      </c>
      <c r="T48">
        <v>42</v>
      </c>
      <c r="V48">
        <f t="shared" si="9"/>
        <v>1742529</v>
      </c>
      <c r="W48">
        <f t="shared" si="10"/>
        <v>10781595</v>
      </c>
      <c r="X48">
        <f t="shared" si="5"/>
        <v>258720</v>
      </c>
      <c r="Y48">
        <f t="shared" si="11"/>
        <v>4733114</v>
      </c>
      <c r="Z48">
        <f t="shared" si="12"/>
        <v>127331</v>
      </c>
      <c r="AA48">
        <f t="shared" si="13"/>
        <v>3012687</v>
      </c>
    </row>
    <row r="49" spans="2:27" ht="15.75" customHeight="1">
      <c r="B49">
        <v>43</v>
      </c>
      <c r="C49" s="1">
        <v>39</v>
      </c>
      <c r="D49" t="s">
        <v>1161</v>
      </c>
      <c r="G49" s="28" t="s">
        <v>208</v>
      </c>
      <c r="L49">
        <v>250</v>
      </c>
      <c r="M49">
        <f t="shared" si="1"/>
        <v>7.965784284662087</v>
      </c>
      <c r="N49">
        <f t="shared" si="2"/>
        <v>2.3979400086720375</v>
      </c>
      <c r="O49">
        <f t="shared" si="3"/>
        <v>1.7862779308848897</v>
      </c>
      <c r="P49">
        <f t="shared" si="14"/>
        <v>1.5530015127546146</v>
      </c>
      <c r="Q49">
        <f t="shared" si="7"/>
        <v>1.5407930061731614</v>
      </c>
      <c r="R49">
        <f t="shared" si="4"/>
        <v>1.843</v>
      </c>
      <c r="S49">
        <f t="shared" si="8"/>
        <v>1.9490000000000001</v>
      </c>
      <c r="T49">
        <v>43</v>
      </c>
      <c r="V49">
        <f t="shared" si="9"/>
        <v>1916782</v>
      </c>
      <c r="W49">
        <f t="shared" si="10"/>
        <v>12398834</v>
      </c>
      <c r="X49">
        <f t="shared" si="5"/>
        <v>271656</v>
      </c>
      <c r="Y49">
        <f t="shared" si="11"/>
        <v>5004770</v>
      </c>
      <c r="Z49">
        <f t="shared" si="12"/>
        <v>131406</v>
      </c>
      <c r="AA49">
        <f t="shared" si="13"/>
        <v>3144093</v>
      </c>
    </row>
    <row r="50" spans="2:27" ht="15.75" customHeight="1">
      <c r="B50">
        <v>44</v>
      </c>
      <c r="C50" s="1">
        <v>40</v>
      </c>
      <c r="D50" t="s">
        <v>139</v>
      </c>
      <c r="G50" s="28" t="s">
        <v>1137</v>
      </c>
      <c r="L50">
        <v>300</v>
      </c>
      <c r="M50">
        <f t="shared" si="1"/>
        <v>8.2288186904958813</v>
      </c>
      <c r="N50">
        <f t="shared" si="2"/>
        <v>2.4771212547196626</v>
      </c>
      <c r="O50">
        <f t="shared" si="3"/>
        <v>1.8452617719498574</v>
      </c>
      <c r="P50">
        <f t="shared" si="14"/>
        <v>1.6042824432403844</v>
      </c>
      <c r="Q50">
        <f t="shared" si="7"/>
        <v>1.5916708053211979</v>
      </c>
      <c r="R50">
        <f t="shared" si="4"/>
        <v>1.9039999999999999</v>
      </c>
      <c r="S50">
        <f t="shared" si="8"/>
        <v>2.0129999999999999</v>
      </c>
      <c r="T50">
        <v>44</v>
      </c>
      <c r="V50">
        <f t="shared" si="9"/>
        <v>2108460</v>
      </c>
      <c r="W50">
        <f t="shared" si="10"/>
        <v>14258659</v>
      </c>
      <c r="X50">
        <f t="shared" si="5"/>
        <v>285238</v>
      </c>
      <c r="Y50">
        <f t="shared" si="11"/>
        <v>5290008</v>
      </c>
      <c r="Z50">
        <f t="shared" si="12"/>
        <v>135611</v>
      </c>
      <c r="AA50">
        <f t="shared" si="13"/>
        <v>3279704</v>
      </c>
    </row>
    <row r="51" spans="2:27" ht="15.75" customHeight="1">
      <c r="B51">
        <v>45</v>
      </c>
      <c r="C51" s="1">
        <v>41</v>
      </c>
      <c r="D51" t="s">
        <v>1116</v>
      </c>
      <c r="G51" s="28" t="s">
        <v>268</v>
      </c>
      <c r="L51">
        <v>350</v>
      </c>
      <c r="M51">
        <f t="shared" si="1"/>
        <v>8.451211111832329</v>
      </c>
      <c r="N51">
        <f t="shared" si="2"/>
        <v>2.5440680443502757</v>
      </c>
      <c r="O51">
        <f t="shared" si="3"/>
        <v>1.8951318989873487</v>
      </c>
      <c r="P51">
        <f t="shared" si="14"/>
        <v>1.6476398521807292</v>
      </c>
      <c r="Q51">
        <f t="shared" si="7"/>
        <v>1.6346873715720438</v>
      </c>
      <c r="R51">
        <f t="shared" si="4"/>
        <v>1.9550000000000001</v>
      </c>
      <c r="S51">
        <f t="shared" si="8"/>
        <v>2.0680000000000001</v>
      </c>
      <c r="T51">
        <v>45</v>
      </c>
      <c r="V51">
        <f t="shared" si="9"/>
        <v>2319306</v>
      </c>
      <c r="W51">
        <f t="shared" si="10"/>
        <v>16397458</v>
      </c>
      <c r="X51">
        <f t="shared" si="5"/>
        <v>299500</v>
      </c>
      <c r="Y51">
        <f t="shared" si="11"/>
        <v>5589508</v>
      </c>
      <c r="Z51">
        <f t="shared" si="12"/>
        <v>139951</v>
      </c>
      <c r="AA51">
        <f t="shared" si="13"/>
        <v>3419655</v>
      </c>
    </row>
    <row r="52" spans="2:27" ht="15.75" customHeight="1">
      <c r="B52">
        <v>46</v>
      </c>
      <c r="C52" s="1">
        <v>42</v>
      </c>
      <c r="D52" t="s">
        <v>1117</v>
      </c>
      <c r="G52" s="28" t="s">
        <v>1138</v>
      </c>
      <c r="L52">
        <v>400</v>
      </c>
      <c r="M52">
        <f t="shared" si="1"/>
        <v>8.6438561897747253</v>
      </c>
      <c r="N52">
        <f t="shared" si="2"/>
        <v>2.6020599913279625</v>
      </c>
      <c r="O52">
        <f t="shared" si="3"/>
        <v>1.9383313679818446</v>
      </c>
      <c r="P52">
        <f t="shared" si="14"/>
        <v>1.6851977481490308</v>
      </c>
      <c r="Q52">
        <f t="shared" si="7"/>
        <v>1.6719500161730103</v>
      </c>
      <c r="R52">
        <f t="shared" si="4"/>
        <v>2</v>
      </c>
      <c r="S52">
        <f t="shared" si="8"/>
        <v>2.1150000000000002</v>
      </c>
      <c r="T52">
        <v>46</v>
      </c>
      <c r="V52">
        <f t="shared" si="9"/>
        <v>2551237</v>
      </c>
      <c r="W52">
        <f t="shared" si="10"/>
        <v>18857077</v>
      </c>
      <c r="X52">
        <f t="shared" si="5"/>
        <v>314475</v>
      </c>
      <c r="Y52">
        <f t="shared" si="11"/>
        <v>5903983</v>
      </c>
      <c r="Z52">
        <f t="shared" si="12"/>
        <v>144429</v>
      </c>
      <c r="AA52">
        <f t="shared" si="13"/>
        <v>3564084</v>
      </c>
    </row>
    <row r="53" spans="2:27" ht="15.75" customHeight="1">
      <c r="B53">
        <v>47</v>
      </c>
      <c r="C53" s="1">
        <v>43</v>
      </c>
      <c r="D53" t="s">
        <v>1094</v>
      </c>
      <c r="G53" s="28" t="s">
        <v>209</v>
      </c>
      <c r="L53">
        <v>450</v>
      </c>
      <c r="M53">
        <f t="shared" si="1"/>
        <v>8.8137811912170374</v>
      </c>
      <c r="N53">
        <f t="shared" si="2"/>
        <v>2.6532125137753435</v>
      </c>
      <c r="O53">
        <f t="shared" si="3"/>
        <v>1.9764360001354457</v>
      </c>
      <c r="P53">
        <f t="shared" si="14"/>
        <v>1.7183261602255244</v>
      </c>
      <c r="Q53">
        <f t="shared" si="7"/>
        <v>1.7048179980866565</v>
      </c>
      <c r="R53">
        <f t="shared" si="4"/>
        <v>2.0390000000000001</v>
      </c>
      <c r="S53">
        <f t="shared" si="8"/>
        <v>2.1560000000000001</v>
      </c>
      <c r="T53">
        <v>47</v>
      </c>
      <c r="V53">
        <f t="shared" si="9"/>
        <v>2806361</v>
      </c>
      <c r="W53">
        <f t="shared" si="10"/>
        <v>21685639</v>
      </c>
      <c r="X53">
        <f t="shared" si="5"/>
        <v>330199</v>
      </c>
      <c r="Y53">
        <f t="shared" si="11"/>
        <v>6234182</v>
      </c>
      <c r="Z53">
        <f t="shared" si="12"/>
        <v>149051</v>
      </c>
      <c r="AA53">
        <f t="shared" si="13"/>
        <v>3713135</v>
      </c>
    </row>
    <row r="54" spans="2:27" ht="15.75" customHeight="1">
      <c r="B54">
        <v>48</v>
      </c>
      <c r="C54" s="1">
        <v>44</v>
      </c>
      <c r="D54" t="s">
        <v>1128</v>
      </c>
      <c r="G54" s="28" t="s">
        <v>210</v>
      </c>
      <c r="L54">
        <v>500</v>
      </c>
      <c r="M54">
        <f t="shared" si="1"/>
        <v>8.965784284662087</v>
      </c>
      <c r="N54">
        <f t="shared" si="2"/>
        <v>2.6989700043360187</v>
      </c>
      <c r="O54">
        <f t="shared" si="3"/>
        <v>2.0105217551024652</v>
      </c>
      <c r="P54">
        <f t="shared" si="14"/>
        <v>1.7479605346484011</v>
      </c>
      <c r="Q54">
        <f t="shared" si="7"/>
        <v>1.7342194097904322</v>
      </c>
      <c r="R54">
        <f t="shared" si="4"/>
        <v>2.0739999999999998</v>
      </c>
      <c r="S54">
        <f t="shared" si="8"/>
        <v>2.1930000000000001</v>
      </c>
      <c r="T54">
        <v>48</v>
      </c>
      <c r="V54">
        <f t="shared" si="9"/>
        <v>3086997</v>
      </c>
      <c r="W54">
        <f t="shared" si="10"/>
        <v>24938485</v>
      </c>
      <c r="X54">
        <f t="shared" si="5"/>
        <v>346709</v>
      </c>
      <c r="Y54">
        <f t="shared" si="11"/>
        <v>6580891</v>
      </c>
      <c r="Z54">
        <f t="shared" si="12"/>
        <v>153820</v>
      </c>
      <c r="AA54">
        <f t="shared" si="13"/>
        <v>3866955</v>
      </c>
    </row>
    <row r="55" spans="2:27" ht="15.75" customHeight="1">
      <c r="B55">
        <v>49</v>
      </c>
      <c r="C55" s="1">
        <v>45</v>
      </c>
      <c r="D55" t="s">
        <v>1462</v>
      </c>
      <c r="G55" s="28" t="s">
        <v>1139</v>
      </c>
      <c r="L55">
        <v>550</v>
      </c>
      <c r="M55">
        <f t="shared" si="1"/>
        <v>9.1032878084120217</v>
      </c>
      <c r="N55">
        <f t="shared" si="2"/>
        <v>2.7403626894942437</v>
      </c>
      <c r="O55">
        <f t="shared" si="3"/>
        <v>2.0413560711115428</v>
      </c>
      <c r="P55">
        <f t="shared" si="14"/>
        <v>1.7747680871456373</v>
      </c>
      <c r="Q55">
        <f t="shared" si="7"/>
        <v>1.7608162218740842</v>
      </c>
      <c r="R55">
        <f t="shared" si="4"/>
        <v>2.1059999999999999</v>
      </c>
      <c r="S55">
        <f t="shared" si="8"/>
        <v>2.2269999999999999</v>
      </c>
      <c r="T55">
        <v>49</v>
      </c>
      <c r="V55">
        <f t="shared" si="9"/>
        <v>3395697</v>
      </c>
      <c r="W55">
        <f t="shared" si="10"/>
        <v>28679258</v>
      </c>
      <c r="X55">
        <f t="shared" si="5"/>
        <v>364044</v>
      </c>
      <c r="Y55">
        <f t="shared" si="11"/>
        <v>6944935</v>
      </c>
      <c r="Z55">
        <f t="shared" si="12"/>
        <v>158743</v>
      </c>
      <c r="AA55">
        <f t="shared" si="13"/>
        <v>4025698</v>
      </c>
    </row>
    <row r="56" spans="2:27" ht="15.75" customHeight="1">
      <c r="B56">
        <v>50</v>
      </c>
      <c r="C56" s="1">
        <v>46</v>
      </c>
      <c r="D56" t="s">
        <v>1124</v>
      </c>
      <c r="G56" s="28" t="s">
        <v>211</v>
      </c>
      <c r="L56">
        <v>600</v>
      </c>
      <c r="M56">
        <f t="shared" si="1"/>
        <v>9.2288186904958813</v>
      </c>
      <c r="N56">
        <f t="shared" si="2"/>
        <v>2.7781512503836434</v>
      </c>
      <c r="O56">
        <f t="shared" si="3"/>
        <v>2.0695055961674331</v>
      </c>
      <c r="P56">
        <f t="shared" si="14"/>
        <v>1.7992414651341708</v>
      </c>
      <c r="Q56">
        <f t="shared" si="7"/>
        <v>1.7850972089384687</v>
      </c>
      <c r="R56">
        <f t="shared" si="4"/>
        <v>2.1349999999999998</v>
      </c>
      <c r="S56">
        <f t="shared" si="8"/>
        <v>2.258</v>
      </c>
      <c r="T56">
        <v>50</v>
      </c>
      <c r="V56">
        <f t="shared" si="9"/>
        <v>3735267</v>
      </c>
      <c r="W56">
        <f t="shared" si="10"/>
        <v>32981147</v>
      </c>
      <c r="X56">
        <f t="shared" si="5"/>
        <v>382247</v>
      </c>
      <c r="Y56">
        <f t="shared" si="11"/>
        <v>7327182</v>
      </c>
      <c r="Z56">
        <f t="shared" si="12"/>
        <v>163822</v>
      </c>
      <c r="AA56">
        <f t="shared" si="13"/>
        <v>4189520</v>
      </c>
    </row>
    <row r="57" spans="2:27" ht="15.75" customHeight="1">
      <c r="B57">
        <v>51</v>
      </c>
      <c r="C57" s="1">
        <v>47</v>
      </c>
      <c r="D57" t="s">
        <v>1463</v>
      </c>
      <c r="G57" s="28" t="s">
        <v>200</v>
      </c>
      <c r="L57">
        <v>650</v>
      </c>
      <c r="M57">
        <f t="shared" si="1"/>
        <v>9.3442959079158179</v>
      </c>
      <c r="N57">
        <f t="shared" si="2"/>
        <v>2.8129133566428557</v>
      </c>
      <c r="O57">
        <f t="shared" si="3"/>
        <v>2.0954006490116837</v>
      </c>
      <c r="P57">
        <f t="shared" si="14"/>
        <v>1.8217547904933775</v>
      </c>
      <c r="Q57">
        <f t="shared" si="7"/>
        <v>1.8074335518037365</v>
      </c>
      <c r="R57">
        <f t="shared" si="4"/>
        <v>2.1619999999999999</v>
      </c>
      <c r="S57">
        <f t="shared" si="8"/>
        <v>2.286</v>
      </c>
      <c r="T57">
        <v>51</v>
      </c>
      <c r="V57">
        <f t="shared" si="9"/>
        <v>4108794</v>
      </c>
      <c r="W57">
        <f t="shared" si="10"/>
        <v>37928319</v>
      </c>
      <c r="X57">
        <f t="shared" si="5"/>
        <v>401359</v>
      </c>
      <c r="Y57">
        <f t="shared" si="11"/>
        <v>7728541</v>
      </c>
      <c r="Z57">
        <f t="shared" si="12"/>
        <v>169065</v>
      </c>
      <c r="AA57">
        <f t="shared" si="13"/>
        <v>4358585</v>
      </c>
    </row>
    <row r="58" spans="2:27" ht="15.75" customHeight="1">
      <c r="B58">
        <v>52</v>
      </c>
      <c r="C58" s="1">
        <v>48</v>
      </c>
      <c r="D58" t="s">
        <v>1121</v>
      </c>
      <c r="G58" s="28" t="s">
        <v>212</v>
      </c>
      <c r="L58">
        <v>700</v>
      </c>
      <c r="M58">
        <f t="shared" si="1"/>
        <v>9.451211111832329</v>
      </c>
      <c r="N58">
        <f t="shared" si="2"/>
        <v>2.8450980400142569</v>
      </c>
      <c r="O58">
        <f t="shared" si="3"/>
        <v>2.1193757232049242</v>
      </c>
      <c r="P58">
        <f>LOG(L58,35)</f>
        <v>1.8425988740745154</v>
      </c>
      <c r="Q58">
        <f t="shared" si="7"/>
        <v>1.8281137751893146</v>
      </c>
      <c r="R58">
        <f t="shared" si="4"/>
        <v>2.1869999999999998</v>
      </c>
      <c r="S58">
        <f t="shared" si="8"/>
        <v>2.3119999999999998</v>
      </c>
      <c r="T58">
        <v>52</v>
      </c>
      <c r="V58">
        <f t="shared" si="9"/>
        <v>4519673</v>
      </c>
      <c r="W58">
        <f t="shared" si="10"/>
        <v>43617567</v>
      </c>
      <c r="X58">
        <f t="shared" si="5"/>
        <v>421427</v>
      </c>
      <c r="Y58">
        <f t="shared" si="11"/>
        <v>8149968</v>
      </c>
      <c r="Z58">
        <f t="shared" si="12"/>
        <v>174475</v>
      </c>
      <c r="AA58">
        <f t="shared" si="13"/>
        <v>4533060</v>
      </c>
    </row>
    <row r="59" spans="2:27" ht="15.75" customHeight="1">
      <c r="B59">
        <v>53</v>
      </c>
      <c r="C59" s="1">
        <v>49</v>
      </c>
      <c r="D59" t="s">
        <v>402</v>
      </c>
      <c r="G59" s="28" t="s">
        <v>213</v>
      </c>
      <c r="L59">
        <v>750</v>
      </c>
      <c r="M59">
        <f t="shared" si="1"/>
        <v>9.5507467853832431</v>
      </c>
      <c r="N59">
        <f t="shared" si="2"/>
        <v>2.8750612633917001</v>
      </c>
      <c r="O59">
        <f>LOG(L59,22)</f>
        <v>2.1416959832880536</v>
      </c>
      <c r="P59">
        <f>LOG(L59,35)</f>
        <v>1.8620042516335409</v>
      </c>
      <c r="Q59">
        <f t="shared" si="7"/>
        <v>1.8473666025558908</v>
      </c>
      <c r="R59">
        <f t="shared" si="4"/>
        <v>2.21</v>
      </c>
      <c r="S59">
        <f t="shared" si="8"/>
        <v>2.3370000000000002</v>
      </c>
      <c r="T59">
        <v>53</v>
      </c>
      <c r="V59">
        <f t="shared" si="9"/>
        <v>4971640</v>
      </c>
      <c r="W59">
        <f t="shared" si="10"/>
        <v>50160202</v>
      </c>
      <c r="X59">
        <f t="shared" si="5"/>
        <v>442498</v>
      </c>
      <c r="Y59">
        <f t="shared" si="11"/>
        <v>8592466</v>
      </c>
      <c r="Z59">
        <f t="shared" si="12"/>
        <v>180058</v>
      </c>
      <c r="AA59">
        <f t="shared" si="13"/>
        <v>4713118</v>
      </c>
    </row>
    <row r="60" spans="2:27" ht="15.75" customHeight="1">
      <c r="B60">
        <v>54</v>
      </c>
      <c r="C60" s="1">
        <v>50</v>
      </c>
      <c r="D60" t="s">
        <v>1118</v>
      </c>
      <c r="G60" s="28" t="s">
        <v>214</v>
      </c>
      <c r="L60">
        <v>800</v>
      </c>
      <c r="M60">
        <f t="shared" si="1"/>
        <v>9.6438561897747253</v>
      </c>
      <c r="N60">
        <f t="shared" si="2"/>
        <v>2.9030899869919438</v>
      </c>
      <c r="O60">
        <f t="shared" si="3"/>
        <v>2.1625751921994198</v>
      </c>
      <c r="P60">
        <f t="shared" ref="P60:P72" si="15">LOG(L60,35)</f>
        <v>1.8801567700428172</v>
      </c>
      <c r="Q60">
        <f t="shared" si="7"/>
        <v>1.8653764197902811</v>
      </c>
      <c r="R60">
        <f t="shared" si="4"/>
        <v>2.2309999999999999</v>
      </c>
      <c r="S60">
        <f t="shared" si="8"/>
        <v>2.359</v>
      </c>
      <c r="T60">
        <v>54</v>
      </c>
      <c r="V60">
        <f t="shared" si="9"/>
        <v>5468804</v>
      </c>
      <c r="W60">
        <f t="shared" si="10"/>
        <v>57684232</v>
      </c>
      <c r="X60">
        <f t="shared" si="5"/>
        <v>464623</v>
      </c>
      <c r="Y60">
        <f t="shared" si="11"/>
        <v>9057089</v>
      </c>
      <c r="Z60">
        <f t="shared" si="12"/>
        <v>185820</v>
      </c>
      <c r="AA60">
        <f t="shared" si="13"/>
        <v>4898938</v>
      </c>
    </row>
    <row r="61" spans="2:27" ht="15.75" customHeight="1">
      <c r="B61">
        <v>55</v>
      </c>
      <c r="C61" s="1">
        <v>51</v>
      </c>
      <c r="D61" t="s">
        <v>695</v>
      </c>
      <c r="G61" s="28" t="s">
        <v>215</v>
      </c>
      <c r="L61">
        <v>850</v>
      </c>
      <c r="M61">
        <f t="shared" si="1"/>
        <v>9.7313190310250643</v>
      </c>
      <c r="N61">
        <f t="shared" si="2"/>
        <v>2.9294189257142929</v>
      </c>
      <c r="O61">
        <f t="shared" si="3"/>
        <v>2.1821881941983312</v>
      </c>
      <c r="P61">
        <f t="shared" si="15"/>
        <v>1.8972084400250351</v>
      </c>
      <c r="Q61">
        <f t="shared" si="7"/>
        <v>1.8822940426234827</v>
      </c>
      <c r="R61">
        <f t="shared" si="4"/>
        <v>2.2519999999999998</v>
      </c>
      <c r="S61">
        <f t="shared" si="8"/>
        <v>2.3809999999999998</v>
      </c>
      <c r="T61">
        <v>55</v>
      </c>
      <c r="V61">
        <f t="shared" si="9"/>
        <v>6015684</v>
      </c>
      <c r="W61">
        <f t="shared" si="10"/>
        <v>66336867</v>
      </c>
      <c r="X61">
        <f t="shared" si="5"/>
        <v>487854</v>
      </c>
      <c r="Y61">
        <f t="shared" si="11"/>
        <v>9544943</v>
      </c>
      <c r="Z61">
        <f t="shared" si="12"/>
        <v>191766</v>
      </c>
      <c r="AA61">
        <f t="shared" si="13"/>
        <v>5090704</v>
      </c>
    </row>
    <row r="62" spans="2:27" ht="15.75" customHeight="1">
      <c r="B62">
        <v>56</v>
      </c>
      <c r="C62" s="1">
        <v>52</v>
      </c>
      <c r="D62" t="s">
        <v>1129</v>
      </c>
      <c r="G62" s="28" t="s">
        <v>1140</v>
      </c>
      <c r="L62">
        <v>900</v>
      </c>
      <c r="M62">
        <f t="shared" si="1"/>
        <v>9.8137811912170374</v>
      </c>
      <c r="N62">
        <f t="shared" si="2"/>
        <v>2.9542425094393248</v>
      </c>
      <c r="O62">
        <f t="shared" si="3"/>
        <v>2.2006798243530215</v>
      </c>
      <c r="P62">
        <f t="shared" si="15"/>
        <v>1.9132851821193106</v>
      </c>
      <c r="Q62">
        <f t="shared" si="7"/>
        <v>1.8982444017039273</v>
      </c>
      <c r="R62">
        <f t="shared" si="4"/>
        <v>2.2709999999999999</v>
      </c>
      <c r="S62">
        <f t="shared" si="8"/>
        <v>2.4009999999999998</v>
      </c>
      <c r="T62">
        <v>56</v>
      </c>
      <c r="V62">
        <f t="shared" si="9"/>
        <v>6617252</v>
      </c>
      <c r="W62">
        <f t="shared" si="10"/>
        <v>76287397</v>
      </c>
      <c r="X62">
        <f t="shared" si="5"/>
        <v>512247</v>
      </c>
      <c r="Y62">
        <f t="shared" si="11"/>
        <v>10057190</v>
      </c>
      <c r="Z62">
        <f t="shared" si="12"/>
        <v>197903</v>
      </c>
      <c r="AA62">
        <f t="shared" si="13"/>
        <v>5288607</v>
      </c>
    </row>
    <row r="63" spans="2:27" ht="15.75" customHeight="1">
      <c r="B63">
        <v>57</v>
      </c>
      <c r="C63" s="1">
        <v>53</v>
      </c>
      <c r="D63" t="s">
        <v>1130</v>
      </c>
      <c r="G63" s="28" t="s">
        <v>216</v>
      </c>
      <c r="L63">
        <v>950</v>
      </c>
      <c r="M63">
        <f t="shared" si="1"/>
        <v>9.8917837032183105</v>
      </c>
      <c r="N63">
        <f t="shared" si="2"/>
        <v>2.9777236052888476</v>
      </c>
      <c r="O63">
        <f t="shared" si="3"/>
        <v>2.2181714059427642</v>
      </c>
      <c r="P63">
        <f t="shared" si="15"/>
        <v>1.9284924755643373</v>
      </c>
      <c r="Q63">
        <f t="shared" si="7"/>
        <v>1.9133321470734466</v>
      </c>
      <c r="R63">
        <f t="shared" si="4"/>
        <v>2.2890000000000001</v>
      </c>
      <c r="S63">
        <f t="shared" si="8"/>
        <v>2.42</v>
      </c>
      <c r="T63">
        <v>57</v>
      </c>
      <c r="V63">
        <f t="shared" si="9"/>
        <v>7278977</v>
      </c>
      <c r="W63">
        <f t="shared" si="10"/>
        <v>87730507</v>
      </c>
      <c r="X63">
        <f t="shared" si="5"/>
        <v>537859</v>
      </c>
      <c r="Y63">
        <f t="shared" si="11"/>
        <v>10595049</v>
      </c>
      <c r="Z63">
        <f t="shared" si="12"/>
        <v>204235</v>
      </c>
      <c r="AA63">
        <f t="shared" si="13"/>
        <v>5492842</v>
      </c>
    </row>
    <row r="64" spans="2:27" ht="15.75" customHeight="1">
      <c r="B64">
        <v>58</v>
      </c>
      <c r="C64" s="1">
        <v>54</v>
      </c>
      <c r="D64" t="s">
        <v>1123</v>
      </c>
      <c r="G64" s="28" t="s">
        <v>1141</v>
      </c>
      <c r="L64">
        <v>1000</v>
      </c>
      <c r="M64">
        <f t="shared" si="1"/>
        <v>9.965784284662087</v>
      </c>
      <c r="N64">
        <f t="shared" si="2"/>
        <v>3</v>
      </c>
      <c r="O64">
        <f t="shared" si="3"/>
        <v>2.2347655793200407</v>
      </c>
      <c r="P64">
        <f t="shared" si="15"/>
        <v>1.9429195565421873</v>
      </c>
      <c r="Q64">
        <f t="shared" si="7"/>
        <v>1.927645813407703</v>
      </c>
      <c r="R64">
        <f t="shared" si="4"/>
        <v>2.306</v>
      </c>
      <c r="S64">
        <f t="shared" si="8"/>
        <v>2.4380000000000002</v>
      </c>
      <c r="T64">
        <v>58</v>
      </c>
      <c r="V64">
        <f t="shared" si="9"/>
        <v>8006875</v>
      </c>
      <c r="W64">
        <f t="shared" si="10"/>
        <v>100890083</v>
      </c>
      <c r="X64">
        <f t="shared" si="5"/>
        <v>564752</v>
      </c>
      <c r="Y64">
        <f t="shared" si="11"/>
        <v>11159801</v>
      </c>
      <c r="Z64">
        <f t="shared" si="12"/>
        <v>210771</v>
      </c>
      <c r="AA64">
        <f t="shared" si="13"/>
        <v>5703613</v>
      </c>
    </row>
    <row r="65" spans="2:28" ht="15.75" customHeight="1">
      <c r="B65">
        <v>59</v>
      </c>
      <c r="C65" s="1">
        <v>55</v>
      </c>
      <c r="D65" t="s">
        <v>404</v>
      </c>
      <c r="G65" s="28" t="s">
        <v>1142</v>
      </c>
      <c r="L65">
        <v>5000</v>
      </c>
      <c r="M65">
        <f t="shared" si="1"/>
        <v>12.287712379549451</v>
      </c>
      <c r="N65">
        <f t="shared" si="2"/>
        <v>3.6989700043360187</v>
      </c>
      <c r="O65">
        <f>LOG(L65,22)</f>
        <v>2.7554436148758126</v>
      </c>
      <c r="P65">
        <f t="shared" si="15"/>
        <v>2.3956003868291305</v>
      </c>
      <c r="Q65">
        <f t="shared" si="7"/>
        <v>2.376768014259667</v>
      </c>
      <c r="R65">
        <f t="shared" si="4"/>
        <v>2.843</v>
      </c>
      <c r="S65">
        <f t="shared" si="8"/>
        <v>3.0059999999999998</v>
      </c>
      <c r="T65">
        <v>59</v>
      </c>
      <c r="V65">
        <f t="shared" si="9"/>
        <v>8807563</v>
      </c>
      <c r="W65">
        <f t="shared" si="10"/>
        <v>116023595</v>
      </c>
      <c r="X65">
        <f t="shared" si="5"/>
        <v>592990</v>
      </c>
      <c r="Y65">
        <f t="shared" si="11"/>
        <v>11752791</v>
      </c>
      <c r="Z65">
        <f t="shared" si="12"/>
        <v>217516</v>
      </c>
      <c r="AA65">
        <f t="shared" si="13"/>
        <v>5921129</v>
      </c>
    </row>
    <row r="66" spans="2:28" ht="15.75" customHeight="1">
      <c r="B66">
        <v>60</v>
      </c>
      <c r="C66" s="1">
        <v>56</v>
      </c>
      <c r="D66" t="s">
        <v>1162</v>
      </c>
      <c r="G66" s="28" t="s">
        <v>1143</v>
      </c>
      <c r="L66">
        <v>10000</v>
      </c>
      <c r="M66">
        <f t="shared" si="1"/>
        <v>13.287712379549451</v>
      </c>
      <c r="N66">
        <f t="shared" si="2"/>
        <v>4</v>
      </c>
      <c r="O66">
        <f t="shared" si="3"/>
        <v>2.9796874390933881</v>
      </c>
      <c r="P66">
        <f t="shared" si="15"/>
        <v>2.5905594087229167</v>
      </c>
      <c r="Q66">
        <f t="shared" si="7"/>
        <v>2.5701944178769378</v>
      </c>
      <c r="R66">
        <f t="shared" si="4"/>
        <v>3.0739999999999998</v>
      </c>
      <c r="S66">
        <f t="shared" si="8"/>
        <v>3.2509999999999999</v>
      </c>
      <c r="T66">
        <v>60</v>
      </c>
      <c r="V66">
        <f t="shared" si="9"/>
        <v>9688319</v>
      </c>
      <c r="W66">
        <f t="shared" si="10"/>
        <v>133427134</v>
      </c>
      <c r="X66">
        <f t="shared" si="5"/>
        <v>622640</v>
      </c>
      <c r="Y66">
        <f t="shared" si="11"/>
        <v>12375431</v>
      </c>
      <c r="Z66">
        <f t="shared" si="12"/>
        <v>224476</v>
      </c>
      <c r="AA66">
        <f t="shared" si="13"/>
        <v>6145605</v>
      </c>
    </row>
    <row r="67" spans="2:28" ht="15.75" customHeight="1">
      <c r="B67">
        <v>61</v>
      </c>
      <c r="C67" s="1">
        <v>57</v>
      </c>
      <c r="D67" t="s">
        <v>694</v>
      </c>
      <c r="G67" s="28" t="s">
        <v>1147</v>
      </c>
      <c r="L67">
        <v>50000</v>
      </c>
      <c r="M67">
        <f t="shared" si="1"/>
        <v>15.609640474436812</v>
      </c>
      <c r="N67">
        <f t="shared" si="2"/>
        <v>4.6989700043360187</v>
      </c>
      <c r="O67">
        <f t="shared" si="3"/>
        <v>3.500365474649159</v>
      </c>
      <c r="P67">
        <f t="shared" si="15"/>
        <v>3.0432402390098594</v>
      </c>
      <c r="Q67">
        <f t="shared" si="7"/>
        <v>3.0193166187289013</v>
      </c>
      <c r="R67">
        <f t="shared" si="4"/>
        <v>3.6120000000000001</v>
      </c>
      <c r="S67">
        <f t="shared" si="8"/>
        <v>3.819</v>
      </c>
      <c r="T67">
        <v>61</v>
      </c>
      <c r="V67">
        <f t="shared" si="9"/>
        <v>10657151</v>
      </c>
      <c r="W67">
        <f t="shared" si="10"/>
        <v>153441204</v>
      </c>
      <c r="X67">
        <f t="shared" si="5"/>
        <v>653772</v>
      </c>
      <c r="Y67">
        <f t="shared" si="11"/>
        <v>13029203</v>
      </c>
      <c r="Z67">
        <f t="shared" si="12"/>
        <v>231659</v>
      </c>
      <c r="AA67">
        <f t="shared" si="13"/>
        <v>6377264</v>
      </c>
    </row>
    <row r="68" spans="2:28" ht="15.75" customHeight="1">
      <c r="B68">
        <v>62</v>
      </c>
      <c r="C68" s="1">
        <v>58</v>
      </c>
      <c r="D68" s="103" t="s">
        <v>1163</v>
      </c>
      <c r="G68" s="28" t="s">
        <v>1146</v>
      </c>
      <c r="L68">
        <v>100000</v>
      </c>
      <c r="M68">
        <f t="shared" si="1"/>
        <v>16.609640474436812</v>
      </c>
      <c r="N68">
        <f t="shared" si="2"/>
        <v>5</v>
      </c>
      <c r="O68">
        <f t="shared" si="3"/>
        <v>3.7246092988667345</v>
      </c>
      <c r="P68">
        <f t="shared" si="15"/>
        <v>3.2381992609036456</v>
      </c>
      <c r="Q68">
        <f t="shared" si="7"/>
        <v>3.2127430223461722</v>
      </c>
      <c r="R68">
        <f t="shared" si="4"/>
        <v>3.843</v>
      </c>
      <c r="S68">
        <f t="shared" si="8"/>
        <v>4.0640000000000001</v>
      </c>
      <c r="T68">
        <v>62</v>
      </c>
      <c r="V68">
        <f t="shared" si="9"/>
        <v>11722866</v>
      </c>
      <c r="W68">
        <f t="shared" si="10"/>
        <v>176457385</v>
      </c>
      <c r="X68">
        <f t="shared" si="5"/>
        <v>686460</v>
      </c>
      <c r="Y68">
        <f t="shared" si="11"/>
        <v>13715663</v>
      </c>
      <c r="Z68">
        <f t="shared" si="12"/>
        <v>239072</v>
      </c>
      <c r="AA68">
        <f t="shared" si="13"/>
        <v>6616336</v>
      </c>
    </row>
    <row r="69" spans="2:28" ht="15.75" customHeight="1">
      <c r="B69">
        <v>63</v>
      </c>
      <c r="C69" s="1">
        <v>59</v>
      </c>
      <c r="D69" s="116" t="s">
        <v>1122</v>
      </c>
      <c r="G69" s="28" t="s">
        <v>1145</v>
      </c>
      <c r="L69">
        <v>250000</v>
      </c>
      <c r="M69">
        <f t="shared" si="1"/>
        <v>17.931568569324174</v>
      </c>
      <c r="N69">
        <f t="shared" si="2"/>
        <v>5.3979400086720375</v>
      </c>
      <c r="O69">
        <f t="shared" si="3"/>
        <v>4.0210435102049304</v>
      </c>
      <c r="P69">
        <f t="shared" si="15"/>
        <v>3.4959210692968021</v>
      </c>
      <c r="Q69">
        <f t="shared" si="7"/>
        <v>3.4684388195808644</v>
      </c>
      <c r="R69">
        <f t="shared" si="4"/>
        <v>4.149</v>
      </c>
      <c r="S69">
        <f t="shared" si="8"/>
        <v>4.3869999999999996</v>
      </c>
      <c r="T69">
        <v>63</v>
      </c>
      <c r="V69">
        <f t="shared" si="9"/>
        <v>12895153</v>
      </c>
      <c r="W69">
        <f t="shared" si="10"/>
        <v>202925993</v>
      </c>
      <c r="X69">
        <f t="shared" si="5"/>
        <v>720783</v>
      </c>
      <c r="Y69">
        <f t="shared" si="11"/>
        <v>14436446</v>
      </c>
      <c r="Z69">
        <f t="shared" si="12"/>
        <v>246723</v>
      </c>
      <c r="AA69">
        <f t="shared" si="13"/>
        <v>6863059</v>
      </c>
    </row>
    <row r="70" spans="2:28" ht="15.75" customHeight="1">
      <c r="B70">
        <v>64</v>
      </c>
      <c r="C70" s="1">
        <v>60</v>
      </c>
      <c r="D70" t="s">
        <v>1120</v>
      </c>
      <c r="G70" s="117" t="s">
        <v>1144</v>
      </c>
      <c r="L70">
        <v>5000000</v>
      </c>
      <c r="M70">
        <f t="shared" si="1"/>
        <v>22.253496664211539</v>
      </c>
      <c r="N70">
        <f t="shared" si="2"/>
        <v>6.6989700043360187</v>
      </c>
      <c r="O70">
        <f>LOG(L70,22)</f>
        <v>4.9902091941958533</v>
      </c>
      <c r="P70">
        <f t="shared" si="15"/>
        <v>4.3385199433713177</v>
      </c>
      <c r="Q70">
        <f t="shared" si="7"/>
        <v>4.3044138276673705</v>
      </c>
      <c r="R70">
        <f t="shared" si="4"/>
        <v>5.149</v>
      </c>
      <c r="S70">
        <f t="shared" si="8"/>
        <v>5.444</v>
      </c>
      <c r="T70">
        <v>64</v>
      </c>
      <c r="V70">
        <f t="shared" si="9"/>
        <v>14184668</v>
      </c>
      <c r="W70">
        <f t="shared" si="10"/>
        <v>233364892</v>
      </c>
      <c r="X70">
        <f t="shared" si="5"/>
        <v>756822</v>
      </c>
      <c r="Y70">
        <f t="shared" si="11"/>
        <v>15193268</v>
      </c>
      <c r="Z70">
        <f t="shared" si="12"/>
        <v>254618</v>
      </c>
      <c r="AA70">
        <f t="shared" si="13"/>
        <v>7117677</v>
      </c>
    </row>
    <row r="71" spans="2:28" ht="15.75" customHeight="1">
      <c r="B71">
        <v>65</v>
      </c>
      <c r="C71" s="1">
        <v>61</v>
      </c>
      <c r="D71" t="s">
        <v>1464</v>
      </c>
      <c r="G71" s="28" t="s">
        <v>217</v>
      </c>
      <c r="L71">
        <v>50000000</v>
      </c>
      <c r="M71">
        <f t="shared" si="1"/>
        <v>25.575424759098901</v>
      </c>
      <c r="N71">
        <f t="shared" si="2"/>
        <v>7.6989700043360187</v>
      </c>
      <c r="O71">
        <f t="shared" si="3"/>
        <v>5.7351310539691998</v>
      </c>
      <c r="P71">
        <f t="shared" si="15"/>
        <v>4.9861597955520471</v>
      </c>
      <c r="Q71">
        <f t="shared" si="7"/>
        <v>4.9469624321366039</v>
      </c>
      <c r="R71">
        <f t="shared" si="4"/>
        <v>5.9180000000000001</v>
      </c>
      <c r="S71">
        <f t="shared" si="8"/>
        <v>6.2569999999999997</v>
      </c>
      <c r="T71">
        <v>65</v>
      </c>
      <c r="V71">
        <f t="shared" si="9"/>
        <v>15603135</v>
      </c>
      <c r="W71">
        <f t="shared" si="10"/>
        <v>268369626</v>
      </c>
      <c r="X71">
        <f t="shared" si="5"/>
        <v>794663</v>
      </c>
      <c r="Y71">
        <f t="shared" si="11"/>
        <v>15987931</v>
      </c>
      <c r="Z71">
        <f t="shared" si="12"/>
        <v>262766</v>
      </c>
      <c r="AA71">
        <f>AA70+Z71</f>
        <v>7380443</v>
      </c>
    </row>
    <row r="72" spans="2:28" ht="15.75" customHeight="1">
      <c r="L72">
        <v>500000000</v>
      </c>
      <c r="M72">
        <f t="shared" ref="M72" si="16">LOG(L72,2)</f>
        <v>28.897352853986263</v>
      </c>
      <c r="N72">
        <f t="shared" si="2"/>
        <v>8.6989700043360187</v>
      </c>
      <c r="O72">
        <f t="shared" ref="O72" si="17">LOG(L72,22)</f>
        <v>6.4800529137425471</v>
      </c>
      <c r="P72">
        <f t="shared" si="15"/>
        <v>5.6337996477327765</v>
      </c>
      <c r="Q72">
        <f t="shared" si="7"/>
        <v>5.5895110366058391</v>
      </c>
      <c r="R72">
        <f t="shared" ref="R72" si="18">ROUND(LOG(L72,20),3)</f>
        <v>6.6859999999999999</v>
      </c>
      <c r="S72">
        <f t="shared" si="8"/>
        <v>7.07</v>
      </c>
      <c r="T72">
        <v>66</v>
      </c>
      <c r="X72">
        <f t="shared" ref="X72:X114" si="19">ROUND($X$3*POWER(1.05,T72-1),0)</f>
        <v>834397</v>
      </c>
      <c r="Y72">
        <f t="shared" ref="Y72:Y114" si="20">Y71+X72</f>
        <v>16822328</v>
      </c>
      <c r="Z72">
        <f t="shared" si="12"/>
        <v>271174</v>
      </c>
      <c r="AA72">
        <f t="shared" ref="AA72:AA114" si="21">AA71+Z72</f>
        <v>7651617</v>
      </c>
    </row>
    <row r="73" spans="2:28" ht="15.75" customHeight="1">
      <c r="T73">
        <v>70</v>
      </c>
      <c r="X73">
        <f t="shared" si="19"/>
        <v>1014214</v>
      </c>
      <c r="Y73">
        <f t="shared" si="20"/>
        <v>17836542</v>
      </c>
      <c r="Z73">
        <f t="shared" ref="Z73:Z75" si="22">ROUND($X$3*POWER(1.032,T73-1),0)</f>
        <v>307586</v>
      </c>
      <c r="AA73">
        <f t="shared" si="21"/>
        <v>7959203</v>
      </c>
    </row>
    <row r="74" spans="2:28" ht="15.75" customHeight="1">
      <c r="T74">
        <v>80</v>
      </c>
      <c r="X74">
        <f t="shared" si="19"/>
        <v>1652048</v>
      </c>
      <c r="Y74">
        <f t="shared" si="20"/>
        <v>19488590</v>
      </c>
      <c r="Z74">
        <f t="shared" si="22"/>
        <v>421468</v>
      </c>
      <c r="AA74">
        <f t="shared" si="21"/>
        <v>8380671</v>
      </c>
    </row>
    <row r="75" spans="2:28" ht="15.75" customHeight="1">
      <c r="T75">
        <v>90</v>
      </c>
      <c r="X75">
        <f t="shared" si="19"/>
        <v>2691012</v>
      </c>
      <c r="Y75">
        <f t="shared" si="20"/>
        <v>22179602</v>
      </c>
      <c r="Z75">
        <f t="shared" si="22"/>
        <v>577512</v>
      </c>
      <c r="AA75">
        <f t="shared" si="21"/>
        <v>8958183</v>
      </c>
    </row>
    <row r="76" spans="2:28" ht="15.75" customHeight="1">
      <c r="D76" t="s">
        <v>901</v>
      </c>
      <c r="T76">
        <v>100</v>
      </c>
      <c r="X76">
        <f t="shared" si="19"/>
        <v>4383375</v>
      </c>
      <c r="Y76">
        <f t="shared" si="20"/>
        <v>26562977</v>
      </c>
      <c r="Z76">
        <f>ROUND($Z$75*POWER(1.0003,T76-1),0)</f>
        <v>594919</v>
      </c>
      <c r="AA76">
        <f t="shared" si="21"/>
        <v>9553102</v>
      </c>
      <c r="AB76" t="s">
        <v>1580</v>
      </c>
    </row>
    <row r="77" spans="2:28" ht="15.75" customHeight="1">
      <c r="T77">
        <v>110</v>
      </c>
      <c r="X77">
        <f t="shared" si="19"/>
        <v>7140056</v>
      </c>
      <c r="Y77">
        <f t="shared" si="20"/>
        <v>33703033</v>
      </c>
      <c r="Z77">
        <f t="shared" ref="Z77:Z105" si="23">ROUND($Z$75*POWER(1.0003,T77-1),0)</f>
        <v>596706</v>
      </c>
      <c r="AA77">
        <f t="shared" si="21"/>
        <v>10149808</v>
      </c>
    </row>
    <row r="78" spans="2:28" ht="15.75" customHeight="1">
      <c r="T78">
        <v>120</v>
      </c>
      <c r="X78">
        <f t="shared" si="19"/>
        <v>11630400</v>
      </c>
      <c r="Y78">
        <f t="shared" si="20"/>
        <v>45333433</v>
      </c>
      <c r="Z78">
        <f t="shared" si="23"/>
        <v>598498</v>
      </c>
      <c r="AA78">
        <f t="shared" si="21"/>
        <v>10748306</v>
      </c>
    </row>
    <row r="79" spans="2:28" ht="15.75" customHeight="1">
      <c r="T79">
        <v>130</v>
      </c>
      <c r="X79">
        <f t="shared" si="19"/>
        <v>18944695</v>
      </c>
      <c r="Y79">
        <f t="shared" si="20"/>
        <v>64278128</v>
      </c>
      <c r="Z79">
        <f t="shared" si="23"/>
        <v>600296</v>
      </c>
      <c r="AA79">
        <f t="shared" si="21"/>
        <v>11348602</v>
      </c>
    </row>
    <row r="80" spans="2:28" ht="15.75" customHeight="1">
      <c r="T80">
        <v>140</v>
      </c>
      <c r="X80">
        <f t="shared" si="19"/>
        <v>30858912</v>
      </c>
      <c r="Y80">
        <f t="shared" si="20"/>
        <v>95137040</v>
      </c>
      <c r="Z80">
        <f t="shared" si="23"/>
        <v>602100</v>
      </c>
      <c r="AA80">
        <f t="shared" si="21"/>
        <v>11950702</v>
      </c>
    </row>
    <row r="81" spans="20:27" ht="15.75" customHeight="1">
      <c r="T81">
        <v>150</v>
      </c>
      <c r="X81">
        <f t="shared" si="19"/>
        <v>50265917</v>
      </c>
      <c r="Y81">
        <f t="shared" si="20"/>
        <v>145402957</v>
      </c>
      <c r="Z81">
        <f t="shared" si="23"/>
        <v>603908</v>
      </c>
      <c r="AA81">
        <f t="shared" si="21"/>
        <v>12554610</v>
      </c>
    </row>
    <row r="82" spans="20:27" ht="15.75" customHeight="1">
      <c r="T82">
        <v>160</v>
      </c>
      <c r="X82">
        <f t="shared" si="19"/>
        <v>81877881</v>
      </c>
      <c r="Y82">
        <f t="shared" si="20"/>
        <v>227280838</v>
      </c>
      <c r="Z82">
        <f t="shared" si="23"/>
        <v>605723</v>
      </c>
      <c r="AA82">
        <f t="shared" si="21"/>
        <v>13160333</v>
      </c>
    </row>
    <row r="83" spans="20:27" ht="15.75" customHeight="1">
      <c r="T83">
        <v>170</v>
      </c>
      <c r="X83">
        <f t="shared" si="19"/>
        <v>133370441</v>
      </c>
      <c r="Y83">
        <f t="shared" si="20"/>
        <v>360651279</v>
      </c>
      <c r="Z83">
        <f t="shared" si="23"/>
        <v>607542</v>
      </c>
      <c r="AA83">
        <f t="shared" si="21"/>
        <v>13767875</v>
      </c>
    </row>
    <row r="84" spans="20:27" ht="15.75" customHeight="1">
      <c r="T84">
        <v>180</v>
      </c>
      <c r="X84">
        <f t="shared" si="19"/>
        <v>217246395</v>
      </c>
      <c r="Y84">
        <f t="shared" si="20"/>
        <v>577897674</v>
      </c>
      <c r="Z84">
        <f t="shared" si="23"/>
        <v>609367</v>
      </c>
      <c r="AA84">
        <f t="shared" si="21"/>
        <v>14377242</v>
      </c>
    </row>
    <row r="85" spans="20:27" ht="15.75" customHeight="1">
      <c r="T85">
        <v>190</v>
      </c>
      <c r="X85">
        <f t="shared" si="19"/>
        <v>353871485</v>
      </c>
      <c r="Y85">
        <f t="shared" si="20"/>
        <v>931769159</v>
      </c>
      <c r="Z85">
        <f t="shared" si="23"/>
        <v>611198</v>
      </c>
      <c r="AA85">
        <f t="shared" si="21"/>
        <v>14988440</v>
      </c>
    </row>
    <row r="86" spans="20:27" ht="15.75" customHeight="1">
      <c r="T86">
        <v>200</v>
      </c>
      <c r="X86">
        <f t="shared" si="19"/>
        <v>576419361</v>
      </c>
      <c r="Y86">
        <f t="shared" si="20"/>
        <v>1508188520</v>
      </c>
      <c r="Z86">
        <f t="shared" si="23"/>
        <v>613034</v>
      </c>
      <c r="AA86">
        <f t="shared" si="21"/>
        <v>15601474</v>
      </c>
    </row>
    <row r="87" spans="20:27" ht="15.75" customHeight="1">
      <c r="T87">
        <v>210</v>
      </c>
      <c r="X87">
        <f t="shared" si="19"/>
        <v>938926399</v>
      </c>
      <c r="Y87">
        <f t="shared" si="20"/>
        <v>2447114919</v>
      </c>
      <c r="Z87">
        <f t="shared" si="23"/>
        <v>614876</v>
      </c>
      <c r="AA87">
        <f t="shared" si="21"/>
        <v>16216350</v>
      </c>
    </row>
    <row r="88" spans="20:27" ht="15.75" customHeight="1">
      <c r="T88">
        <v>220</v>
      </c>
      <c r="X88">
        <f t="shared" si="19"/>
        <v>1529412166</v>
      </c>
      <c r="Y88">
        <f t="shared" si="20"/>
        <v>3976527085</v>
      </c>
      <c r="Z88">
        <f t="shared" si="23"/>
        <v>616723</v>
      </c>
      <c r="AA88">
        <f t="shared" si="21"/>
        <v>16833073</v>
      </c>
    </row>
    <row r="89" spans="20:27" ht="15.75" customHeight="1">
      <c r="T89">
        <v>230</v>
      </c>
      <c r="X89">
        <f t="shared" si="19"/>
        <v>2491251260</v>
      </c>
      <c r="Y89">
        <f t="shared" si="20"/>
        <v>6467778345</v>
      </c>
      <c r="Z89">
        <f t="shared" si="23"/>
        <v>618575</v>
      </c>
      <c r="AA89">
        <f t="shared" si="21"/>
        <v>17451648</v>
      </c>
    </row>
    <row r="90" spans="20:27" ht="15.75" customHeight="1">
      <c r="T90">
        <v>240</v>
      </c>
      <c r="X90">
        <f t="shared" si="19"/>
        <v>4057985791</v>
      </c>
      <c r="Y90">
        <f t="shared" si="20"/>
        <v>10525764136</v>
      </c>
      <c r="Z90">
        <f t="shared" si="23"/>
        <v>620434</v>
      </c>
      <c r="AA90">
        <f t="shared" si="21"/>
        <v>18072082</v>
      </c>
    </row>
    <row r="91" spans="20:27" ht="15.75" customHeight="1">
      <c r="T91">
        <v>250</v>
      </c>
      <c r="X91">
        <f t="shared" si="19"/>
        <v>6610031251</v>
      </c>
      <c r="Y91">
        <f t="shared" si="20"/>
        <v>17135795387</v>
      </c>
      <c r="Z91">
        <f t="shared" si="23"/>
        <v>622297</v>
      </c>
      <c r="AA91">
        <f t="shared" si="21"/>
        <v>18694379</v>
      </c>
    </row>
    <row r="92" spans="20:27" ht="15.75" customHeight="1">
      <c r="T92">
        <v>300</v>
      </c>
      <c r="X92">
        <f t="shared" si="19"/>
        <v>75799870953</v>
      </c>
      <c r="Y92">
        <f t="shared" si="20"/>
        <v>92935666340</v>
      </c>
      <c r="Z92">
        <f t="shared" si="23"/>
        <v>631701</v>
      </c>
      <c r="AA92">
        <f t="shared" si="21"/>
        <v>19326080</v>
      </c>
    </row>
    <row r="93" spans="20:27" ht="15.75" customHeight="1">
      <c r="T93">
        <v>350</v>
      </c>
      <c r="X93">
        <f t="shared" si="19"/>
        <v>869227423931</v>
      </c>
      <c r="Y93">
        <f t="shared" si="20"/>
        <v>962163090271</v>
      </c>
      <c r="Z93">
        <f t="shared" si="23"/>
        <v>641246</v>
      </c>
      <c r="AA93">
        <f t="shared" si="21"/>
        <v>19967326</v>
      </c>
    </row>
    <row r="94" spans="20:27" ht="15.75" customHeight="1">
      <c r="T94">
        <v>400</v>
      </c>
      <c r="X94">
        <f t="shared" si="19"/>
        <v>9967778374961</v>
      </c>
      <c r="Y94">
        <f t="shared" si="20"/>
        <v>10929941465232</v>
      </c>
      <c r="Z94">
        <f t="shared" si="23"/>
        <v>650936</v>
      </c>
      <c r="AA94">
        <f t="shared" si="21"/>
        <v>20618262</v>
      </c>
    </row>
    <row r="95" spans="20:27" ht="15.75" customHeight="1">
      <c r="T95">
        <v>450</v>
      </c>
      <c r="X95">
        <f t="shared" si="19"/>
        <v>114304499601472</v>
      </c>
      <c r="Y95">
        <f t="shared" si="20"/>
        <v>125234441066704</v>
      </c>
      <c r="Z95">
        <f t="shared" si="23"/>
        <v>660772</v>
      </c>
      <c r="AA95">
        <f t="shared" si="21"/>
        <v>21279034</v>
      </c>
    </row>
    <row r="96" spans="20:27" ht="15.75" customHeight="1">
      <c r="T96">
        <v>500</v>
      </c>
      <c r="X96">
        <f t="shared" si="19"/>
        <v>1310775394240600</v>
      </c>
      <c r="Y96">
        <f t="shared" si="20"/>
        <v>1436009835307304</v>
      </c>
      <c r="Z96">
        <f t="shared" si="23"/>
        <v>670757</v>
      </c>
      <c r="AA96">
        <f t="shared" si="21"/>
        <v>21949791</v>
      </c>
    </row>
    <row r="97" spans="20:28" ht="15.75" customHeight="1">
      <c r="T97">
        <v>550</v>
      </c>
      <c r="X97">
        <f t="shared" si="19"/>
        <v>1.50311854750859E+16</v>
      </c>
      <c r="Y97">
        <f t="shared" si="20"/>
        <v>1.6467195310393204E+16</v>
      </c>
      <c r="Z97">
        <f t="shared" si="23"/>
        <v>680893</v>
      </c>
      <c r="AA97">
        <f t="shared" si="21"/>
        <v>22630684</v>
      </c>
    </row>
    <row r="98" spans="20:28" ht="15.75" customHeight="1">
      <c r="T98">
        <v>600</v>
      </c>
      <c r="X98">
        <f t="shared" si="19"/>
        <v>1.72368613096624E+17</v>
      </c>
      <c r="Y98">
        <f t="shared" si="20"/>
        <v>1.8883580840701722E+17</v>
      </c>
      <c r="Z98">
        <f t="shared" si="23"/>
        <v>691181</v>
      </c>
      <c r="AA98">
        <f t="shared" si="21"/>
        <v>23321865</v>
      </c>
    </row>
    <row r="99" spans="20:28" ht="15.75" customHeight="1">
      <c r="T99">
        <v>650</v>
      </c>
      <c r="X99">
        <f t="shared" si="19"/>
        <v>1.97661979689488E+18</v>
      </c>
      <c r="Y99">
        <f t="shared" si="20"/>
        <v>2.1654556053018972E+18</v>
      </c>
      <c r="Z99">
        <f t="shared" si="23"/>
        <v>701626</v>
      </c>
      <c r="AA99">
        <f t="shared" si="21"/>
        <v>24023491</v>
      </c>
    </row>
    <row r="100" spans="20:28" ht="15.75" customHeight="1">
      <c r="T100">
        <v>700</v>
      </c>
      <c r="X100">
        <f t="shared" si="19"/>
        <v>2.2666689435428901E+19</v>
      </c>
      <c r="Y100">
        <f t="shared" si="20"/>
        <v>2.48321450407308E+19</v>
      </c>
      <c r="Z100">
        <f t="shared" si="23"/>
        <v>712228</v>
      </c>
      <c r="AA100">
        <f t="shared" si="21"/>
        <v>24735719</v>
      </c>
    </row>
    <row r="101" spans="20:28" ht="15.75" customHeight="1">
      <c r="T101">
        <v>750</v>
      </c>
      <c r="X101">
        <f t="shared" si="19"/>
        <v>2.5992798957558301E+20</v>
      </c>
      <c r="Y101">
        <f t="shared" si="20"/>
        <v>2.8476013461631382E+20</v>
      </c>
      <c r="Z101">
        <f t="shared" si="23"/>
        <v>722990</v>
      </c>
      <c r="AA101">
        <f t="shared" si="21"/>
        <v>25458709</v>
      </c>
    </row>
    <row r="102" spans="20:28" ht="15.75" customHeight="1">
      <c r="T102">
        <v>800</v>
      </c>
      <c r="X102">
        <f t="shared" si="19"/>
        <v>2.9806981719704202E+21</v>
      </c>
      <c r="Y102">
        <f t="shared" si="20"/>
        <v>3.2654583065867342E+21</v>
      </c>
      <c r="Z102">
        <f t="shared" si="23"/>
        <v>733915</v>
      </c>
      <c r="AA102">
        <f t="shared" si="21"/>
        <v>26192624</v>
      </c>
    </row>
    <row r="103" spans="20:28" ht="15.75" customHeight="1">
      <c r="T103">
        <v>850</v>
      </c>
      <c r="X103">
        <f t="shared" si="19"/>
        <v>3.418085757865E+22</v>
      </c>
      <c r="Y103">
        <f t="shared" si="20"/>
        <v>3.7446315885236735E+22</v>
      </c>
      <c r="Z103">
        <f t="shared" si="23"/>
        <v>745005</v>
      </c>
      <c r="AA103">
        <f t="shared" si="21"/>
        <v>26937629</v>
      </c>
    </row>
    <row r="104" spans="20:28" ht="15.75" customHeight="1">
      <c r="T104">
        <v>900</v>
      </c>
      <c r="X104">
        <f t="shared" si="19"/>
        <v>3.9196555887428799E+23</v>
      </c>
      <c r="Y104">
        <f t="shared" si="20"/>
        <v>4.2941187475952475E+23</v>
      </c>
      <c r="Z104">
        <f t="shared" si="23"/>
        <v>756263</v>
      </c>
      <c r="AA104">
        <f t="shared" si="21"/>
        <v>27693892</v>
      </c>
    </row>
    <row r="105" spans="20:28" ht="15.75" customHeight="1">
      <c r="T105">
        <v>950</v>
      </c>
      <c r="X105">
        <f t="shared" si="19"/>
        <v>4.4948257658578399E+24</v>
      </c>
      <c r="Y105">
        <f t="shared" si="20"/>
        <v>4.9242376406173652E+24</v>
      </c>
      <c r="Z105">
        <f t="shared" si="23"/>
        <v>767690</v>
      </c>
      <c r="AA105">
        <f t="shared" si="21"/>
        <v>28461582</v>
      </c>
    </row>
    <row r="106" spans="20:28" ht="15.75" customHeight="1">
      <c r="T106">
        <v>1000</v>
      </c>
      <c r="X106">
        <f t="shared" si="19"/>
        <v>5.1543964024398298E+25</v>
      </c>
      <c r="Y106">
        <f t="shared" si="20"/>
        <v>5.6468201665015665E+25</v>
      </c>
      <c r="Z106">
        <f>ROUND($Z$105*POWER(1.00001,T106-1),0)</f>
        <v>775398</v>
      </c>
      <c r="AA106">
        <f t="shared" si="21"/>
        <v>29236980</v>
      </c>
      <c r="AB106" t="s">
        <v>1580</v>
      </c>
    </row>
    <row r="107" spans="20:28" ht="15.75" customHeight="1">
      <c r="T107">
        <v>5000</v>
      </c>
      <c r="X107">
        <f t="shared" si="19"/>
        <v>2.9469590085807801E+110</v>
      </c>
      <c r="Y107">
        <f t="shared" si="20"/>
        <v>2.9469590085807801E+110</v>
      </c>
      <c r="Z107">
        <f t="shared" ref="Z107:Z108" si="24">ROUND($Z$105*POWER(1.00001,T107-1),0)</f>
        <v>807042</v>
      </c>
      <c r="AA107">
        <f t="shared" si="21"/>
        <v>30044022</v>
      </c>
    </row>
    <row r="108" spans="20:28" ht="15.75" customHeight="1">
      <c r="T108">
        <v>10000</v>
      </c>
      <c r="X108">
        <f t="shared" si="19"/>
        <v>2.60537021947663E+216</v>
      </c>
      <c r="Y108">
        <f t="shared" si="20"/>
        <v>2.60537021947663E+216</v>
      </c>
      <c r="Z108">
        <f t="shared" si="24"/>
        <v>848420</v>
      </c>
      <c r="AA108">
        <f t="shared" si="21"/>
        <v>30892442</v>
      </c>
    </row>
    <row r="109" spans="20:28" ht="15.75" customHeight="1">
      <c r="T109">
        <v>50000</v>
      </c>
      <c r="X109" t="e">
        <f t="shared" si="19"/>
        <v>#NUM!</v>
      </c>
      <c r="Y109" t="e">
        <f t="shared" si="20"/>
        <v>#NUM!</v>
      </c>
      <c r="Z109">
        <f>ROUND($Z$108*POWER(1.000001,T109-1),0)</f>
        <v>891919</v>
      </c>
      <c r="AA109">
        <f t="shared" si="21"/>
        <v>31784361</v>
      </c>
      <c r="AB109" t="s">
        <v>1580</v>
      </c>
    </row>
    <row r="110" spans="20:28" ht="15.75" customHeight="1">
      <c r="T110">
        <v>100000</v>
      </c>
      <c r="X110" t="e">
        <f t="shared" si="19"/>
        <v>#NUM!</v>
      </c>
      <c r="Y110" t="e">
        <f t="shared" si="20"/>
        <v>#NUM!</v>
      </c>
      <c r="Z110">
        <f t="shared" ref="Z110" si="25">ROUND($Z$108*POWER(1.000001,T110-1),0)</f>
        <v>937648</v>
      </c>
      <c r="AA110">
        <f t="shared" si="21"/>
        <v>32722009</v>
      </c>
    </row>
    <row r="111" spans="20:28" ht="15.75" customHeight="1">
      <c r="T111">
        <v>250000</v>
      </c>
      <c r="X111" t="e">
        <f t="shared" si="19"/>
        <v>#NUM!</v>
      </c>
      <c r="Y111" t="e">
        <f t="shared" si="20"/>
        <v>#NUM!</v>
      </c>
      <c r="Z111">
        <f>ROUND($Z$110*POWER(1.0000001,T111-1),0)</f>
        <v>961385</v>
      </c>
      <c r="AA111">
        <f t="shared" si="21"/>
        <v>33683394</v>
      </c>
      <c r="AB111" t="s">
        <v>1580</v>
      </c>
    </row>
    <row r="112" spans="20:28" ht="15.75" customHeight="1">
      <c r="T112">
        <v>5000000</v>
      </c>
      <c r="X112" t="e">
        <f t="shared" si="19"/>
        <v>#NUM!</v>
      </c>
      <c r="Y112" t="e">
        <f t="shared" si="20"/>
        <v>#NUM!</v>
      </c>
      <c r="Z112">
        <f>ROUND($Z$111*POWER(1.00000001,T112-1),0)</f>
        <v>1010676</v>
      </c>
      <c r="AA112">
        <f t="shared" si="21"/>
        <v>34694070</v>
      </c>
      <c r="AB112" t="s">
        <v>1580</v>
      </c>
    </row>
    <row r="113" spans="20:28" ht="15.75" customHeight="1">
      <c r="T113">
        <v>50000000</v>
      </c>
      <c r="X113" t="e">
        <f t="shared" si="19"/>
        <v>#NUM!</v>
      </c>
      <c r="Y113" t="e">
        <f t="shared" si="20"/>
        <v>#NUM!</v>
      </c>
      <c r="Z113">
        <f>ROUND($Z$112*POWER(1.000000001,T113-1),0)</f>
        <v>1062494</v>
      </c>
      <c r="AA113">
        <f t="shared" si="21"/>
        <v>35756564</v>
      </c>
      <c r="AB113" t="s">
        <v>1580</v>
      </c>
    </row>
    <row r="114" spans="20:28" ht="15.75" customHeight="1">
      <c r="T114">
        <v>500000000</v>
      </c>
      <c r="X114" t="e">
        <f t="shared" si="19"/>
        <v>#NUM!</v>
      </c>
      <c r="Y114" t="e">
        <f t="shared" si="20"/>
        <v>#NUM!</v>
      </c>
      <c r="Z114">
        <f>ROUND($Z$113*POWER(1.0000000001,T114-1),0)</f>
        <v>1116969</v>
      </c>
      <c r="AA114">
        <f t="shared" si="21"/>
        <v>36873533</v>
      </c>
      <c r="AB114" t="s">
        <v>1580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C3:T16"/>
  <sheetViews>
    <sheetView workbookViewId="0">
      <selection activeCell="D13" sqref="D13"/>
    </sheetView>
  </sheetViews>
  <sheetFormatPr defaultColWidth="12.5703125" defaultRowHeight="15.75" customHeight="1"/>
  <cols>
    <col min="1" max="1" width="1.85546875" customWidth="1"/>
    <col min="2" max="2" width="3.5703125" customWidth="1"/>
    <col min="5" max="5" width="25.28515625" customWidth="1"/>
    <col min="8" max="8" width="39.42578125" customWidth="1"/>
    <col min="11" max="11" width="20.7109375" customWidth="1"/>
    <col min="14" max="14" width="16.5703125" customWidth="1"/>
    <col min="17" max="17" width="15.7109375" customWidth="1"/>
  </cols>
  <sheetData>
    <row r="3" spans="3:20" ht="12.75">
      <c r="C3" s="1" t="s">
        <v>218</v>
      </c>
    </row>
    <row r="5" spans="3:20" ht="12.75">
      <c r="C5" s="1" t="s">
        <v>52</v>
      </c>
      <c r="D5" s="1" t="s">
        <v>55</v>
      </c>
      <c r="E5" t="s">
        <v>878</v>
      </c>
      <c r="F5" t="s">
        <v>77</v>
      </c>
      <c r="G5" t="s">
        <v>135</v>
      </c>
      <c r="H5" t="s">
        <v>881</v>
      </c>
      <c r="I5" t="s">
        <v>77</v>
      </c>
      <c r="J5" t="s">
        <v>135</v>
      </c>
      <c r="K5" t="s">
        <v>880</v>
      </c>
      <c r="L5" t="s">
        <v>77</v>
      </c>
      <c r="M5" t="s">
        <v>135</v>
      </c>
      <c r="N5" t="s">
        <v>879</v>
      </c>
      <c r="O5" t="s">
        <v>77</v>
      </c>
      <c r="P5" t="s">
        <v>135</v>
      </c>
      <c r="Q5" s="1" t="s">
        <v>135</v>
      </c>
      <c r="R5" s="1" t="s">
        <v>219</v>
      </c>
      <c r="S5" s="1" t="s">
        <v>220</v>
      </c>
      <c r="T5" s="1" t="s">
        <v>406</v>
      </c>
    </row>
    <row r="6" spans="3:20" ht="12.75">
      <c r="C6" s="1">
        <v>1</v>
      </c>
      <c r="D6" s="1" t="s">
        <v>221</v>
      </c>
      <c r="E6" t="s">
        <v>886</v>
      </c>
      <c r="H6" t="s">
        <v>882</v>
      </c>
      <c r="K6" t="s">
        <v>897</v>
      </c>
      <c r="N6" t="s">
        <v>898</v>
      </c>
      <c r="Q6" t="s">
        <v>405</v>
      </c>
      <c r="T6" t="s">
        <v>407</v>
      </c>
    </row>
    <row r="7" spans="3:20" ht="12.75">
      <c r="C7" s="1">
        <v>2</v>
      </c>
      <c r="D7" s="1" t="s">
        <v>222</v>
      </c>
      <c r="E7" t="s">
        <v>902</v>
      </c>
      <c r="H7" t="s">
        <v>887</v>
      </c>
      <c r="K7" t="s">
        <v>889</v>
      </c>
      <c r="N7" t="s">
        <v>884</v>
      </c>
    </row>
    <row r="8" spans="3:20" ht="12.75">
      <c r="C8" s="1">
        <v>3</v>
      </c>
      <c r="D8" s="1" t="s">
        <v>223</v>
      </c>
      <c r="E8" t="s">
        <v>885</v>
      </c>
      <c r="H8" t="s">
        <v>895</v>
      </c>
      <c r="K8" t="s">
        <v>883</v>
      </c>
      <c r="N8" t="s">
        <v>890</v>
      </c>
    </row>
    <row r="9" spans="3:20" ht="12.75">
      <c r="C9" s="1">
        <v>4</v>
      </c>
      <c r="D9" s="1" t="s">
        <v>224</v>
      </c>
      <c r="E9" t="s">
        <v>891</v>
      </c>
      <c r="H9" t="s">
        <v>896</v>
      </c>
      <c r="K9" t="s">
        <v>888</v>
      </c>
      <c r="N9" t="s">
        <v>894</v>
      </c>
    </row>
    <row r="10" spans="3:20" ht="15.75" customHeight="1">
      <c r="C10" s="1">
        <v>5</v>
      </c>
      <c r="D10" s="1" t="s">
        <v>877</v>
      </c>
      <c r="E10" t="s">
        <v>903</v>
      </c>
      <c r="H10" t="s">
        <v>892</v>
      </c>
      <c r="K10" t="s">
        <v>904</v>
      </c>
      <c r="N10" t="s">
        <v>893</v>
      </c>
    </row>
    <row r="15" spans="3:20" ht="15.75" customHeight="1">
      <c r="D15" t="s">
        <v>899</v>
      </c>
    </row>
    <row r="16" spans="3:20" ht="15.75" customHeight="1">
      <c r="D16" t="s">
        <v>900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C3:V305"/>
  <sheetViews>
    <sheetView topLeftCell="H197" zoomScale="160" zoomScaleNormal="160" workbookViewId="0">
      <selection activeCell="J266" sqref="J266"/>
    </sheetView>
  </sheetViews>
  <sheetFormatPr defaultColWidth="12.5703125" defaultRowHeight="15.75" customHeight="1"/>
  <cols>
    <col min="4" max="4" width="26.85546875" customWidth="1"/>
    <col min="7" max="7" width="21.28515625" customWidth="1"/>
    <col min="9" max="9" width="33.7109375" customWidth="1"/>
    <col min="11" max="11" width="34.5703125" customWidth="1"/>
    <col min="12" max="12" width="15" customWidth="1"/>
    <col min="13" max="13" width="26" customWidth="1"/>
  </cols>
  <sheetData>
    <row r="3" spans="3:22" ht="12.75">
      <c r="C3" s="1" t="s">
        <v>225</v>
      </c>
      <c r="L3" s="1" t="s">
        <v>226</v>
      </c>
    </row>
    <row r="4" spans="3:22" ht="12.75">
      <c r="K4" t="s">
        <v>1178</v>
      </c>
      <c r="O4" s="125" t="s">
        <v>227</v>
      </c>
      <c r="P4" s="126"/>
      <c r="Q4" s="126"/>
      <c r="R4" s="126"/>
      <c r="S4" s="126"/>
      <c r="T4" s="126"/>
      <c r="U4" s="126"/>
    </row>
    <row r="5" spans="3:22" ht="12.75">
      <c r="C5" s="1" t="s">
        <v>52</v>
      </c>
      <c r="D5" s="1" t="s">
        <v>55</v>
      </c>
      <c r="E5" s="1" t="s">
        <v>76</v>
      </c>
      <c r="F5" s="1" t="s">
        <v>228</v>
      </c>
      <c r="G5" s="1" t="s">
        <v>135</v>
      </c>
      <c r="I5" s="1" t="s">
        <v>228</v>
      </c>
      <c r="J5" s="1" t="s">
        <v>52</v>
      </c>
      <c r="K5" s="1" t="s">
        <v>1179</v>
      </c>
      <c r="L5" s="1" t="s">
        <v>52</v>
      </c>
      <c r="M5" s="1" t="s">
        <v>55</v>
      </c>
      <c r="N5" s="1" t="s">
        <v>53</v>
      </c>
      <c r="O5" s="1" t="s">
        <v>229</v>
      </c>
      <c r="P5" s="1" t="s">
        <v>230</v>
      </c>
      <c r="Q5" s="1" t="s">
        <v>231</v>
      </c>
      <c r="R5" s="1" t="s">
        <v>232</v>
      </c>
      <c r="S5" s="1" t="s">
        <v>233</v>
      </c>
      <c r="T5" s="1" t="s">
        <v>234</v>
      </c>
      <c r="U5" s="1" t="s">
        <v>235</v>
      </c>
      <c r="V5" s="1" t="s">
        <v>135</v>
      </c>
    </row>
    <row r="6" spans="3:22" ht="12.75">
      <c r="C6" s="1">
        <v>1</v>
      </c>
      <c r="D6" s="1" t="s">
        <v>142</v>
      </c>
      <c r="J6">
        <v>1</v>
      </c>
      <c r="K6" s="1" t="s">
        <v>1372</v>
      </c>
      <c r="L6" s="1">
        <v>1</v>
      </c>
      <c r="M6" s="1" t="s">
        <v>868</v>
      </c>
    </row>
    <row r="7" spans="3:22" ht="12.75">
      <c r="C7" s="1">
        <v>2</v>
      </c>
      <c r="D7" s="1" t="s">
        <v>143</v>
      </c>
      <c r="J7">
        <v>2</v>
      </c>
      <c r="K7" t="s">
        <v>1180</v>
      </c>
      <c r="L7" s="1">
        <v>2</v>
      </c>
      <c r="M7" s="1" t="s">
        <v>867</v>
      </c>
    </row>
    <row r="8" spans="3:22" ht="12.75">
      <c r="C8" s="1">
        <v>3</v>
      </c>
      <c r="D8" s="1" t="s">
        <v>144</v>
      </c>
      <c r="J8">
        <v>3</v>
      </c>
      <c r="K8" t="s">
        <v>1181</v>
      </c>
      <c r="L8" s="1">
        <v>3</v>
      </c>
      <c r="M8" t="s">
        <v>875</v>
      </c>
    </row>
    <row r="9" spans="3:22" ht="12.75">
      <c r="C9" s="1">
        <v>4</v>
      </c>
      <c r="D9" s="1" t="s">
        <v>145</v>
      </c>
      <c r="J9">
        <v>4</v>
      </c>
      <c r="K9" t="s">
        <v>1445</v>
      </c>
      <c r="L9" s="1">
        <v>4</v>
      </c>
      <c r="M9" s="1" t="s">
        <v>876</v>
      </c>
      <c r="O9" s="1" t="s">
        <v>239</v>
      </c>
      <c r="P9" s="1" t="s">
        <v>240</v>
      </c>
      <c r="Q9" s="1">
        <v>1000</v>
      </c>
      <c r="R9" s="1">
        <v>5000</v>
      </c>
      <c r="S9" s="1">
        <v>25000</v>
      </c>
      <c r="T9" s="1">
        <v>50000</v>
      </c>
      <c r="U9" s="1">
        <v>100000</v>
      </c>
    </row>
    <row r="10" spans="3:22" ht="12.75">
      <c r="C10" s="1">
        <v>5</v>
      </c>
      <c r="D10" s="1" t="s">
        <v>146</v>
      </c>
      <c r="G10" t="s">
        <v>390</v>
      </c>
      <c r="J10">
        <v>5</v>
      </c>
      <c r="K10" t="s">
        <v>1444</v>
      </c>
      <c r="L10" s="1">
        <v>5</v>
      </c>
      <c r="M10" s="1" t="s">
        <v>857</v>
      </c>
    </row>
    <row r="11" spans="3:22" ht="12.75">
      <c r="C11" s="1">
        <v>6</v>
      </c>
      <c r="D11" s="1" t="s">
        <v>147</v>
      </c>
      <c r="J11">
        <v>6</v>
      </c>
      <c r="K11" t="s">
        <v>1183</v>
      </c>
      <c r="L11" s="1">
        <v>6</v>
      </c>
      <c r="M11" t="s">
        <v>873</v>
      </c>
    </row>
    <row r="12" spans="3:22" ht="12.75">
      <c r="C12" s="1">
        <v>7</v>
      </c>
      <c r="D12" s="1" t="s">
        <v>148</v>
      </c>
      <c r="J12">
        <v>7</v>
      </c>
      <c r="K12" t="s">
        <v>1182</v>
      </c>
      <c r="L12" s="1">
        <v>7</v>
      </c>
      <c r="M12" s="1" t="s">
        <v>863</v>
      </c>
    </row>
    <row r="13" spans="3:22" ht="12.75">
      <c r="C13" s="1">
        <v>8</v>
      </c>
      <c r="D13" s="1" t="s">
        <v>149</v>
      </c>
      <c r="G13" t="s">
        <v>391</v>
      </c>
      <c r="J13">
        <v>8</v>
      </c>
      <c r="K13" t="s">
        <v>1446</v>
      </c>
      <c r="L13" s="1">
        <v>8</v>
      </c>
      <c r="M13" s="1" t="s">
        <v>864</v>
      </c>
    </row>
    <row r="14" spans="3:22" ht="12.75">
      <c r="C14" s="1">
        <v>9</v>
      </c>
      <c r="D14" s="2" t="s">
        <v>150</v>
      </c>
      <c r="G14" t="s">
        <v>394</v>
      </c>
      <c r="J14">
        <v>9</v>
      </c>
      <c r="K14" t="s">
        <v>1450</v>
      </c>
      <c r="L14" s="1">
        <v>9</v>
      </c>
      <c r="M14" s="1" t="s">
        <v>866</v>
      </c>
    </row>
    <row r="15" spans="3:22" ht="12.75">
      <c r="C15" s="1">
        <v>10</v>
      </c>
      <c r="D15" s="1" t="s">
        <v>151</v>
      </c>
      <c r="J15">
        <v>10</v>
      </c>
      <c r="K15" t="s">
        <v>1449</v>
      </c>
      <c r="L15" s="1">
        <v>10</v>
      </c>
      <c r="M15" t="s">
        <v>874</v>
      </c>
    </row>
    <row r="16" spans="3:22" ht="12.75">
      <c r="C16" s="1">
        <v>11</v>
      </c>
      <c r="D16" s="1" t="s">
        <v>152</v>
      </c>
      <c r="J16">
        <v>11</v>
      </c>
      <c r="K16" t="s">
        <v>1448</v>
      </c>
      <c r="L16" s="1">
        <v>11</v>
      </c>
      <c r="M16" s="1" t="s">
        <v>869</v>
      </c>
    </row>
    <row r="17" spans="3:16" ht="12.75">
      <c r="C17" s="1">
        <v>12</v>
      </c>
      <c r="D17" s="1" t="s">
        <v>153</v>
      </c>
      <c r="J17">
        <v>12</v>
      </c>
      <c r="K17" t="s">
        <v>1447</v>
      </c>
      <c r="L17" s="1">
        <v>12</v>
      </c>
      <c r="M17" s="1" t="s">
        <v>870</v>
      </c>
    </row>
    <row r="18" spans="3:16" ht="12.75">
      <c r="C18" s="1">
        <v>13</v>
      </c>
      <c r="D18" s="1" t="s">
        <v>154</v>
      </c>
      <c r="J18">
        <v>13</v>
      </c>
      <c r="K18" t="s">
        <v>1184</v>
      </c>
      <c r="L18" s="1">
        <v>13</v>
      </c>
      <c r="M18" s="1" t="s">
        <v>871</v>
      </c>
      <c r="P18" s="1" t="s">
        <v>245</v>
      </c>
    </row>
    <row r="19" spans="3:16" ht="12.75">
      <c r="C19" s="1">
        <v>14</v>
      </c>
      <c r="D19" s="1" t="s">
        <v>155</v>
      </c>
      <c r="J19">
        <v>14</v>
      </c>
      <c r="K19" t="s">
        <v>1185</v>
      </c>
      <c r="L19" s="1">
        <v>14</v>
      </c>
      <c r="M19" s="1" t="s">
        <v>241</v>
      </c>
      <c r="P19" s="1" t="s">
        <v>244</v>
      </c>
    </row>
    <row r="20" spans="3:16" ht="12.75">
      <c r="C20" s="1">
        <v>15</v>
      </c>
      <c r="D20" s="1" t="s">
        <v>156</v>
      </c>
      <c r="J20">
        <v>15</v>
      </c>
      <c r="K20" t="s">
        <v>1186</v>
      </c>
      <c r="L20" s="1">
        <v>15</v>
      </c>
      <c r="M20" s="1" t="s">
        <v>862</v>
      </c>
      <c r="P20" s="1" t="s">
        <v>243</v>
      </c>
    </row>
    <row r="21" spans="3:16" ht="12.75">
      <c r="C21" s="1">
        <v>16</v>
      </c>
      <c r="D21" s="1" t="s">
        <v>157</v>
      </c>
      <c r="J21">
        <v>16</v>
      </c>
      <c r="K21" t="s">
        <v>1193</v>
      </c>
      <c r="L21" s="1">
        <v>16</v>
      </c>
      <c r="M21" s="1" t="s">
        <v>238</v>
      </c>
      <c r="P21" s="1" t="s">
        <v>246</v>
      </c>
    </row>
    <row r="22" spans="3:16" ht="12.75">
      <c r="C22" s="1">
        <v>17</v>
      </c>
      <c r="D22" s="1" t="s">
        <v>158</v>
      </c>
      <c r="J22">
        <v>17</v>
      </c>
      <c r="K22" t="s">
        <v>1194</v>
      </c>
      <c r="L22" s="1">
        <v>17</v>
      </c>
      <c r="M22" s="1" t="s">
        <v>865</v>
      </c>
      <c r="P22" s="1" t="s">
        <v>242</v>
      </c>
    </row>
    <row r="23" spans="3:16" ht="12.75">
      <c r="C23" s="1">
        <v>18</v>
      </c>
      <c r="D23" s="1" t="s">
        <v>159</v>
      </c>
      <c r="F23" s="39" t="s">
        <v>3</v>
      </c>
      <c r="J23">
        <v>18</v>
      </c>
      <c r="K23" t="s">
        <v>1195</v>
      </c>
      <c r="L23" s="1">
        <v>18</v>
      </c>
      <c r="M23" s="1" t="s">
        <v>872</v>
      </c>
      <c r="P23" s="1" t="s">
        <v>236</v>
      </c>
    </row>
    <row r="24" spans="3:16" ht="12.75">
      <c r="C24" s="1">
        <v>19</v>
      </c>
      <c r="D24" s="1" t="s">
        <v>160</v>
      </c>
      <c r="F24" s="35" t="s">
        <v>18</v>
      </c>
      <c r="J24">
        <v>19</v>
      </c>
      <c r="K24" t="s">
        <v>1196</v>
      </c>
      <c r="L24" s="1"/>
      <c r="P24" s="1" t="s">
        <v>237</v>
      </c>
    </row>
    <row r="25" spans="3:16" ht="12.75">
      <c r="C25" s="1">
        <v>20</v>
      </c>
      <c r="D25" s="1" t="s">
        <v>161</v>
      </c>
      <c r="F25" s="35" t="s">
        <v>9</v>
      </c>
      <c r="J25">
        <v>20</v>
      </c>
      <c r="K25" t="s">
        <v>1197</v>
      </c>
      <c r="L25" s="1"/>
    </row>
    <row r="26" spans="3:16" ht="12.75">
      <c r="C26" s="1">
        <v>21</v>
      </c>
      <c r="D26" s="1" t="s">
        <v>247</v>
      </c>
      <c r="F26" s="35" t="s">
        <v>14</v>
      </c>
      <c r="J26">
        <v>21</v>
      </c>
      <c r="K26" t="s">
        <v>1198</v>
      </c>
    </row>
    <row r="27" spans="3:16" ht="12.75">
      <c r="C27" s="1">
        <v>22</v>
      </c>
      <c r="D27" s="1" t="s">
        <v>248</v>
      </c>
      <c r="F27" s="35" t="s">
        <v>21</v>
      </c>
      <c r="J27">
        <v>22</v>
      </c>
      <c r="K27" t="s">
        <v>1451</v>
      </c>
      <c r="N27" t="s">
        <v>856</v>
      </c>
    </row>
    <row r="28" spans="3:16" ht="12.75">
      <c r="C28" s="1">
        <v>23</v>
      </c>
      <c r="D28" s="1" t="s">
        <v>249</v>
      </c>
      <c r="F28" s="35" t="s">
        <v>16</v>
      </c>
      <c r="J28">
        <v>23</v>
      </c>
      <c r="K28" t="s">
        <v>1199</v>
      </c>
      <c r="N28" t="s">
        <v>856</v>
      </c>
    </row>
    <row r="29" spans="3:16" ht="12.75">
      <c r="C29" s="1">
        <v>24</v>
      </c>
      <c r="D29" s="1" t="s">
        <v>250</v>
      </c>
      <c r="F29" s="47" t="s">
        <v>26</v>
      </c>
      <c r="J29">
        <v>24</v>
      </c>
      <c r="K29" t="s">
        <v>1188</v>
      </c>
    </row>
    <row r="30" spans="3:16" ht="12.75">
      <c r="C30" s="1">
        <v>25</v>
      </c>
      <c r="F30" s="35" t="s">
        <v>29</v>
      </c>
      <c r="J30">
        <v>25</v>
      </c>
      <c r="K30" t="s">
        <v>1200</v>
      </c>
      <c r="M30" t="s">
        <v>797</v>
      </c>
    </row>
    <row r="31" spans="3:16" ht="12.75">
      <c r="C31" s="1">
        <v>26</v>
      </c>
      <c r="D31" s="1" t="s">
        <v>252</v>
      </c>
      <c r="F31" s="35" t="s">
        <v>31</v>
      </c>
      <c r="J31">
        <v>26</v>
      </c>
      <c r="K31" t="s">
        <v>1201</v>
      </c>
      <c r="M31" t="s">
        <v>819</v>
      </c>
    </row>
    <row r="32" spans="3:16" ht="12.75">
      <c r="C32" s="1">
        <v>27</v>
      </c>
      <c r="F32" s="35" t="s">
        <v>33</v>
      </c>
      <c r="J32">
        <v>27</v>
      </c>
      <c r="K32" t="s">
        <v>1202</v>
      </c>
      <c r="M32" t="s">
        <v>820</v>
      </c>
    </row>
    <row r="33" spans="3:12" ht="12.75">
      <c r="C33" s="1">
        <v>28</v>
      </c>
      <c r="F33" s="35" t="s">
        <v>37</v>
      </c>
      <c r="J33">
        <v>28</v>
      </c>
      <c r="K33" t="s">
        <v>1203</v>
      </c>
    </row>
    <row r="34" spans="3:12" ht="12.75">
      <c r="C34" s="1">
        <v>29</v>
      </c>
      <c r="F34" s="35" t="s">
        <v>39</v>
      </c>
      <c r="J34">
        <v>29</v>
      </c>
      <c r="K34" t="s">
        <v>1204</v>
      </c>
    </row>
    <row r="35" spans="3:12" ht="12.75">
      <c r="C35" s="1">
        <v>30</v>
      </c>
      <c r="F35" s="35" t="s">
        <v>41</v>
      </c>
      <c r="J35">
        <v>30</v>
      </c>
      <c r="K35" t="s">
        <v>1189</v>
      </c>
    </row>
    <row r="36" spans="3:12" ht="12.75">
      <c r="C36" s="1">
        <v>31</v>
      </c>
      <c r="F36" s="35" t="s">
        <v>45</v>
      </c>
      <c r="J36">
        <v>31</v>
      </c>
      <c r="K36" t="s">
        <v>1205</v>
      </c>
      <c r="L36" t="s">
        <v>923</v>
      </c>
    </row>
    <row r="37" spans="3:12" ht="12.75">
      <c r="C37" s="1">
        <v>32</v>
      </c>
      <c r="F37" s="35" t="s">
        <v>46</v>
      </c>
      <c r="J37">
        <v>32</v>
      </c>
      <c r="K37" t="s">
        <v>1206</v>
      </c>
      <c r="L37" t="s">
        <v>924</v>
      </c>
    </row>
    <row r="38" spans="3:12" ht="12.75">
      <c r="C38" s="1">
        <v>33</v>
      </c>
      <c r="J38">
        <v>33</v>
      </c>
      <c r="K38" t="s">
        <v>1207</v>
      </c>
    </row>
    <row r="39" spans="3:12" ht="12.75">
      <c r="C39" s="1">
        <v>34</v>
      </c>
      <c r="D39" s="1" t="s">
        <v>392</v>
      </c>
      <c r="G39" t="s">
        <v>393</v>
      </c>
      <c r="J39">
        <v>34</v>
      </c>
      <c r="K39" t="s">
        <v>1208</v>
      </c>
    </row>
    <row r="40" spans="3:12" ht="12.75">
      <c r="C40" s="1">
        <v>35</v>
      </c>
      <c r="J40">
        <v>35</v>
      </c>
      <c r="K40" t="s">
        <v>1209</v>
      </c>
    </row>
    <row r="41" spans="3:12" ht="12.75">
      <c r="C41" s="1">
        <v>36</v>
      </c>
      <c r="J41">
        <v>36</v>
      </c>
      <c r="K41" t="s">
        <v>1210</v>
      </c>
    </row>
    <row r="42" spans="3:12" ht="12.75">
      <c r="C42" s="1">
        <v>37</v>
      </c>
      <c r="J42">
        <v>37</v>
      </c>
      <c r="K42" t="s">
        <v>1211</v>
      </c>
    </row>
    <row r="43" spans="3:12" ht="12.75">
      <c r="C43" s="1">
        <v>38</v>
      </c>
      <c r="J43">
        <v>38</v>
      </c>
      <c r="K43" t="s">
        <v>1212</v>
      </c>
    </row>
    <row r="44" spans="3:12" ht="12.75">
      <c r="C44" s="1">
        <v>39</v>
      </c>
      <c r="J44">
        <v>39</v>
      </c>
      <c r="K44" t="s">
        <v>1213</v>
      </c>
    </row>
    <row r="45" spans="3:12" ht="12.75">
      <c r="C45" s="1">
        <v>40</v>
      </c>
      <c r="J45">
        <v>40</v>
      </c>
      <c r="K45" t="s">
        <v>1214</v>
      </c>
    </row>
    <row r="46" spans="3:12" ht="12.75">
      <c r="C46" s="1">
        <v>41</v>
      </c>
      <c r="J46">
        <v>41</v>
      </c>
      <c r="K46" t="s">
        <v>1215</v>
      </c>
    </row>
    <row r="47" spans="3:12" ht="12.75">
      <c r="C47" s="1">
        <v>42</v>
      </c>
      <c r="J47">
        <v>42</v>
      </c>
      <c r="K47" t="s">
        <v>1216</v>
      </c>
    </row>
    <row r="48" spans="3:12" ht="12.75">
      <c r="C48" s="1">
        <v>43</v>
      </c>
      <c r="J48">
        <v>43</v>
      </c>
      <c r="K48" t="s">
        <v>1217</v>
      </c>
    </row>
    <row r="49" spans="3:13" ht="12.75">
      <c r="C49" s="1">
        <v>44</v>
      </c>
      <c r="J49">
        <v>44</v>
      </c>
      <c r="K49" t="s">
        <v>1218</v>
      </c>
    </row>
    <row r="50" spans="3:13" ht="12.75">
      <c r="C50" s="1">
        <v>45</v>
      </c>
      <c r="J50">
        <v>45</v>
      </c>
      <c r="K50" t="s">
        <v>1190</v>
      </c>
    </row>
    <row r="51" spans="3:13" ht="12.75">
      <c r="C51" s="1">
        <v>46</v>
      </c>
      <c r="J51">
        <v>46</v>
      </c>
      <c r="K51" t="s">
        <v>1219</v>
      </c>
    </row>
    <row r="52" spans="3:13" ht="12.75">
      <c r="C52" s="1">
        <v>47</v>
      </c>
      <c r="J52">
        <v>47</v>
      </c>
      <c r="K52" t="s">
        <v>1220</v>
      </c>
    </row>
    <row r="53" spans="3:13" ht="12.75">
      <c r="C53" s="1">
        <v>48</v>
      </c>
      <c r="J53">
        <v>48</v>
      </c>
      <c r="K53" t="s">
        <v>1221</v>
      </c>
    </row>
    <row r="54" spans="3:13" ht="12.75">
      <c r="C54" s="1">
        <v>49</v>
      </c>
      <c r="J54">
        <v>49</v>
      </c>
      <c r="K54" t="s">
        <v>1222</v>
      </c>
      <c r="M54" t="s">
        <v>854</v>
      </c>
    </row>
    <row r="55" spans="3:13" ht="12.75">
      <c r="C55" s="1">
        <v>50</v>
      </c>
      <c r="J55">
        <v>50</v>
      </c>
      <c r="K55" t="s">
        <v>1223</v>
      </c>
    </row>
    <row r="56" spans="3:13" ht="12.75">
      <c r="C56" s="1">
        <v>51</v>
      </c>
      <c r="J56">
        <v>51</v>
      </c>
      <c r="K56" t="s">
        <v>1224</v>
      </c>
    </row>
    <row r="57" spans="3:13" ht="12.75">
      <c r="C57" s="1">
        <v>52</v>
      </c>
      <c r="J57">
        <v>52</v>
      </c>
      <c r="K57" t="s">
        <v>1225</v>
      </c>
    </row>
    <row r="58" spans="3:13" ht="12.75">
      <c r="C58" s="1">
        <v>53</v>
      </c>
      <c r="J58">
        <v>53</v>
      </c>
      <c r="K58" t="s">
        <v>1226</v>
      </c>
    </row>
    <row r="59" spans="3:13" ht="12.75">
      <c r="C59" s="1">
        <v>54</v>
      </c>
      <c r="J59">
        <v>54</v>
      </c>
      <c r="K59" t="s">
        <v>1227</v>
      </c>
    </row>
    <row r="60" spans="3:13" ht="12.75">
      <c r="C60" s="1">
        <v>55</v>
      </c>
      <c r="J60">
        <v>55</v>
      </c>
      <c r="K60" t="s">
        <v>1228</v>
      </c>
    </row>
    <row r="61" spans="3:13" ht="12.75">
      <c r="C61" s="1">
        <v>56</v>
      </c>
      <c r="J61">
        <v>56</v>
      </c>
      <c r="K61" t="s">
        <v>1229</v>
      </c>
    </row>
    <row r="62" spans="3:13" ht="12.75">
      <c r="C62" s="1">
        <v>57</v>
      </c>
      <c r="J62">
        <v>57</v>
      </c>
      <c r="K62" t="s">
        <v>1230</v>
      </c>
    </row>
    <row r="63" spans="3:13" ht="12.75">
      <c r="C63" s="1">
        <v>58</v>
      </c>
      <c r="J63">
        <v>58</v>
      </c>
      <c r="K63" t="s">
        <v>1231</v>
      </c>
    </row>
    <row r="64" spans="3:13" ht="12.75">
      <c r="C64" s="1">
        <v>59</v>
      </c>
      <c r="J64">
        <v>59</v>
      </c>
      <c r="K64" t="s">
        <v>1232</v>
      </c>
    </row>
    <row r="65" spans="3:11" ht="12.75">
      <c r="C65" s="1">
        <v>60</v>
      </c>
      <c r="J65">
        <v>60</v>
      </c>
      <c r="K65" t="s">
        <v>1233</v>
      </c>
    </row>
    <row r="66" spans="3:11" ht="12.75">
      <c r="C66" s="1">
        <v>61</v>
      </c>
      <c r="J66">
        <v>61</v>
      </c>
      <c r="K66" t="s">
        <v>1234</v>
      </c>
    </row>
    <row r="67" spans="3:11" ht="12.75">
      <c r="C67" s="1">
        <v>62</v>
      </c>
      <c r="J67">
        <v>62</v>
      </c>
      <c r="K67" t="s">
        <v>1235</v>
      </c>
    </row>
    <row r="68" spans="3:11" ht="12.75">
      <c r="C68" s="1">
        <v>63</v>
      </c>
      <c r="J68">
        <v>63</v>
      </c>
      <c r="K68" t="s">
        <v>1236</v>
      </c>
    </row>
    <row r="69" spans="3:11" ht="12.75">
      <c r="C69" s="1">
        <v>64</v>
      </c>
      <c r="J69">
        <v>64</v>
      </c>
      <c r="K69" t="s">
        <v>1237</v>
      </c>
    </row>
    <row r="70" spans="3:11" ht="12.75">
      <c r="C70" s="1">
        <v>65</v>
      </c>
      <c r="J70">
        <v>65</v>
      </c>
      <c r="K70" t="s">
        <v>1238</v>
      </c>
    </row>
    <row r="71" spans="3:11" ht="12.75">
      <c r="C71" s="1">
        <v>66</v>
      </c>
      <c r="J71">
        <v>66</v>
      </c>
      <c r="K71" t="s">
        <v>1239</v>
      </c>
    </row>
    <row r="72" spans="3:11" ht="12.75">
      <c r="C72" s="1">
        <v>67</v>
      </c>
      <c r="J72">
        <v>67</v>
      </c>
      <c r="K72" t="s">
        <v>1240</v>
      </c>
    </row>
    <row r="73" spans="3:11" ht="12.75">
      <c r="C73" s="1">
        <v>68</v>
      </c>
      <c r="J73">
        <v>68</v>
      </c>
      <c r="K73" t="s">
        <v>1241</v>
      </c>
    </row>
    <row r="74" spans="3:11" ht="12.75">
      <c r="C74" s="1">
        <v>69</v>
      </c>
      <c r="J74">
        <v>69</v>
      </c>
      <c r="K74" t="s">
        <v>1242</v>
      </c>
    </row>
    <row r="75" spans="3:11" ht="12.75">
      <c r="C75" s="1">
        <v>70</v>
      </c>
      <c r="J75">
        <v>70</v>
      </c>
      <c r="K75" t="s">
        <v>1243</v>
      </c>
    </row>
    <row r="76" spans="3:11" ht="12.75">
      <c r="C76" s="1">
        <v>71</v>
      </c>
      <c r="J76">
        <v>71</v>
      </c>
      <c r="K76" t="s">
        <v>1244</v>
      </c>
    </row>
    <row r="77" spans="3:11" ht="12.75">
      <c r="C77" s="1">
        <v>72</v>
      </c>
      <c r="J77">
        <v>72</v>
      </c>
      <c r="K77" t="s">
        <v>1191</v>
      </c>
    </row>
    <row r="78" spans="3:11" ht="12.75">
      <c r="C78" s="1">
        <v>73</v>
      </c>
      <c r="J78">
        <v>73</v>
      </c>
      <c r="K78" t="s">
        <v>1245</v>
      </c>
    </row>
    <row r="79" spans="3:11" ht="12.75">
      <c r="C79" s="1">
        <v>74</v>
      </c>
      <c r="J79">
        <v>74</v>
      </c>
      <c r="K79" t="s">
        <v>1246</v>
      </c>
    </row>
    <row r="80" spans="3:11" ht="12.75">
      <c r="C80" s="1">
        <v>75</v>
      </c>
      <c r="J80">
        <v>75</v>
      </c>
      <c r="K80" t="s">
        <v>1247</v>
      </c>
    </row>
    <row r="81" spans="3:11" ht="12.75">
      <c r="C81" s="1">
        <v>76</v>
      </c>
      <c r="J81">
        <v>76</v>
      </c>
      <c r="K81" t="s">
        <v>1248</v>
      </c>
    </row>
    <row r="82" spans="3:11" ht="12.75">
      <c r="C82" s="1">
        <v>77</v>
      </c>
      <c r="J82">
        <v>77</v>
      </c>
      <c r="K82" t="s">
        <v>1249</v>
      </c>
    </row>
    <row r="83" spans="3:11" ht="12.75">
      <c r="C83" s="1">
        <v>78</v>
      </c>
      <c r="J83">
        <v>78</v>
      </c>
      <c r="K83" t="s">
        <v>1250</v>
      </c>
    </row>
    <row r="84" spans="3:11" ht="12.75">
      <c r="C84" s="1">
        <v>79</v>
      </c>
      <c r="J84">
        <v>79</v>
      </c>
      <c r="K84" t="s">
        <v>1251</v>
      </c>
    </row>
    <row r="85" spans="3:11" ht="12.75">
      <c r="C85" s="1">
        <v>80</v>
      </c>
      <c r="J85">
        <v>80</v>
      </c>
      <c r="K85" t="s">
        <v>1192</v>
      </c>
    </row>
    <row r="86" spans="3:11" ht="12.75">
      <c r="C86" s="1">
        <v>81</v>
      </c>
      <c r="J86">
        <v>81</v>
      </c>
      <c r="K86" t="s">
        <v>1252</v>
      </c>
    </row>
    <row r="87" spans="3:11" ht="12.75">
      <c r="C87" s="1">
        <v>82</v>
      </c>
      <c r="J87">
        <v>82</v>
      </c>
      <c r="K87" t="s">
        <v>1253</v>
      </c>
    </row>
    <row r="88" spans="3:11" ht="12.75">
      <c r="C88" s="1">
        <v>83</v>
      </c>
      <c r="J88">
        <v>83</v>
      </c>
      <c r="K88" t="s">
        <v>1254</v>
      </c>
    </row>
    <row r="89" spans="3:11" ht="12.75">
      <c r="C89" s="1">
        <v>84</v>
      </c>
      <c r="J89">
        <v>84</v>
      </c>
      <c r="K89" t="s">
        <v>1255</v>
      </c>
    </row>
    <row r="90" spans="3:11" ht="12.75">
      <c r="C90" s="1">
        <v>85</v>
      </c>
      <c r="J90">
        <v>85</v>
      </c>
      <c r="K90" t="s">
        <v>1256</v>
      </c>
    </row>
    <row r="91" spans="3:11" ht="12.75">
      <c r="C91" s="1">
        <v>86</v>
      </c>
      <c r="J91">
        <v>86</v>
      </c>
      <c r="K91" t="s">
        <v>1257</v>
      </c>
    </row>
    <row r="92" spans="3:11" ht="12.75">
      <c r="C92" s="1">
        <v>87</v>
      </c>
      <c r="J92">
        <v>87</v>
      </c>
      <c r="K92" t="s">
        <v>1258</v>
      </c>
    </row>
    <row r="93" spans="3:11" ht="12.75">
      <c r="C93" s="1">
        <v>88</v>
      </c>
      <c r="J93">
        <v>88</v>
      </c>
      <c r="K93" t="s">
        <v>1259</v>
      </c>
    </row>
    <row r="94" spans="3:11" ht="12.75">
      <c r="C94" s="1">
        <v>89</v>
      </c>
      <c r="J94">
        <v>89</v>
      </c>
      <c r="K94" t="s">
        <v>1260</v>
      </c>
    </row>
    <row r="95" spans="3:11" ht="12.75">
      <c r="C95" s="1">
        <v>90</v>
      </c>
      <c r="J95">
        <v>90</v>
      </c>
      <c r="K95" t="s">
        <v>1261</v>
      </c>
    </row>
    <row r="96" spans="3:11" ht="12.75">
      <c r="C96" s="1">
        <v>91</v>
      </c>
      <c r="J96">
        <v>91</v>
      </c>
      <c r="K96" t="s">
        <v>1291</v>
      </c>
    </row>
    <row r="97" spans="3:11" ht="12.75">
      <c r="C97" s="1">
        <v>92</v>
      </c>
      <c r="J97">
        <v>92</v>
      </c>
      <c r="K97" t="s">
        <v>1262</v>
      </c>
    </row>
    <row r="98" spans="3:11" ht="12.75">
      <c r="C98" s="1">
        <v>93</v>
      </c>
      <c r="J98">
        <v>93</v>
      </c>
      <c r="K98" t="s">
        <v>1263</v>
      </c>
    </row>
    <row r="99" spans="3:11" ht="12.75">
      <c r="C99" s="1">
        <v>94</v>
      </c>
      <c r="J99">
        <v>94</v>
      </c>
      <c r="K99" t="s">
        <v>1264</v>
      </c>
    </row>
    <row r="100" spans="3:11" ht="12.75">
      <c r="C100" s="1">
        <v>95</v>
      </c>
      <c r="J100">
        <v>95</v>
      </c>
      <c r="K100" t="s">
        <v>1265</v>
      </c>
    </row>
    <row r="101" spans="3:11" ht="12.75">
      <c r="C101" s="1">
        <v>96</v>
      </c>
      <c r="J101">
        <v>96</v>
      </c>
      <c r="K101" t="s">
        <v>1266</v>
      </c>
    </row>
    <row r="102" spans="3:11" ht="12.75">
      <c r="C102" s="1">
        <v>97</v>
      </c>
      <c r="J102">
        <v>97</v>
      </c>
      <c r="K102" t="s">
        <v>1267</v>
      </c>
    </row>
    <row r="103" spans="3:11" ht="12.75">
      <c r="C103" s="1">
        <v>98</v>
      </c>
      <c r="J103">
        <v>98</v>
      </c>
      <c r="K103" t="s">
        <v>1268</v>
      </c>
    </row>
    <row r="104" spans="3:11" ht="12.75">
      <c r="C104" s="1">
        <v>99</v>
      </c>
      <c r="J104">
        <v>99</v>
      </c>
      <c r="K104" t="s">
        <v>1269</v>
      </c>
    </row>
    <row r="105" spans="3:11" ht="12.75">
      <c r="C105" s="1">
        <v>100</v>
      </c>
      <c r="J105">
        <v>100</v>
      </c>
      <c r="K105" t="s">
        <v>1270</v>
      </c>
    </row>
    <row r="106" spans="3:11" ht="15.75" customHeight="1">
      <c r="J106">
        <v>101</v>
      </c>
      <c r="K106" t="s">
        <v>1271</v>
      </c>
    </row>
    <row r="107" spans="3:11" ht="15.75" customHeight="1">
      <c r="J107">
        <v>102</v>
      </c>
      <c r="K107" t="s">
        <v>1272</v>
      </c>
    </row>
    <row r="108" spans="3:11" ht="15.75" customHeight="1">
      <c r="J108">
        <v>103</v>
      </c>
      <c r="K108" t="s">
        <v>1273</v>
      </c>
    </row>
    <row r="109" spans="3:11" ht="15.75" customHeight="1">
      <c r="J109">
        <v>104</v>
      </c>
      <c r="K109" t="s">
        <v>1274</v>
      </c>
    </row>
    <row r="110" spans="3:11" ht="15.75" customHeight="1">
      <c r="J110">
        <v>105</v>
      </c>
      <c r="K110" t="s">
        <v>1275</v>
      </c>
    </row>
    <row r="111" spans="3:11" ht="15.75" customHeight="1">
      <c r="J111">
        <v>106</v>
      </c>
      <c r="K111" t="s">
        <v>1276</v>
      </c>
    </row>
    <row r="112" spans="3:11" ht="15.75" customHeight="1">
      <c r="J112">
        <v>107</v>
      </c>
      <c r="K112" t="s">
        <v>1277</v>
      </c>
    </row>
    <row r="113" spans="10:11" ht="15.75" customHeight="1">
      <c r="J113">
        <v>108</v>
      </c>
      <c r="K113" t="s">
        <v>1278</v>
      </c>
    </row>
    <row r="114" spans="10:11" ht="15.75" customHeight="1">
      <c r="J114">
        <v>109</v>
      </c>
      <c r="K114" t="s">
        <v>1279</v>
      </c>
    </row>
    <row r="115" spans="10:11" ht="15.75" customHeight="1">
      <c r="J115">
        <v>110</v>
      </c>
      <c r="K115" t="s">
        <v>1280</v>
      </c>
    </row>
    <row r="116" spans="10:11" ht="15.75" customHeight="1">
      <c r="J116">
        <v>111</v>
      </c>
      <c r="K116" t="s">
        <v>1281</v>
      </c>
    </row>
    <row r="117" spans="10:11" ht="15.75" customHeight="1">
      <c r="J117">
        <v>112</v>
      </c>
      <c r="K117" t="s">
        <v>1282</v>
      </c>
    </row>
    <row r="118" spans="10:11" ht="15.75" customHeight="1">
      <c r="J118">
        <v>113</v>
      </c>
      <c r="K118" t="s">
        <v>1283</v>
      </c>
    </row>
    <row r="119" spans="10:11" ht="15.75" customHeight="1">
      <c r="J119">
        <v>114</v>
      </c>
      <c r="K119" t="s">
        <v>1284</v>
      </c>
    </row>
    <row r="120" spans="10:11" ht="15.75" customHeight="1">
      <c r="J120">
        <v>115</v>
      </c>
      <c r="K120" t="s">
        <v>1285</v>
      </c>
    </row>
    <row r="121" spans="10:11" ht="15.75" customHeight="1">
      <c r="J121">
        <v>116</v>
      </c>
      <c r="K121" t="s">
        <v>1286</v>
      </c>
    </row>
    <row r="122" spans="10:11" ht="15.75" customHeight="1">
      <c r="J122">
        <v>117</v>
      </c>
      <c r="K122" t="s">
        <v>1287</v>
      </c>
    </row>
    <row r="123" spans="10:11" ht="15.75" customHeight="1">
      <c r="J123">
        <v>118</v>
      </c>
      <c r="K123" t="s">
        <v>1288</v>
      </c>
    </row>
    <row r="124" spans="10:11" ht="15.75" customHeight="1">
      <c r="J124">
        <v>119</v>
      </c>
      <c r="K124" t="s">
        <v>1289</v>
      </c>
    </row>
    <row r="125" spans="10:11" ht="15.75" customHeight="1">
      <c r="J125">
        <v>120</v>
      </c>
      <c r="K125" t="s">
        <v>1290</v>
      </c>
    </row>
    <row r="126" spans="10:11" ht="15.75" customHeight="1">
      <c r="J126">
        <v>121</v>
      </c>
      <c r="K126" s="1" t="s">
        <v>1292</v>
      </c>
    </row>
    <row r="127" spans="10:11" ht="15.75" customHeight="1">
      <c r="J127">
        <v>122</v>
      </c>
      <c r="K127" t="s">
        <v>1293</v>
      </c>
    </row>
    <row r="128" spans="10:11" ht="15.75" customHeight="1">
      <c r="J128">
        <v>123</v>
      </c>
      <c r="K128" t="s">
        <v>1294</v>
      </c>
    </row>
    <row r="129" spans="10:11" ht="15.75" customHeight="1">
      <c r="J129">
        <v>124</v>
      </c>
      <c r="K129" t="s">
        <v>1295</v>
      </c>
    </row>
    <row r="130" spans="10:11" ht="15.75" customHeight="1">
      <c r="J130">
        <v>125</v>
      </c>
      <c r="K130" t="s">
        <v>1296</v>
      </c>
    </row>
    <row r="131" spans="10:11" ht="15.75" customHeight="1">
      <c r="J131">
        <v>126</v>
      </c>
      <c r="K131" t="s">
        <v>1297</v>
      </c>
    </row>
    <row r="132" spans="10:11" ht="15.75" customHeight="1">
      <c r="J132">
        <v>127</v>
      </c>
      <c r="K132" s="1" t="s">
        <v>1301</v>
      </c>
    </row>
    <row r="133" spans="10:11" ht="15.75" customHeight="1">
      <c r="J133">
        <v>128</v>
      </c>
      <c r="K133" s="1" t="s">
        <v>1302</v>
      </c>
    </row>
    <row r="134" spans="10:11" ht="15.75" customHeight="1">
      <c r="J134">
        <v>129</v>
      </c>
      <c r="K134" s="1" t="s">
        <v>1303</v>
      </c>
    </row>
    <row r="135" spans="10:11" ht="15.75" customHeight="1">
      <c r="J135">
        <v>130</v>
      </c>
      <c r="K135" s="1" t="s">
        <v>1304</v>
      </c>
    </row>
    <row r="136" spans="10:11" ht="15.75" customHeight="1">
      <c r="J136">
        <v>131</v>
      </c>
      <c r="K136" s="1" t="s">
        <v>1305</v>
      </c>
    </row>
    <row r="137" spans="10:11" ht="15.75" customHeight="1">
      <c r="J137">
        <v>132</v>
      </c>
      <c r="K137" t="s">
        <v>1298</v>
      </c>
    </row>
    <row r="138" spans="10:11" ht="15.75" customHeight="1">
      <c r="J138">
        <v>133</v>
      </c>
      <c r="K138" s="1" t="s">
        <v>253</v>
      </c>
    </row>
    <row r="139" spans="10:11" ht="15.75" customHeight="1">
      <c r="J139">
        <v>134</v>
      </c>
      <c r="K139" s="1" t="s">
        <v>254</v>
      </c>
    </row>
    <row r="140" spans="10:11" ht="15.75" customHeight="1">
      <c r="J140">
        <v>135</v>
      </c>
      <c r="K140" s="1" t="s">
        <v>255</v>
      </c>
    </row>
    <row r="141" spans="10:11" ht="15.75" customHeight="1">
      <c r="J141">
        <v>136</v>
      </c>
      <c r="K141" s="1" t="s">
        <v>256</v>
      </c>
    </row>
    <row r="142" spans="10:11" ht="15.75" customHeight="1">
      <c r="J142">
        <v>137</v>
      </c>
      <c r="K142" s="1" t="s">
        <v>257</v>
      </c>
    </row>
    <row r="143" spans="10:11" ht="15.75" customHeight="1">
      <c r="J143">
        <v>138</v>
      </c>
      <c r="K143" t="s">
        <v>1299</v>
      </c>
    </row>
    <row r="144" spans="10:11" ht="15.75" customHeight="1">
      <c r="J144">
        <v>139</v>
      </c>
      <c r="K144" t="s">
        <v>1300</v>
      </c>
    </row>
    <row r="145" spans="10:11" ht="15.75" customHeight="1">
      <c r="J145">
        <v>140</v>
      </c>
      <c r="K145" t="s">
        <v>1306</v>
      </c>
    </row>
    <row r="146" spans="10:11" ht="15.75" customHeight="1">
      <c r="J146">
        <v>141</v>
      </c>
      <c r="K146" t="s">
        <v>1307</v>
      </c>
    </row>
    <row r="147" spans="10:11" ht="15.75" customHeight="1">
      <c r="J147">
        <v>142</v>
      </c>
      <c r="K147" t="s">
        <v>1308</v>
      </c>
    </row>
    <row r="148" spans="10:11" ht="15.75" customHeight="1">
      <c r="J148">
        <v>143</v>
      </c>
      <c r="K148" t="s">
        <v>1309</v>
      </c>
    </row>
    <row r="149" spans="10:11" ht="15.75" customHeight="1">
      <c r="J149">
        <v>144</v>
      </c>
      <c r="K149" t="s">
        <v>1321</v>
      </c>
    </row>
    <row r="150" spans="10:11" ht="15.75" customHeight="1">
      <c r="J150">
        <v>145</v>
      </c>
      <c r="K150" t="s">
        <v>1322</v>
      </c>
    </row>
    <row r="151" spans="10:11" ht="15.75" customHeight="1">
      <c r="J151">
        <v>146</v>
      </c>
      <c r="K151" t="s">
        <v>1323</v>
      </c>
    </row>
    <row r="152" spans="10:11" ht="15.75" customHeight="1">
      <c r="J152">
        <v>147</v>
      </c>
      <c r="K152" t="s">
        <v>1324</v>
      </c>
    </row>
    <row r="153" spans="10:11" ht="15.75" customHeight="1">
      <c r="J153">
        <v>148</v>
      </c>
      <c r="K153" t="s">
        <v>1325</v>
      </c>
    </row>
    <row r="154" spans="10:11" ht="15.75" customHeight="1">
      <c r="J154">
        <v>149</v>
      </c>
      <c r="K154" t="s">
        <v>1310</v>
      </c>
    </row>
    <row r="155" spans="10:11" ht="15.75" customHeight="1">
      <c r="J155">
        <v>150</v>
      </c>
      <c r="K155" t="s">
        <v>1311</v>
      </c>
    </row>
    <row r="156" spans="10:11" ht="15.75" customHeight="1">
      <c r="J156">
        <v>151</v>
      </c>
      <c r="K156" t="s">
        <v>1312</v>
      </c>
    </row>
    <row r="157" spans="10:11" ht="15.75" customHeight="1">
      <c r="J157">
        <v>152</v>
      </c>
      <c r="K157" t="s">
        <v>1313</v>
      </c>
    </row>
    <row r="158" spans="10:11" ht="15.75" customHeight="1">
      <c r="J158">
        <v>153</v>
      </c>
      <c r="K158" t="s">
        <v>1314</v>
      </c>
    </row>
    <row r="159" spans="10:11" ht="15.75" customHeight="1">
      <c r="J159">
        <v>154</v>
      </c>
      <c r="K159" t="s">
        <v>1315</v>
      </c>
    </row>
    <row r="160" spans="10:11" ht="15.75" customHeight="1">
      <c r="J160">
        <v>155</v>
      </c>
      <c r="K160" t="s">
        <v>1316</v>
      </c>
    </row>
    <row r="161" spans="10:11" ht="15.75" customHeight="1">
      <c r="J161">
        <v>156</v>
      </c>
      <c r="K161" t="s">
        <v>1317</v>
      </c>
    </row>
    <row r="162" spans="10:11" ht="15.75" customHeight="1">
      <c r="J162">
        <v>157</v>
      </c>
      <c r="K162" t="s">
        <v>1318</v>
      </c>
    </row>
    <row r="163" spans="10:11" ht="15.75" customHeight="1">
      <c r="J163">
        <v>158</v>
      </c>
      <c r="K163" t="s">
        <v>1319</v>
      </c>
    </row>
    <row r="164" spans="10:11" ht="15.75" customHeight="1">
      <c r="J164">
        <v>159</v>
      </c>
      <c r="K164" t="s">
        <v>1320</v>
      </c>
    </row>
    <row r="165" spans="10:11" ht="15.75" customHeight="1">
      <c r="J165">
        <v>160</v>
      </c>
      <c r="K165" s="1" t="s">
        <v>1356</v>
      </c>
    </row>
    <row r="166" spans="10:11" ht="15.75" customHeight="1">
      <c r="J166">
        <v>161</v>
      </c>
      <c r="K166" s="1" t="s">
        <v>1357</v>
      </c>
    </row>
    <row r="167" spans="10:11" ht="15.75" customHeight="1">
      <c r="J167">
        <v>162</v>
      </c>
      <c r="K167" t="s">
        <v>859</v>
      </c>
    </row>
    <row r="168" spans="10:11" ht="15.75" customHeight="1">
      <c r="J168">
        <v>163</v>
      </c>
      <c r="K168" t="s">
        <v>860</v>
      </c>
    </row>
    <row r="169" spans="10:11" ht="15.75" customHeight="1">
      <c r="J169">
        <v>164</v>
      </c>
      <c r="K169" t="s">
        <v>861</v>
      </c>
    </row>
    <row r="170" spans="10:11" ht="15.75" customHeight="1">
      <c r="J170">
        <v>165</v>
      </c>
      <c r="K170" t="s">
        <v>1326</v>
      </c>
    </row>
    <row r="171" spans="10:11" ht="15.75" customHeight="1">
      <c r="J171">
        <v>166</v>
      </c>
      <c r="K171" t="s">
        <v>1431</v>
      </c>
    </row>
    <row r="172" spans="10:11" ht="15.75" customHeight="1">
      <c r="J172">
        <v>167</v>
      </c>
      <c r="K172" t="s">
        <v>1432</v>
      </c>
    </row>
    <row r="173" spans="10:11" ht="15.75" customHeight="1">
      <c r="J173">
        <v>168</v>
      </c>
      <c r="K173" t="s">
        <v>1433</v>
      </c>
    </row>
    <row r="174" spans="10:11" ht="15.75" customHeight="1">
      <c r="J174">
        <v>169</v>
      </c>
      <c r="K174" t="s">
        <v>1434</v>
      </c>
    </row>
    <row r="175" spans="10:11" ht="15.75" customHeight="1">
      <c r="J175">
        <v>170</v>
      </c>
      <c r="K175" t="s">
        <v>1435</v>
      </c>
    </row>
    <row r="176" spans="10:11" ht="15.75" customHeight="1">
      <c r="J176">
        <v>171</v>
      </c>
      <c r="K176" t="s">
        <v>1436</v>
      </c>
    </row>
    <row r="177" spans="9:11" ht="15.75" customHeight="1">
      <c r="J177">
        <v>172</v>
      </c>
      <c r="K177" s="1" t="s">
        <v>1327</v>
      </c>
    </row>
    <row r="178" spans="9:11" ht="15.75" customHeight="1">
      <c r="J178">
        <v>173</v>
      </c>
      <c r="K178" s="1" t="s">
        <v>1328</v>
      </c>
    </row>
    <row r="179" spans="9:11" ht="15.75" customHeight="1">
      <c r="J179">
        <v>174</v>
      </c>
      <c r="K179" s="1" t="s">
        <v>1329</v>
      </c>
    </row>
    <row r="180" spans="9:11" ht="15.75" customHeight="1">
      <c r="J180">
        <v>175</v>
      </c>
      <c r="K180" s="1" t="s">
        <v>1330</v>
      </c>
    </row>
    <row r="181" spans="9:11" ht="15.75" customHeight="1">
      <c r="I181" s="1"/>
      <c r="J181">
        <v>176</v>
      </c>
      <c r="K181" s="1" t="s">
        <v>1331</v>
      </c>
    </row>
    <row r="182" spans="9:11" ht="15.75" customHeight="1">
      <c r="J182">
        <v>177</v>
      </c>
      <c r="K182" s="1" t="s">
        <v>1332</v>
      </c>
    </row>
    <row r="183" spans="9:11" ht="15.75" customHeight="1">
      <c r="J183">
        <v>178</v>
      </c>
      <c r="K183" s="1" t="s">
        <v>1333</v>
      </c>
    </row>
    <row r="184" spans="9:11" ht="15.75" customHeight="1">
      <c r="J184">
        <v>179</v>
      </c>
      <c r="K184" s="1" t="s">
        <v>1334</v>
      </c>
    </row>
    <row r="185" spans="9:11" ht="15.75" customHeight="1">
      <c r="J185">
        <v>180</v>
      </c>
      <c r="K185" s="1" t="s">
        <v>1335</v>
      </c>
    </row>
    <row r="186" spans="9:11" ht="15.75" customHeight="1">
      <c r="J186">
        <v>181</v>
      </c>
      <c r="K186" s="1" t="s">
        <v>1336</v>
      </c>
    </row>
    <row r="187" spans="9:11" ht="15.75" customHeight="1">
      <c r="J187">
        <v>182</v>
      </c>
      <c r="K187" s="1" t="s">
        <v>1337</v>
      </c>
    </row>
    <row r="188" spans="9:11" ht="15.75" customHeight="1">
      <c r="J188">
        <v>183</v>
      </c>
      <c r="K188" s="1" t="s">
        <v>1338</v>
      </c>
    </row>
    <row r="189" spans="9:11" ht="15.75" customHeight="1">
      <c r="J189">
        <v>184</v>
      </c>
      <c r="K189" s="1" t="s">
        <v>1339</v>
      </c>
    </row>
    <row r="190" spans="9:11" ht="15.75" customHeight="1">
      <c r="I190" s="1"/>
      <c r="J190">
        <v>185</v>
      </c>
      <c r="K190" s="1" t="s">
        <v>1340</v>
      </c>
    </row>
    <row r="191" spans="9:11" ht="15.75" customHeight="1">
      <c r="J191">
        <v>186</v>
      </c>
      <c r="K191" s="1" t="s">
        <v>1341</v>
      </c>
    </row>
    <row r="192" spans="9:11" ht="15.75" customHeight="1">
      <c r="J192">
        <v>187</v>
      </c>
      <c r="K192" s="1" t="s">
        <v>1342</v>
      </c>
    </row>
    <row r="193" spans="10:13" ht="15.75" customHeight="1">
      <c r="J193">
        <v>188</v>
      </c>
      <c r="K193" s="1" t="s">
        <v>1343</v>
      </c>
    </row>
    <row r="194" spans="10:13" ht="15.75" customHeight="1">
      <c r="J194">
        <v>189</v>
      </c>
      <c r="K194" s="1" t="s">
        <v>1344</v>
      </c>
    </row>
    <row r="195" spans="10:13" ht="15.75" customHeight="1">
      <c r="J195">
        <v>190</v>
      </c>
      <c r="K195" t="s">
        <v>1373</v>
      </c>
    </row>
    <row r="196" spans="10:13" ht="15.75" customHeight="1">
      <c r="J196">
        <v>191</v>
      </c>
      <c r="K196" t="s">
        <v>1374</v>
      </c>
    </row>
    <row r="197" spans="10:13" ht="15.75" customHeight="1">
      <c r="J197">
        <v>192</v>
      </c>
      <c r="K197" t="s">
        <v>1375</v>
      </c>
    </row>
    <row r="198" spans="10:13" ht="15.75" customHeight="1">
      <c r="J198">
        <v>193</v>
      </c>
      <c r="K198" t="s">
        <v>1376</v>
      </c>
    </row>
    <row r="199" spans="10:13" ht="15.75" customHeight="1">
      <c r="J199">
        <v>194</v>
      </c>
      <c r="K199" t="s">
        <v>1377</v>
      </c>
    </row>
    <row r="200" spans="10:13" ht="15.75" customHeight="1">
      <c r="J200">
        <v>195</v>
      </c>
      <c r="K200" t="s">
        <v>1378</v>
      </c>
    </row>
    <row r="201" spans="10:13" ht="15.75" customHeight="1">
      <c r="J201">
        <v>196</v>
      </c>
      <c r="K201" t="s">
        <v>1379</v>
      </c>
    </row>
    <row r="202" spans="10:13" ht="15.75" customHeight="1">
      <c r="J202">
        <v>197</v>
      </c>
      <c r="K202" t="s">
        <v>1380</v>
      </c>
    </row>
    <row r="203" spans="10:13" ht="15.75" customHeight="1">
      <c r="J203">
        <v>198</v>
      </c>
      <c r="K203" t="s">
        <v>1381</v>
      </c>
    </row>
    <row r="204" spans="10:13" ht="15.75" customHeight="1">
      <c r="J204">
        <v>199</v>
      </c>
      <c r="K204" t="s">
        <v>1382</v>
      </c>
    </row>
    <row r="205" spans="10:13" ht="15.75" customHeight="1">
      <c r="J205">
        <v>200</v>
      </c>
      <c r="K205" t="s">
        <v>1383</v>
      </c>
    </row>
    <row r="206" spans="10:13" ht="15.75" customHeight="1">
      <c r="J206">
        <v>201</v>
      </c>
      <c r="K206" t="s">
        <v>1384</v>
      </c>
    </row>
    <row r="207" spans="10:13" ht="15.75" customHeight="1">
      <c r="J207">
        <v>202</v>
      </c>
      <c r="K207" s="1" t="s">
        <v>841</v>
      </c>
    </row>
    <row r="208" spans="10:13" ht="15.75" customHeight="1">
      <c r="J208">
        <v>203</v>
      </c>
      <c r="K208" s="1" t="s">
        <v>842</v>
      </c>
      <c r="M208" s="1"/>
    </row>
    <row r="209" spans="10:13" ht="15.75" customHeight="1">
      <c r="J209">
        <v>204</v>
      </c>
      <c r="K209" s="1" t="s">
        <v>843</v>
      </c>
      <c r="M209" s="1"/>
    </row>
    <row r="210" spans="10:13" ht="15.75" customHeight="1">
      <c r="J210">
        <v>205</v>
      </c>
      <c r="K210" s="1" t="s">
        <v>1345</v>
      </c>
      <c r="M210" s="1"/>
    </row>
    <row r="211" spans="10:13" ht="15.75" customHeight="1">
      <c r="J211">
        <v>206</v>
      </c>
      <c r="K211" s="1" t="s">
        <v>1346</v>
      </c>
    </row>
    <row r="212" spans="10:13" ht="15.75" customHeight="1">
      <c r="J212">
        <v>207</v>
      </c>
      <c r="K212" s="1" t="s">
        <v>1347</v>
      </c>
    </row>
    <row r="213" spans="10:13" ht="15.75" customHeight="1">
      <c r="J213">
        <v>208</v>
      </c>
      <c r="K213" s="1" t="s">
        <v>1348</v>
      </c>
    </row>
    <row r="214" spans="10:13" ht="15.75" customHeight="1">
      <c r="J214">
        <v>209</v>
      </c>
      <c r="K214" s="1" t="s">
        <v>1349</v>
      </c>
    </row>
    <row r="215" spans="10:13" ht="15.75" customHeight="1">
      <c r="J215">
        <v>210</v>
      </c>
      <c r="K215" s="1" t="s">
        <v>1350</v>
      </c>
    </row>
    <row r="216" spans="10:13" ht="15.75" customHeight="1">
      <c r="J216">
        <v>211</v>
      </c>
      <c r="K216" t="s">
        <v>1385</v>
      </c>
    </row>
    <row r="217" spans="10:13" ht="15.75" customHeight="1">
      <c r="J217">
        <v>212</v>
      </c>
      <c r="K217" t="s">
        <v>1386</v>
      </c>
    </row>
    <row r="218" spans="10:13" ht="15.75" customHeight="1">
      <c r="J218">
        <v>213</v>
      </c>
      <c r="K218" t="s">
        <v>1387</v>
      </c>
    </row>
    <row r="219" spans="10:13" ht="15.75" customHeight="1">
      <c r="J219">
        <v>214</v>
      </c>
      <c r="K219" t="s">
        <v>1388</v>
      </c>
    </row>
    <row r="220" spans="10:13" ht="15.75" customHeight="1">
      <c r="J220">
        <v>215</v>
      </c>
      <c r="K220" t="s">
        <v>1389</v>
      </c>
    </row>
    <row r="221" spans="10:13" ht="15.75" customHeight="1">
      <c r="J221">
        <v>216</v>
      </c>
      <c r="K221" s="1" t="s">
        <v>1392</v>
      </c>
    </row>
    <row r="222" spans="10:13" ht="15.75" customHeight="1">
      <c r="J222">
        <v>217</v>
      </c>
      <c r="K222" s="1" t="s">
        <v>1390</v>
      </c>
    </row>
    <row r="223" spans="10:13" ht="15.75" customHeight="1">
      <c r="J223">
        <v>218</v>
      </c>
      <c r="K223" s="1" t="s">
        <v>1393</v>
      </c>
    </row>
    <row r="224" spans="10:13" ht="15.75" customHeight="1">
      <c r="J224">
        <v>219</v>
      </c>
      <c r="K224" s="1" t="s">
        <v>1394</v>
      </c>
    </row>
    <row r="225" spans="10:11" ht="15.75" customHeight="1">
      <c r="J225">
        <v>220</v>
      </c>
      <c r="K225" s="1" t="s">
        <v>1391</v>
      </c>
    </row>
    <row r="226" spans="10:11" ht="15.75" customHeight="1">
      <c r="J226">
        <v>221</v>
      </c>
      <c r="K226" s="1" t="s">
        <v>1395</v>
      </c>
    </row>
    <row r="227" spans="10:11" ht="15.75" customHeight="1">
      <c r="J227">
        <v>222</v>
      </c>
      <c r="K227" s="1" t="s">
        <v>1351</v>
      </c>
    </row>
    <row r="228" spans="10:11" ht="15.75" customHeight="1">
      <c r="J228">
        <v>223</v>
      </c>
      <c r="K228" s="1" t="s">
        <v>1352</v>
      </c>
    </row>
    <row r="229" spans="10:11" ht="15.75" customHeight="1">
      <c r="J229">
        <v>224</v>
      </c>
      <c r="K229" s="1" t="s">
        <v>1353</v>
      </c>
    </row>
    <row r="230" spans="10:11" ht="15.75" customHeight="1">
      <c r="J230">
        <v>225</v>
      </c>
      <c r="K230" s="1" t="s">
        <v>1354</v>
      </c>
    </row>
    <row r="231" spans="10:11" ht="15.75" customHeight="1">
      <c r="J231">
        <v>226</v>
      </c>
      <c r="K231" t="s">
        <v>1355</v>
      </c>
    </row>
    <row r="232" spans="10:11" ht="15.75" customHeight="1">
      <c r="J232">
        <v>227</v>
      </c>
      <c r="K232" t="s">
        <v>844</v>
      </c>
    </row>
    <row r="233" spans="10:11" ht="15.75" customHeight="1">
      <c r="J233">
        <v>228</v>
      </c>
      <c r="K233" s="1" t="s">
        <v>845</v>
      </c>
    </row>
    <row r="234" spans="10:11" ht="15.75" customHeight="1">
      <c r="J234">
        <v>229</v>
      </c>
      <c r="K234" t="s">
        <v>846</v>
      </c>
    </row>
    <row r="235" spans="10:11" ht="15.75" customHeight="1">
      <c r="J235">
        <v>230</v>
      </c>
      <c r="K235" s="1" t="s">
        <v>847</v>
      </c>
    </row>
    <row r="236" spans="10:11" ht="15.75" customHeight="1">
      <c r="J236">
        <v>231</v>
      </c>
      <c r="K236" t="s">
        <v>848</v>
      </c>
    </row>
    <row r="237" spans="10:11" ht="15.75" customHeight="1">
      <c r="J237">
        <v>232</v>
      </c>
      <c r="K237" s="1" t="s">
        <v>849</v>
      </c>
    </row>
    <row r="238" spans="10:11" ht="15.75" customHeight="1">
      <c r="J238">
        <v>233</v>
      </c>
      <c r="K238" s="50" t="s">
        <v>1396</v>
      </c>
    </row>
    <row r="239" spans="10:11" ht="15.75" customHeight="1">
      <c r="J239">
        <v>234</v>
      </c>
      <c r="K239" s="50" t="s">
        <v>1397</v>
      </c>
    </row>
    <row r="240" spans="10:11" ht="15.75" customHeight="1">
      <c r="J240">
        <v>235</v>
      </c>
      <c r="K240" s="50" t="s">
        <v>1398</v>
      </c>
    </row>
    <row r="241" spans="10:11" ht="15.75" customHeight="1">
      <c r="J241">
        <v>236</v>
      </c>
      <c r="K241" s="50" t="s">
        <v>1399</v>
      </c>
    </row>
    <row r="242" spans="10:11" ht="15.75" customHeight="1">
      <c r="J242">
        <v>237</v>
      </c>
      <c r="K242" s="50" t="s">
        <v>1400</v>
      </c>
    </row>
    <row r="243" spans="10:11" ht="15.75" customHeight="1">
      <c r="J243">
        <v>238</v>
      </c>
      <c r="K243" s="50" t="s">
        <v>1401</v>
      </c>
    </row>
    <row r="244" spans="10:11" ht="15.75" customHeight="1">
      <c r="J244">
        <v>239</v>
      </c>
      <c r="K244" s="50" t="s">
        <v>1402</v>
      </c>
    </row>
    <row r="245" spans="10:11" ht="15.75" customHeight="1">
      <c r="J245">
        <v>240</v>
      </c>
      <c r="K245" t="s">
        <v>850</v>
      </c>
    </row>
    <row r="246" spans="10:11" ht="15.75" customHeight="1">
      <c r="J246">
        <v>241</v>
      </c>
      <c r="K246" s="1" t="s">
        <v>851</v>
      </c>
    </row>
    <row r="247" spans="10:11" ht="15.75" customHeight="1">
      <c r="J247">
        <v>242</v>
      </c>
      <c r="K247" t="s">
        <v>852</v>
      </c>
    </row>
    <row r="248" spans="10:11" ht="15.75" customHeight="1">
      <c r="J248">
        <v>243</v>
      </c>
      <c r="K248" s="1" t="s">
        <v>853</v>
      </c>
    </row>
    <row r="249" spans="10:11" ht="15.75" customHeight="1">
      <c r="J249">
        <v>244</v>
      </c>
      <c r="K249" s="45" t="s">
        <v>1465</v>
      </c>
    </row>
    <row r="250" spans="10:11" ht="15.75" customHeight="1">
      <c r="J250">
        <v>245</v>
      </c>
      <c r="K250" s="1" t="s">
        <v>1359</v>
      </c>
    </row>
    <row r="251" spans="10:11" ht="15.75" customHeight="1">
      <c r="J251">
        <v>246</v>
      </c>
      <c r="K251" t="s">
        <v>1358</v>
      </c>
    </row>
    <row r="252" spans="10:11" ht="15.75" customHeight="1">
      <c r="J252">
        <v>247</v>
      </c>
      <c r="K252" s="1" t="s">
        <v>1361</v>
      </c>
    </row>
    <row r="253" spans="10:11" ht="15.75" customHeight="1">
      <c r="J253">
        <v>248</v>
      </c>
      <c r="K253" s="1" t="s">
        <v>1360</v>
      </c>
    </row>
    <row r="254" spans="10:11" ht="15.75" customHeight="1">
      <c r="J254">
        <v>249</v>
      </c>
      <c r="K254" s="1" t="s">
        <v>1362</v>
      </c>
    </row>
    <row r="255" spans="10:11" ht="15.75" customHeight="1">
      <c r="J255">
        <v>250</v>
      </c>
      <c r="K255" t="s">
        <v>1187</v>
      </c>
    </row>
    <row r="256" spans="10:11" ht="15.75" customHeight="1">
      <c r="J256">
        <v>251</v>
      </c>
      <c r="K256" s="46" t="s">
        <v>1364</v>
      </c>
    </row>
    <row r="257" spans="10:11" ht="15.75" customHeight="1">
      <c r="J257">
        <v>252</v>
      </c>
      <c r="K257" s="1" t="s">
        <v>1366</v>
      </c>
    </row>
    <row r="258" spans="10:11" ht="15.75" customHeight="1">
      <c r="J258">
        <v>253</v>
      </c>
      <c r="K258" s="1" t="s">
        <v>1365</v>
      </c>
    </row>
    <row r="259" spans="10:11" ht="15.75" customHeight="1">
      <c r="J259">
        <v>254</v>
      </c>
      <c r="K259" s="1" t="s">
        <v>1363</v>
      </c>
    </row>
    <row r="260" spans="10:11" ht="15.75" customHeight="1">
      <c r="J260">
        <v>255</v>
      </c>
      <c r="K260" t="s">
        <v>855</v>
      </c>
    </row>
    <row r="261" spans="10:11" ht="15.75" customHeight="1">
      <c r="J261">
        <v>256</v>
      </c>
      <c r="K261" s="1" t="s">
        <v>1368</v>
      </c>
    </row>
    <row r="262" spans="10:11" ht="15.75" customHeight="1">
      <c r="J262">
        <v>257</v>
      </c>
      <c r="K262" s="1" t="s">
        <v>1369</v>
      </c>
    </row>
    <row r="263" spans="10:11" ht="15.75" customHeight="1">
      <c r="J263">
        <v>258</v>
      </c>
      <c r="K263" s="1" t="s">
        <v>1370</v>
      </c>
    </row>
    <row r="264" spans="10:11" ht="15.75" customHeight="1">
      <c r="J264">
        <v>259</v>
      </c>
      <c r="K264" s="1" t="s">
        <v>1371</v>
      </c>
    </row>
    <row r="265" spans="10:11" ht="15.75" customHeight="1">
      <c r="J265">
        <v>260</v>
      </c>
      <c r="K265" s="1" t="s">
        <v>1367</v>
      </c>
    </row>
    <row r="266" spans="10:11" ht="15.75" customHeight="1">
      <c r="J266">
        <v>261</v>
      </c>
      <c r="K266" t="s">
        <v>1425</v>
      </c>
    </row>
    <row r="267" spans="10:11" ht="15.75" customHeight="1">
      <c r="J267">
        <v>262</v>
      </c>
      <c r="K267" t="s">
        <v>1426</v>
      </c>
    </row>
    <row r="268" spans="10:11" ht="15.75" customHeight="1">
      <c r="J268">
        <v>263</v>
      </c>
      <c r="K268" t="s">
        <v>1427</v>
      </c>
    </row>
    <row r="269" spans="10:11" ht="15.75" customHeight="1">
      <c r="J269">
        <v>264</v>
      </c>
      <c r="K269" t="s">
        <v>1428</v>
      </c>
    </row>
    <row r="270" spans="10:11" ht="15.75" customHeight="1">
      <c r="J270">
        <v>265</v>
      </c>
      <c r="K270" t="s">
        <v>1429</v>
      </c>
    </row>
    <row r="271" spans="10:11" ht="15.75" customHeight="1">
      <c r="J271">
        <v>266</v>
      </c>
      <c r="K271" t="s">
        <v>1430</v>
      </c>
    </row>
    <row r="272" spans="10:11" ht="15.75" customHeight="1">
      <c r="J272">
        <v>267</v>
      </c>
      <c r="K272" s="1" t="s">
        <v>251</v>
      </c>
    </row>
    <row r="273" spans="10:11" ht="15.75" customHeight="1">
      <c r="J273">
        <v>268</v>
      </c>
      <c r="K273" s="45" t="s">
        <v>858</v>
      </c>
    </row>
    <row r="274" spans="10:11" ht="15.75" customHeight="1">
      <c r="J274">
        <v>269</v>
      </c>
      <c r="K274" s="45" t="s">
        <v>1466</v>
      </c>
    </row>
    <row r="275" spans="10:11" ht="15.75" customHeight="1">
      <c r="J275">
        <v>270</v>
      </c>
      <c r="K275" s="45" t="s">
        <v>1467</v>
      </c>
    </row>
    <row r="276" spans="10:11" ht="15.75" customHeight="1">
      <c r="J276">
        <v>271</v>
      </c>
      <c r="K276" s="45" t="s">
        <v>1468</v>
      </c>
    </row>
    <row r="277" spans="10:11" ht="15.75" customHeight="1">
      <c r="J277">
        <v>272</v>
      </c>
      <c r="K277" t="s">
        <v>1403</v>
      </c>
    </row>
    <row r="278" spans="10:11" ht="15.75" customHeight="1">
      <c r="J278">
        <v>273</v>
      </c>
      <c r="K278" t="s">
        <v>1404</v>
      </c>
    </row>
    <row r="279" spans="10:11" ht="15.75" customHeight="1">
      <c r="J279">
        <v>274</v>
      </c>
      <c r="K279" t="s">
        <v>1405</v>
      </c>
    </row>
    <row r="280" spans="10:11" ht="15.75" customHeight="1">
      <c r="J280">
        <v>275</v>
      </c>
      <c r="K280" t="s">
        <v>1406</v>
      </c>
    </row>
    <row r="281" spans="10:11" ht="15.75" customHeight="1">
      <c r="J281">
        <v>276</v>
      </c>
      <c r="K281" t="s">
        <v>1407</v>
      </c>
    </row>
    <row r="282" spans="10:11" ht="15.75" customHeight="1">
      <c r="J282">
        <v>277</v>
      </c>
      <c r="K282" t="s">
        <v>1408</v>
      </c>
    </row>
    <row r="283" spans="10:11" ht="15.75" customHeight="1">
      <c r="J283">
        <v>278</v>
      </c>
      <c r="K283" t="s">
        <v>1409</v>
      </c>
    </row>
    <row r="284" spans="10:11" ht="15.75" customHeight="1">
      <c r="J284">
        <v>279</v>
      </c>
      <c r="K284" t="s">
        <v>1410</v>
      </c>
    </row>
    <row r="285" spans="10:11" ht="15.75" customHeight="1">
      <c r="J285">
        <v>280</v>
      </c>
      <c r="K285" t="s">
        <v>1411</v>
      </c>
    </row>
    <row r="286" spans="10:11" ht="15.75" customHeight="1">
      <c r="J286">
        <v>281</v>
      </c>
      <c r="K286" t="s">
        <v>1412</v>
      </c>
    </row>
    <row r="287" spans="10:11" ht="15.75" customHeight="1">
      <c r="J287">
        <v>282</v>
      </c>
      <c r="K287" t="s">
        <v>1413</v>
      </c>
    </row>
    <row r="288" spans="10:11" ht="15.75" customHeight="1">
      <c r="J288">
        <v>283</v>
      </c>
      <c r="K288" t="s">
        <v>1414</v>
      </c>
    </row>
    <row r="289" spans="10:11" ht="15.75" customHeight="1">
      <c r="J289">
        <v>284</v>
      </c>
      <c r="K289" t="s">
        <v>1415</v>
      </c>
    </row>
    <row r="290" spans="10:11" ht="15.75" customHeight="1">
      <c r="J290">
        <v>285</v>
      </c>
      <c r="K290" t="s">
        <v>1416</v>
      </c>
    </row>
    <row r="291" spans="10:11" ht="15.75" customHeight="1">
      <c r="J291">
        <v>286</v>
      </c>
      <c r="K291" t="s">
        <v>1417</v>
      </c>
    </row>
    <row r="292" spans="10:11" ht="15.75" customHeight="1">
      <c r="J292">
        <v>287</v>
      </c>
      <c r="K292" t="s">
        <v>1420</v>
      </c>
    </row>
    <row r="293" spans="10:11" ht="15.75" customHeight="1">
      <c r="J293">
        <v>288</v>
      </c>
      <c r="K293" t="s">
        <v>1421</v>
      </c>
    </row>
    <row r="294" spans="10:11" ht="15.75" customHeight="1">
      <c r="J294">
        <v>289</v>
      </c>
      <c r="K294" t="s">
        <v>1418</v>
      </c>
    </row>
    <row r="295" spans="10:11" ht="15.75" customHeight="1">
      <c r="J295">
        <v>290</v>
      </c>
      <c r="K295" t="s">
        <v>1422</v>
      </c>
    </row>
    <row r="296" spans="10:11" ht="15.75" customHeight="1">
      <c r="J296">
        <v>291</v>
      </c>
      <c r="K296" t="s">
        <v>1423</v>
      </c>
    </row>
    <row r="297" spans="10:11" ht="15.75" customHeight="1">
      <c r="J297">
        <v>292</v>
      </c>
      <c r="K297" t="s">
        <v>1424</v>
      </c>
    </row>
    <row r="298" spans="10:11" ht="15.75" customHeight="1">
      <c r="J298">
        <v>293</v>
      </c>
      <c r="K298" t="s">
        <v>1419</v>
      </c>
    </row>
    <row r="299" spans="10:11" ht="15.75" customHeight="1">
      <c r="J299">
        <v>294</v>
      </c>
      <c r="K299" t="s">
        <v>1437</v>
      </c>
    </row>
    <row r="300" spans="10:11" ht="15.75" customHeight="1">
      <c r="J300">
        <v>295</v>
      </c>
      <c r="K300" t="s">
        <v>1438</v>
      </c>
    </row>
    <row r="301" spans="10:11" ht="15.75" customHeight="1">
      <c r="J301">
        <v>296</v>
      </c>
      <c r="K301" t="s">
        <v>1439</v>
      </c>
    </row>
    <row r="302" spans="10:11" ht="15.75" customHeight="1">
      <c r="J302">
        <v>297</v>
      </c>
      <c r="K302" t="s">
        <v>1440</v>
      </c>
    </row>
    <row r="303" spans="10:11" ht="15.75" customHeight="1">
      <c r="J303">
        <v>298</v>
      </c>
      <c r="K303" t="s">
        <v>1441</v>
      </c>
    </row>
    <row r="304" spans="10:11" ht="15.75" customHeight="1">
      <c r="J304">
        <v>299</v>
      </c>
      <c r="K304" t="s">
        <v>1442</v>
      </c>
    </row>
    <row r="305" spans="10:11" ht="15.75" customHeight="1">
      <c r="J305">
        <v>300</v>
      </c>
      <c r="K305" t="s">
        <v>1443</v>
      </c>
    </row>
  </sheetData>
  <mergeCells count="1">
    <mergeCell ref="O4:U4"/>
  </mergeCells>
  <phoneticPr fontId="1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B3:U82"/>
  <sheetViews>
    <sheetView topLeftCell="F36" zoomScale="130" zoomScaleNormal="130" workbookViewId="0">
      <selection activeCell="K53" sqref="K53"/>
    </sheetView>
  </sheetViews>
  <sheetFormatPr defaultColWidth="12.5703125" defaultRowHeight="15.75" customHeight="1"/>
  <cols>
    <col min="3" max="3" width="24.7109375" customWidth="1"/>
    <col min="4" max="4" width="20.42578125" customWidth="1"/>
    <col min="6" max="6" width="17.140625" customWidth="1"/>
    <col min="7" max="7" width="13.42578125" customWidth="1"/>
    <col min="8" max="8" width="14.85546875" customWidth="1"/>
    <col min="10" max="10" width="23.140625" customWidth="1"/>
    <col min="11" max="11" width="19.42578125" customWidth="1"/>
    <col min="12" max="12" width="16" customWidth="1"/>
    <col min="13" max="13" width="10.42578125" customWidth="1"/>
    <col min="14" max="14" width="11.5703125" customWidth="1"/>
    <col min="15" max="15" width="14" customWidth="1"/>
    <col min="16" max="16" width="24.28515625" customWidth="1"/>
    <col min="17" max="17" width="19.140625" customWidth="1"/>
    <col min="18" max="18" width="29.42578125" customWidth="1"/>
    <col min="19" max="19" width="13" customWidth="1"/>
    <col min="20" max="20" width="10.85546875" customWidth="1"/>
    <col min="21" max="21" width="3.5703125" customWidth="1"/>
    <col min="22" max="22" width="2.140625" customWidth="1"/>
    <col min="25" max="25" width="14.7109375" customWidth="1"/>
  </cols>
  <sheetData>
    <row r="3" spans="3:21" ht="12.75">
      <c r="C3" s="1" t="s">
        <v>258</v>
      </c>
      <c r="D3" s="45" t="s">
        <v>784</v>
      </c>
      <c r="I3" s="1" t="s">
        <v>259</v>
      </c>
    </row>
    <row r="4" spans="3:21" ht="12.75">
      <c r="E4" s="1" t="s">
        <v>51</v>
      </c>
    </row>
    <row r="5" spans="3:21" ht="12.75">
      <c r="C5" s="1" t="s">
        <v>52</v>
      </c>
      <c r="D5" s="1" t="s">
        <v>261</v>
      </c>
      <c r="E5" s="1" t="s">
        <v>262</v>
      </c>
      <c r="F5" s="1" t="s">
        <v>135</v>
      </c>
      <c r="G5" s="46" t="s">
        <v>770</v>
      </c>
      <c r="I5" s="1" t="s">
        <v>52</v>
      </c>
      <c r="J5" s="1" t="s">
        <v>55</v>
      </c>
      <c r="K5" s="1" t="s">
        <v>135</v>
      </c>
      <c r="L5" s="1" t="s">
        <v>767</v>
      </c>
      <c r="M5" s="1" t="s">
        <v>263</v>
      </c>
      <c r="N5" s="46" t="s">
        <v>785</v>
      </c>
      <c r="O5" s="46" t="s">
        <v>1606</v>
      </c>
      <c r="P5" s="46" t="s">
        <v>786</v>
      </c>
      <c r="Q5" s="1" t="s">
        <v>260</v>
      </c>
    </row>
    <row r="6" spans="3:21" ht="12.75">
      <c r="C6" s="1">
        <v>1</v>
      </c>
      <c r="D6" s="46" t="s">
        <v>773</v>
      </c>
      <c r="E6" s="1" t="s">
        <v>265</v>
      </c>
      <c r="F6" s="46" t="s">
        <v>769</v>
      </c>
      <c r="I6" s="1">
        <v>1</v>
      </c>
      <c r="J6" s="1" t="s">
        <v>716</v>
      </c>
      <c r="K6" t="s">
        <v>1601</v>
      </c>
      <c r="M6" t="s">
        <v>1598</v>
      </c>
      <c r="N6">
        <v>0</v>
      </c>
      <c r="O6">
        <v>0</v>
      </c>
      <c r="P6" s="45" t="s">
        <v>789</v>
      </c>
    </row>
    <row r="7" spans="3:21" ht="12.75">
      <c r="C7" s="1">
        <v>2</v>
      </c>
      <c r="D7" s="46" t="s">
        <v>774</v>
      </c>
      <c r="E7" s="1" t="s">
        <v>203</v>
      </c>
      <c r="F7" s="31">
        <v>0.1</v>
      </c>
      <c r="I7" s="1">
        <v>2</v>
      </c>
      <c r="J7" t="s">
        <v>715</v>
      </c>
      <c r="K7" t="s">
        <v>1602</v>
      </c>
      <c r="M7" t="s">
        <v>1599</v>
      </c>
      <c r="N7">
        <v>0</v>
      </c>
      <c r="O7">
        <v>0</v>
      </c>
      <c r="Q7" s="1" t="s">
        <v>52</v>
      </c>
      <c r="R7" s="1" t="s">
        <v>55</v>
      </c>
      <c r="S7" s="1" t="s">
        <v>264</v>
      </c>
      <c r="T7" s="1" t="s">
        <v>56</v>
      </c>
      <c r="U7" s="1" t="s">
        <v>76</v>
      </c>
    </row>
    <row r="8" spans="3:21" ht="12.75">
      <c r="C8" s="1">
        <v>3</v>
      </c>
      <c r="D8" s="46" t="s">
        <v>780</v>
      </c>
      <c r="E8" s="1" t="s">
        <v>268</v>
      </c>
      <c r="F8" s="1">
        <v>20</v>
      </c>
      <c r="I8" s="1">
        <v>3</v>
      </c>
      <c r="J8" s="1" t="s">
        <v>281</v>
      </c>
      <c r="K8" t="s">
        <v>1099</v>
      </c>
      <c r="M8" t="s">
        <v>1600</v>
      </c>
      <c r="N8">
        <v>5</v>
      </c>
      <c r="O8">
        <v>0</v>
      </c>
      <c r="Q8" s="1">
        <v>1</v>
      </c>
      <c r="R8" s="1" t="s">
        <v>266</v>
      </c>
      <c r="S8" s="1" t="s">
        <v>267</v>
      </c>
      <c r="T8" s="29"/>
    </row>
    <row r="9" spans="3:21" ht="12.75">
      <c r="C9" s="1">
        <v>4</v>
      </c>
      <c r="D9" s="46" t="s">
        <v>779</v>
      </c>
      <c r="E9" s="1" t="s">
        <v>271</v>
      </c>
      <c r="F9" s="1">
        <v>35</v>
      </c>
      <c r="I9" s="1">
        <v>4</v>
      </c>
      <c r="J9" s="1" t="s">
        <v>731</v>
      </c>
      <c r="K9" t="s">
        <v>1603</v>
      </c>
      <c r="M9">
        <v>1</v>
      </c>
      <c r="N9">
        <v>0</v>
      </c>
      <c r="O9">
        <v>0</v>
      </c>
      <c r="Q9" s="1">
        <v>2</v>
      </c>
      <c r="R9" s="1" t="s">
        <v>742</v>
      </c>
      <c r="S9" s="50" t="s">
        <v>768</v>
      </c>
      <c r="T9" s="30"/>
    </row>
    <row r="10" spans="3:21" ht="12.75">
      <c r="C10" s="1">
        <v>5</v>
      </c>
      <c r="D10" s="46" t="s">
        <v>775</v>
      </c>
      <c r="E10" s="1" t="s">
        <v>273</v>
      </c>
      <c r="F10" s="1">
        <v>55</v>
      </c>
      <c r="I10" s="1">
        <v>5</v>
      </c>
      <c r="J10" t="s">
        <v>720</v>
      </c>
      <c r="K10" t="s">
        <v>1610</v>
      </c>
      <c r="M10">
        <v>3</v>
      </c>
      <c r="N10">
        <v>0</v>
      </c>
      <c r="O10">
        <v>0</v>
      </c>
      <c r="Q10" s="1">
        <v>3</v>
      </c>
      <c r="R10" s="1" t="s">
        <v>269</v>
      </c>
      <c r="S10" s="1" t="s">
        <v>270</v>
      </c>
      <c r="T10" s="32"/>
    </row>
    <row r="11" spans="3:21" ht="12.75">
      <c r="C11" s="1">
        <v>6</v>
      </c>
      <c r="D11" s="46" t="s">
        <v>781</v>
      </c>
      <c r="E11" s="1" t="s">
        <v>276</v>
      </c>
      <c r="F11" s="1">
        <v>80</v>
      </c>
      <c r="I11" s="1">
        <v>6</v>
      </c>
      <c r="J11" t="s">
        <v>725</v>
      </c>
      <c r="K11" t="s">
        <v>1611</v>
      </c>
      <c r="M11">
        <v>18</v>
      </c>
      <c r="N11">
        <v>10</v>
      </c>
      <c r="O11">
        <v>1</v>
      </c>
      <c r="Q11" s="1">
        <v>4</v>
      </c>
      <c r="R11" s="1" t="s">
        <v>272</v>
      </c>
      <c r="S11" s="1" t="s">
        <v>85</v>
      </c>
      <c r="T11" s="33"/>
    </row>
    <row r="12" spans="3:21" ht="12.75">
      <c r="C12" s="1">
        <v>7</v>
      </c>
      <c r="D12" s="46" t="s">
        <v>771</v>
      </c>
      <c r="E12" s="46" t="s">
        <v>783</v>
      </c>
      <c r="F12" s="1">
        <v>100</v>
      </c>
      <c r="G12" s="45" t="s">
        <v>772</v>
      </c>
      <c r="I12" s="1">
        <v>7</v>
      </c>
      <c r="J12" t="s">
        <v>726</v>
      </c>
      <c r="K12" t="s">
        <v>1612</v>
      </c>
      <c r="M12">
        <v>60</v>
      </c>
      <c r="N12">
        <v>20</v>
      </c>
      <c r="O12">
        <v>1</v>
      </c>
      <c r="Q12" s="1">
        <v>5</v>
      </c>
      <c r="R12" s="1" t="s">
        <v>274</v>
      </c>
      <c r="S12" s="1" t="s">
        <v>275</v>
      </c>
      <c r="T12" s="34"/>
    </row>
    <row r="13" spans="3:21" ht="12.75">
      <c r="C13" s="1">
        <v>8</v>
      </c>
      <c r="D13" s="46" t="s">
        <v>782</v>
      </c>
      <c r="E13" s="1" t="s">
        <v>277</v>
      </c>
      <c r="F13" s="1">
        <v>110</v>
      </c>
      <c r="I13" s="1">
        <v>8</v>
      </c>
      <c r="J13" s="1" t="s">
        <v>717</v>
      </c>
      <c r="K13" t="s">
        <v>1613</v>
      </c>
      <c r="M13">
        <v>230</v>
      </c>
      <c r="N13">
        <v>55</v>
      </c>
      <c r="O13">
        <v>3</v>
      </c>
    </row>
    <row r="14" spans="3:21" ht="12.75">
      <c r="C14" s="1">
        <v>9</v>
      </c>
      <c r="D14" s="46" t="s">
        <v>778</v>
      </c>
      <c r="E14" s="1" t="s">
        <v>278</v>
      </c>
      <c r="F14" s="1">
        <v>145</v>
      </c>
      <c r="I14" s="1">
        <v>9</v>
      </c>
      <c r="J14" s="1" t="s">
        <v>719</v>
      </c>
      <c r="K14" t="s">
        <v>1614</v>
      </c>
      <c r="M14">
        <v>5</v>
      </c>
      <c r="N14">
        <v>5</v>
      </c>
      <c r="O14">
        <v>0</v>
      </c>
    </row>
    <row r="15" spans="3:21" ht="12.75">
      <c r="C15" s="1">
        <v>10</v>
      </c>
      <c r="D15" s="112" t="s">
        <v>777</v>
      </c>
      <c r="E15" s="1" t="s">
        <v>279</v>
      </c>
      <c r="F15" s="1">
        <v>185</v>
      </c>
      <c r="I15" s="1">
        <v>10</v>
      </c>
      <c r="J15" s="1" t="s">
        <v>723</v>
      </c>
      <c r="K15" t="s">
        <v>1647</v>
      </c>
      <c r="M15">
        <v>75</v>
      </c>
      <c r="N15">
        <v>20</v>
      </c>
      <c r="O15">
        <v>2</v>
      </c>
    </row>
    <row r="16" spans="3:21" ht="12.75">
      <c r="C16" s="1">
        <v>11</v>
      </c>
      <c r="D16" s="46" t="s">
        <v>776</v>
      </c>
      <c r="E16" s="1" t="s">
        <v>280</v>
      </c>
      <c r="F16" s="46">
        <v>230</v>
      </c>
      <c r="I16" s="1">
        <v>11</v>
      </c>
      <c r="J16" s="1" t="s">
        <v>724</v>
      </c>
      <c r="K16" t="s">
        <v>1617</v>
      </c>
      <c r="M16">
        <v>300</v>
      </c>
      <c r="N16">
        <v>35</v>
      </c>
      <c r="O16">
        <v>2</v>
      </c>
    </row>
    <row r="17" spans="3:15" ht="12.75">
      <c r="C17" s="1">
        <v>12</v>
      </c>
      <c r="D17" s="1"/>
      <c r="E17" s="1"/>
      <c r="F17" s="1"/>
      <c r="I17" s="1">
        <v>12</v>
      </c>
      <c r="J17" s="1" t="s">
        <v>718</v>
      </c>
      <c r="K17" t="s">
        <v>1615</v>
      </c>
      <c r="M17">
        <v>800</v>
      </c>
      <c r="N17">
        <v>100</v>
      </c>
      <c r="O17">
        <v>4</v>
      </c>
    </row>
    <row r="18" spans="3:15" ht="12.75">
      <c r="C18" s="1">
        <v>13</v>
      </c>
      <c r="D18" s="1"/>
      <c r="E18" s="1"/>
      <c r="F18" s="1"/>
      <c r="I18" s="1">
        <v>13</v>
      </c>
      <c r="J18" s="1" t="s">
        <v>721</v>
      </c>
      <c r="K18" t="s">
        <v>1616</v>
      </c>
      <c r="M18">
        <v>660</v>
      </c>
      <c r="N18">
        <v>80</v>
      </c>
      <c r="O18">
        <v>3</v>
      </c>
    </row>
    <row r="19" spans="3:15" ht="12.75">
      <c r="C19" s="1">
        <v>14</v>
      </c>
      <c r="D19" s="1"/>
      <c r="E19" s="1"/>
      <c r="F19" s="1"/>
      <c r="I19" s="1">
        <v>14</v>
      </c>
      <c r="J19" s="1" t="s">
        <v>722</v>
      </c>
      <c r="K19" t="s">
        <v>1618</v>
      </c>
      <c r="M19">
        <v>2</v>
      </c>
      <c r="N19">
        <v>0</v>
      </c>
      <c r="O19">
        <v>0</v>
      </c>
    </row>
    <row r="20" spans="3:15" ht="12.75">
      <c r="C20" s="1">
        <v>15</v>
      </c>
      <c r="D20" s="1"/>
      <c r="E20" s="1"/>
      <c r="F20" s="1"/>
      <c r="I20" s="1">
        <v>15</v>
      </c>
      <c r="J20" s="1" t="s">
        <v>727</v>
      </c>
      <c r="K20" s="1" t="s">
        <v>728</v>
      </c>
      <c r="M20">
        <v>1750</v>
      </c>
      <c r="N20">
        <v>185</v>
      </c>
      <c r="O20">
        <v>5</v>
      </c>
    </row>
    <row r="21" spans="3:15" ht="12.75">
      <c r="C21" s="1">
        <v>16</v>
      </c>
      <c r="D21" s="1"/>
      <c r="E21" s="1"/>
      <c r="F21" s="1"/>
      <c r="I21" s="1">
        <v>16</v>
      </c>
      <c r="J21" s="1" t="s">
        <v>737</v>
      </c>
      <c r="K21" s="1" t="s">
        <v>1619</v>
      </c>
      <c r="M21">
        <v>730</v>
      </c>
      <c r="N21">
        <v>110</v>
      </c>
      <c r="O21">
        <v>4</v>
      </c>
    </row>
    <row r="22" spans="3:15" ht="12.75">
      <c r="C22" s="1">
        <v>17</v>
      </c>
      <c r="D22" s="1"/>
      <c r="E22" s="1"/>
      <c r="F22" s="1"/>
      <c r="I22" s="1">
        <v>17</v>
      </c>
      <c r="J22" s="1" t="s">
        <v>729</v>
      </c>
      <c r="K22" s="1" t="s">
        <v>730</v>
      </c>
      <c r="M22">
        <v>3200</v>
      </c>
      <c r="N22">
        <v>230</v>
      </c>
      <c r="O22">
        <v>5</v>
      </c>
    </row>
    <row r="23" spans="3:15" ht="12.75">
      <c r="C23" s="1">
        <v>18</v>
      </c>
      <c r="D23" s="1"/>
      <c r="E23" s="1"/>
      <c r="F23" s="1"/>
      <c r="I23" s="1">
        <v>18</v>
      </c>
      <c r="J23" s="1" t="s">
        <v>732</v>
      </c>
      <c r="K23" s="1" t="s">
        <v>1648</v>
      </c>
      <c r="M23">
        <v>260</v>
      </c>
      <c r="N23">
        <v>55</v>
      </c>
      <c r="O23">
        <v>3</v>
      </c>
    </row>
    <row r="24" spans="3:15" ht="12.75">
      <c r="C24" s="1">
        <v>19</v>
      </c>
      <c r="D24" s="1"/>
      <c r="E24" s="1"/>
      <c r="F24" s="1"/>
      <c r="I24" s="1">
        <v>19</v>
      </c>
      <c r="J24" s="1" t="s">
        <v>733</v>
      </c>
      <c r="K24" s="1" t="s">
        <v>1620</v>
      </c>
      <c r="M24">
        <v>125</v>
      </c>
      <c r="N24">
        <v>35</v>
      </c>
      <c r="O24">
        <v>2</v>
      </c>
    </row>
    <row r="25" spans="3:15" ht="12.75">
      <c r="C25" s="1">
        <v>20</v>
      </c>
      <c r="D25" s="1"/>
      <c r="E25" s="1"/>
      <c r="F25" s="1"/>
      <c r="I25" s="1">
        <v>20</v>
      </c>
      <c r="J25" s="1" t="s">
        <v>734</v>
      </c>
      <c r="K25" s="1" t="s">
        <v>1621</v>
      </c>
      <c r="M25">
        <v>1200</v>
      </c>
      <c r="N25">
        <v>110</v>
      </c>
      <c r="O25">
        <v>4</v>
      </c>
    </row>
    <row r="26" spans="3:15" ht="12.75">
      <c r="C26" s="1">
        <v>21</v>
      </c>
      <c r="D26" s="1"/>
      <c r="E26" s="1"/>
      <c r="F26" s="1"/>
      <c r="I26" s="1">
        <v>21</v>
      </c>
      <c r="J26" s="1" t="s">
        <v>735</v>
      </c>
      <c r="K26" s="1" t="s">
        <v>736</v>
      </c>
      <c r="M26">
        <v>2200</v>
      </c>
      <c r="N26">
        <v>145</v>
      </c>
      <c r="O26">
        <v>5</v>
      </c>
    </row>
    <row r="27" spans="3:15" ht="12.75">
      <c r="I27" s="1">
        <v>22</v>
      </c>
      <c r="J27" s="1" t="s">
        <v>738</v>
      </c>
      <c r="K27" s="1" t="s">
        <v>1622</v>
      </c>
      <c r="M27">
        <v>160</v>
      </c>
      <c r="N27">
        <v>55</v>
      </c>
      <c r="O27">
        <v>3</v>
      </c>
    </row>
    <row r="28" spans="3:15" ht="12.75">
      <c r="C28" t="s">
        <v>1583</v>
      </c>
      <c r="I28" s="1">
        <v>23</v>
      </c>
      <c r="J28" s="1" t="s">
        <v>741</v>
      </c>
      <c r="K28" s="1" t="s">
        <v>1623</v>
      </c>
      <c r="M28">
        <v>20</v>
      </c>
      <c r="N28">
        <v>10</v>
      </c>
      <c r="O28">
        <v>1</v>
      </c>
    </row>
    <row r="29" spans="3:15" ht="12.75">
      <c r="E29" t="s">
        <v>1584</v>
      </c>
      <c r="F29" t="s">
        <v>1604</v>
      </c>
      <c r="G29" t="s">
        <v>1605</v>
      </c>
      <c r="I29" s="1">
        <v>24</v>
      </c>
      <c r="J29" s="1" t="s">
        <v>743</v>
      </c>
      <c r="K29" s="1" t="s">
        <v>1624</v>
      </c>
      <c r="M29">
        <v>40</v>
      </c>
      <c r="N29">
        <v>20</v>
      </c>
      <c r="O29">
        <v>1</v>
      </c>
    </row>
    <row r="30" spans="3:15" ht="12.75">
      <c r="C30" s="46" t="s">
        <v>774</v>
      </c>
      <c r="D30">
        <v>5</v>
      </c>
      <c r="E30">
        <v>10</v>
      </c>
      <c r="F30">
        <v>50</v>
      </c>
      <c r="G30">
        <v>1</v>
      </c>
      <c r="I30" s="1">
        <v>25</v>
      </c>
      <c r="J30" s="1" t="s">
        <v>744</v>
      </c>
      <c r="K30" s="46" t="s">
        <v>1669</v>
      </c>
      <c r="M30">
        <v>90</v>
      </c>
      <c r="N30">
        <v>35</v>
      </c>
      <c r="O30">
        <v>2</v>
      </c>
    </row>
    <row r="31" spans="3:15" ht="12.75">
      <c r="C31" s="46" t="s">
        <v>779</v>
      </c>
      <c r="D31">
        <v>35</v>
      </c>
      <c r="E31">
        <v>10</v>
      </c>
      <c r="F31">
        <v>350</v>
      </c>
      <c r="G31">
        <v>2</v>
      </c>
      <c r="I31" s="1">
        <v>26</v>
      </c>
      <c r="J31" s="1" t="s">
        <v>739</v>
      </c>
      <c r="K31" s="1" t="s">
        <v>740</v>
      </c>
      <c r="M31">
        <v>77</v>
      </c>
      <c r="N31">
        <v>80</v>
      </c>
      <c r="O31">
        <v>3</v>
      </c>
    </row>
    <row r="32" spans="3:15" ht="12.75">
      <c r="C32" s="46" t="s">
        <v>780</v>
      </c>
      <c r="D32">
        <v>150</v>
      </c>
      <c r="E32">
        <v>10</v>
      </c>
      <c r="F32">
        <v>1500</v>
      </c>
      <c r="G32">
        <v>3</v>
      </c>
      <c r="I32" s="1">
        <v>27</v>
      </c>
      <c r="J32" s="1" t="s">
        <v>745</v>
      </c>
      <c r="K32" s="1" t="s">
        <v>746</v>
      </c>
      <c r="M32">
        <v>1000</v>
      </c>
      <c r="N32">
        <v>185</v>
      </c>
      <c r="O32">
        <v>5</v>
      </c>
    </row>
    <row r="33" spans="2:15" ht="12.75">
      <c r="C33" s="46" t="s">
        <v>781</v>
      </c>
      <c r="D33">
        <v>650</v>
      </c>
      <c r="E33">
        <v>10</v>
      </c>
      <c r="F33">
        <v>6500</v>
      </c>
      <c r="G33">
        <v>4</v>
      </c>
      <c r="I33" s="1">
        <v>28</v>
      </c>
      <c r="J33" s="1" t="s">
        <v>747</v>
      </c>
      <c r="K33" s="1" t="s">
        <v>1625</v>
      </c>
      <c r="M33">
        <v>25</v>
      </c>
      <c r="N33">
        <v>20</v>
      </c>
      <c r="O33">
        <v>2</v>
      </c>
    </row>
    <row r="34" spans="2:15" ht="12.75">
      <c r="C34" s="46" t="s">
        <v>778</v>
      </c>
      <c r="D34">
        <v>3000</v>
      </c>
      <c r="E34">
        <v>10</v>
      </c>
      <c r="F34">
        <v>30000</v>
      </c>
      <c r="G34">
        <v>5</v>
      </c>
      <c r="I34" s="1">
        <v>29</v>
      </c>
      <c r="J34" s="1" t="s">
        <v>748</v>
      </c>
      <c r="K34" s="1" t="s">
        <v>1626</v>
      </c>
      <c r="M34">
        <v>2230</v>
      </c>
      <c r="N34">
        <v>145</v>
      </c>
      <c r="O34">
        <v>5</v>
      </c>
    </row>
    <row r="35" spans="2:15" ht="12.75">
      <c r="B35">
        <v>1</v>
      </c>
      <c r="C35" t="s">
        <v>1585</v>
      </c>
      <c r="D35">
        <v>1000</v>
      </c>
      <c r="I35" s="1">
        <v>30</v>
      </c>
      <c r="J35" s="1" t="s">
        <v>749</v>
      </c>
      <c r="K35" s="1" t="s">
        <v>1627</v>
      </c>
      <c r="M35">
        <v>89</v>
      </c>
      <c r="N35">
        <v>80</v>
      </c>
      <c r="O35">
        <v>3</v>
      </c>
    </row>
    <row r="36" spans="2:15" ht="12.75">
      <c r="B36">
        <v>2</v>
      </c>
      <c r="C36" t="s">
        <v>1586</v>
      </c>
      <c r="D36">
        <v>50000</v>
      </c>
      <c r="I36" s="1">
        <v>31</v>
      </c>
      <c r="J36" s="1" t="s">
        <v>750</v>
      </c>
      <c r="K36" s="1" t="s">
        <v>1628</v>
      </c>
      <c r="M36">
        <v>4400</v>
      </c>
      <c r="N36">
        <v>230</v>
      </c>
      <c r="O36">
        <v>5</v>
      </c>
    </row>
    <row r="37" spans="2:15" ht="12.75">
      <c r="B37">
        <v>3</v>
      </c>
      <c r="C37" t="s">
        <v>1587</v>
      </c>
      <c r="D37">
        <v>250000</v>
      </c>
      <c r="I37" s="1">
        <v>32</v>
      </c>
      <c r="J37" s="1" t="s">
        <v>751</v>
      </c>
      <c r="K37" s="1" t="s">
        <v>1629</v>
      </c>
      <c r="M37">
        <v>555</v>
      </c>
      <c r="N37">
        <v>100</v>
      </c>
      <c r="O37">
        <v>4</v>
      </c>
    </row>
    <row r="38" spans="2:15" ht="12.75">
      <c r="B38">
        <v>4</v>
      </c>
      <c r="C38" t="s">
        <v>1588</v>
      </c>
      <c r="D38">
        <v>300</v>
      </c>
      <c r="I38" s="1">
        <v>33</v>
      </c>
      <c r="J38" s="39" t="s">
        <v>752</v>
      </c>
      <c r="K38" s="1" t="s">
        <v>1630</v>
      </c>
      <c r="M38">
        <v>1</v>
      </c>
      <c r="N38">
        <v>0</v>
      </c>
      <c r="O38">
        <v>0</v>
      </c>
    </row>
    <row r="39" spans="2:15" ht="12.75">
      <c r="B39">
        <v>5</v>
      </c>
      <c r="C39" t="s">
        <v>1589</v>
      </c>
      <c r="D39">
        <v>6000</v>
      </c>
      <c r="I39" s="1">
        <v>34</v>
      </c>
      <c r="J39" s="35" t="s">
        <v>753</v>
      </c>
      <c r="K39" s="1" t="s">
        <v>1631</v>
      </c>
      <c r="M39">
        <v>3</v>
      </c>
      <c r="N39">
        <v>5</v>
      </c>
      <c r="O39">
        <v>1</v>
      </c>
    </row>
    <row r="40" spans="2:15" ht="12.75">
      <c r="B40">
        <v>6</v>
      </c>
      <c r="C40" t="s">
        <v>1590</v>
      </c>
      <c r="D40">
        <v>90000</v>
      </c>
      <c r="I40" s="1">
        <v>35</v>
      </c>
      <c r="J40" s="35" t="s">
        <v>754</v>
      </c>
      <c r="K40" s="1" t="s">
        <v>1632</v>
      </c>
      <c r="M40">
        <v>6</v>
      </c>
      <c r="N40">
        <v>5</v>
      </c>
      <c r="O40">
        <v>1</v>
      </c>
    </row>
    <row r="41" spans="2:15" ht="12.75">
      <c r="B41">
        <v>7</v>
      </c>
      <c r="C41" t="s">
        <v>1591</v>
      </c>
      <c r="D41">
        <v>300</v>
      </c>
      <c r="I41" s="1">
        <v>36</v>
      </c>
      <c r="J41" s="35" t="s">
        <v>755</v>
      </c>
      <c r="K41" s="1" t="s">
        <v>1633</v>
      </c>
      <c r="M41">
        <v>10</v>
      </c>
      <c r="N41">
        <v>10</v>
      </c>
      <c r="O41">
        <v>1</v>
      </c>
    </row>
    <row r="42" spans="2:15" ht="12.75">
      <c r="B42">
        <v>8</v>
      </c>
      <c r="C42" t="s">
        <v>1592</v>
      </c>
      <c r="D42">
        <v>6000</v>
      </c>
      <c r="I42" s="1">
        <v>37</v>
      </c>
      <c r="J42" s="35" t="s">
        <v>756</v>
      </c>
      <c r="K42" s="1" t="s">
        <v>1634</v>
      </c>
      <c r="M42">
        <v>14</v>
      </c>
      <c r="N42">
        <v>10</v>
      </c>
      <c r="O42">
        <v>1</v>
      </c>
    </row>
    <row r="43" spans="2:15" ht="12.75">
      <c r="B43">
        <v>9</v>
      </c>
      <c r="C43" t="s">
        <v>1593</v>
      </c>
      <c r="D43">
        <v>90000</v>
      </c>
      <c r="I43" s="1">
        <v>38</v>
      </c>
      <c r="J43" s="35" t="s">
        <v>757</v>
      </c>
      <c r="K43" s="1" t="s">
        <v>1635</v>
      </c>
      <c r="M43">
        <v>19</v>
      </c>
      <c r="N43">
        <v>20</v>
      </c>
      <c r="O43">
        <v>2</v>
      </c>
    </row>
    <row r="44" spans="2:15" ht="12.75">
      <c r="B44">
        <v>10</v>
      </c>
      <c r="C44" t="s">
        <v>1097</v>
      </c>
      <c r="D44" t="s">
        <v>1596</v>
      </c>
      <c r="I44" s="1">
        <v>39</v>
      </c>
      <c r="J44" s="47" t="s">
        <v>758</v>
      </c>
      <c r="K44" s="1" t="s">
        <v>1636</v>
      </c>
      <c r="M44">
        <v>24</v>
      </c>
      <c r="N44">
        <v>20</v>
      </c>
      <c r="O44">
        <v>2</v>
      </c>
    </row>
    <row r="45" spans="2:15" ht="12.75">
      <c r="B45">
        <v>11</v>
      </c>
      <c r="C45" t="s">
        <v>1098</v>
      </c>
      <c r="D45" t="s">
        <v>1594</v>
      </c>
      <c r="I45" s="1">
        <v>40</v>
      </c>
      <c r="J45" s="35" t="s">
        <v>759</v>
      </c>
      <c r="K45" s="1" t="s">
        <v>1637</v>
      </c>
      <c r="M45">
        <v>30</v>
      </c>
      <c r="N45">
        <v>35</v>
      </c>
      <c r="O45">
        <v>2</v>
      </c>
    </row>
    <row r="46" spans="2:15" ht="12.75">
      <c r="B46">
        <v>12</v>
      </c>
      <c r="C46" t="s">
        <v>1099</v>
      </c>
      <c r="D46" t="s">
        <v>1595</v>
      </c>
      <c r="I46" s="1">
        <v>41</v>
      </c>
      <c r="J46" s="35" t="s">
        <v>760</v>
      </c>
      <c r="K46" s="1" t="s">
        <v>1638</v>
      </c>
      <c r="M46">
        <v>36</v>
      </c>
      <c r="N46">
        <v>55</v>
      </c>
      <c r="O46">
        <v>3</v>
      </c>
    </row>
    <row r="47" spans="2:15" ht="12.75">
      <c r="B47">
        <v>13</v>
      </c>
      <c r="C47" t="s">
        <v>1597</v>
      </c>
      <c r="D47">
        <v>7500</v>
      </c>
      <c r="I47" s="1">
        <v>42</v>
      </c>
      <c r="J47" s="35" t="s">
        <v>761</v>
      </c>
      <c r="K47" s="1" t="s">
        <v>1639</v>
      </c>
      <c r="M47">
        <v>43</v>
      </c>
      <c r="N47">
        <v>80</v>
      </c>
      <c r="O47">
        <v>3</v>
      </c>
    </row>
    <row r="48" spans="2:15" ht="12.75">
      <c r="B48">
        <v>14</v>
      </c>
      <c r="C48" t="s">
        <v>1607</v>
      </c>
      <c r="D48">
        <v>1000</v>
      </c>
      <c r="I48" s="1">
        <v>43</v>
      </c>
      <c r="J48" s="35" t="s">
        <v>762</v>
      </c>
      <c r="K48" s="1" t="s">
        <v>1640</v>
      </c>
      <c r="M48">
        <v>55</v>
      </c>
      <c r="N48">
        <v>100</v>
      </c>
      <c r="O48">
        <v>4</v>
      </c>
    </row>
    <row r="49" spans="2:15" ht="12.75">
      <c r="B49">
        <v>15</v>
      </c>
      <c r="C49" t="s">
        <v>1607</v>
      </c>
      <c r="D49">
        <v>7000</v>
      </c>
      <c r="I49" s="1">
        <v>44</v>
      </c>
      <c r="J49" s="35" t="s">
        <v>763</v>
      </c>
      <c r="K49" s="1" t="s">
        <v>1641</v>
      </c>
      <c r="M49">
        <v>70</v>
      </c>
      <c r="N49">
        <v>110</v>
      </c>
      <c r="O49">
        <v>4</v>
      </c>
    </row>
    <row r="50" spans="2:15" ht="12.75">
      <c r="B50">
        <v>16</v>
      </c>
      <c r="C50" t="s">
        <v>1608</v>
      </c>
      <c r="D50" t="s">
        <v>1609</v>
      </c>
      <c r="I50" s="1">
        <v>45</v>
      </c>
      <c r="J50" s="35" t="s">
        <v>764</v>
      </c>
      <c r="K50" s="1" t="s">
        <v>1642</v>
      </c>
      <c r="M50">
        <v>90</v>
      </c>
      <c r="N50">
        <v>145</v>
      </c>
      <c r="O50">
        <v>4</v>
      </c>
    </row>
    <row r="51" spans="2:15" ht="12.75">
      <c r="I51" s="1">
        <v>46</v>
      </c>
      <c r="J51" s="35" t="s">
        <v>765</v>
      </c>
      <c r="K51" s="1" t="s">
        <v>1643</v>
      </c>
      <c r="M51">
        <v>120</v>
      </c>
      <c r="N51">
        <v>185</v>
      </c>
      <c r="O51">
        <v>5</v>
      </c>
    </row>
    <row r="52" spans="2:15" ht="12.75">
      <c r="I52" s="1">
        <v>47</v>
      </c>
      <c r="J52" s="35" t="s">
        <v>766</v>
      </c>
      <c r="K52" s="1" t="s">
        <v>1644</v>
      </c>
      <c r="M52">
        <v>200</v>
      </c>
      <c r="N52">
        <v>230</v>
      </c>
      <c r="O52">
        <v>5</v>
      </c>
    </row>
    <row r="53" spans="2:15" ht="12.75">
      <c r="I53" s="1">
        <v>48</v>
      </c>
      <c r="J53" s="113" t="s">
        <v>787</v>
      </c>
      <c r="K53" s="46" t="s">
        <v>1645</v>
      </c>
      <c r="M53">
        <v>1100</v>
      </c>
      <c r="N53">
        <v>230</v>
      </c>
      <c r="O53">
        <v>5</v>
      </c>
    </row>
    <row r="54" spans="2:15" ht="12.75">
      <c r="I54" s="1">
        <v>49</v>
      </c>
      <c r="J54" s="113" t="s">
        <v>788</v>
      </c>
      <c r="K54" s="46" t="s">
        <v>1646</v>
      </c>
      <c r="M54">
        <v>600</v>
      </c>
      <c r="N54">
        <v>145</v>
      </c>
      <c r="O54">
        <v>4</v>
      </c>
    </row>
    <row r="55" spans="2:15" ht="12.75">
      <c r="I55" s="1">
        <v>50</v>
      </c>
      <c r="K55" s="1"/>
    </row>
    <row r="56" spans="2:15" ht="12.75">
      <c r="I56" s="1">
        <v>51</v>
      </c>
      <c r="K56" s="1"/>
    </row>
    <row r="57" spans="2:15" ht="12.75">
      <c r="I57" s="1">
        <v>52</v>
      </c>
      <c r="K57" s="1"/>
    </row>
    <row r="58" spans="2:15" ht="12.75">
      <c r="I58" s="1">
        <v>53</v>
      </c>
      <c r="K58" s="1"/>
    </row>
    <row r="59" spans="2:15" ht="12.75">
      <c r="I59" s="1">
        <v>54</v>
      </c>
      <c r="K59" s="1"/>
    </row>
    <row r="60" spans="2:15" ht="12.75">
      <c r="I60" s="1">
        <v>55</v>
      </c>
      <c r="K60" s="1"/>
    </row>
    <row r="61" spans="2:15" ht="12.75">
      <c r="I61" s="1">
        <v>56</v>
      </c>
      <c r="K61" s="1"/>
    </row>
    <row r="62" spans="2:15" ht="12.75">
      <c r="I62" s="1">
        <v>57</v>
      </c>
      <c r="K62" s="1"/>
    </row>
    <row r="65" spans="8:15" ht="15.75" customHeight="1">
      <c r="J65" s="123" t="s">
        <v>1651</v>
      </c>
      <c r="K65" s="45" t="s">
        <v>75</v>
      </c>
      <c r="L65" s="45" t="s">
        <v>11</v>
      </c>
      <c r="M65" s="45" t="s">
        <v>1662</v>
      </c>
      <c r="N65" s="45" t="s">
        <v>1663</v>
      </c>
      <c r="O65" s="45" t="s">
        <v>1664</v>
      </c>
    </row>
    <row r="66" spans="8:15" ht="15.75" customHeight="1">
      <c r="H66" s="45" t="s">
        <v>1670</v>
      </c>
      <c r="I66">
        <v>1</v>
      </c>
      <c r="J66" s="45" t="s">
        <v>1649</v>
      </c>
      <c r="K66">
        <v>1</v>
      </c>
      <c r="L66">
        <v>1</v>
      </c>
      <c r="M66">
        <v>1</v>
      </c>
      <c r="N66">
        <v>0</v>
      </c>
      <c r="O66">
        <v>1</v>
      </c>
    </row>
    <row r="67" spans="8:15" ht="15.75" customHeight="1">
      <c r="H67" s="45" t="s">
        <v>1671</v>
      </c>
      <c r="I67">
        <v>2</v>
      </c>
      <c r="J67" s="45" t="s">
        <v>1668</v>
      </c>
      <c r="K67">
        <v>1</v>
      </c>
      <c r="L67">
        <v>1</v>
      </c>
      <c r="M67">
        <v>1</v>
      </c>
      <c r="N67">
        <v>0</v>
      </c>
      <c r="O67">
        <v>1</v>
      </c>
    </row>
    <row r="68" spans="8:15" ht="15.75" customHeight="1">
      <c r="H68" s="45" t="s">
        <v>1670</v>
      </c>
      <c r="I68">
        <v>3</v>
      </c>
      <c r="J68" s="45" t="s">
        <v>1661</v>
      </c>
      <c r="K68" s="45">
        <v>0</v>
      </c>
      <c r="L68">
        <v>1</v>
      </c>
      <c r="M68">
        <v>1</v>
      </c>
      <c r="N68">
        <v>0</v>
      </c>
      <c r="O68">
        <v>1</v>
      </c>
    </row>
    <row r="69" spans="8:15" ht="15.75" customHeight="1">
      <c r="H69" s="45" t="s">
        <v>1672</v>
      </c>
      <c r="I69">
        <v>4</v>
      </c>
      <c r="J69" s="45" t="s">
        <v>1660</v>
      </c>
      <c r="K69">
        <v>1</v>
      </c>
      <c r="L69">
        <v>1</v>
      </c>
      <c r="M69">
        <v>1</v>
      </c>
      <c r="N69">
        <v>0</v>
      </c>
      <c r="O69">
        <v>1</v>
      </c>
    </row>
    <row r="70" spans="8:15" ht="15.75" customHeight="1">
      <c r="H70" s="45" t="s">
        <v>1671</v>
      </c>
      <c r="I70">
        <v>5</v>
      </c>
      <c r="J70" s="45" t="s">
        <v>1665</v>
      </c>
      <c r="K70">
        <v>1</v>
      </c>
      <c r="L70">
        <v>1</v>
      </c>
      <c r="M70">
        <v>1</v>
      </c>
      <c r="N70">
        <v>0</v>
      </c>
      <c r="O70">
        <v>1</v>
      </c>
    </row>
    <row r="71" spans="8:15" ht="15.75" customHeight="1">
      <c r="H71" s="45" t="s">
        <v>1673</v>
      </c>
      <c r="I71">
        <v>6</v>
      </c>
      <c r="J71" s="45" t="s">
        <v>1650</v>
      </c>
      <c r="K71">
        <v>2</v>
      </c>
      <c r="L71">
        <v>1</v>
      </c>
      <c r="M71">
        <v>1</v>
      </c>
      <c r="N71">
        <v>0</v>
      </c>
      <c r="O71">
        <v>1</v>
      </c>
    </row>
    <row r="72" spans="8:15" ht="15.75" customHeight="1">
      <c r="H72" s="45" t="s">
        <v>1670</v>
      </c>
      <c r="I72">
        <v>7</v>
      </c>
      <c r="J72" s="45" t="s">
        <v>1659</v>
      </c>
      <c r="K72">
        <v>1</v>
      </c>
      <c r="L72">
        <v>1</v>
      </c>
      <c r="M72">
        <v>0</v>
      </c>
      <c r="N72">
        <v>0</v>
      </c>
      <c r="O72">
        <v>1</v>
      </c>
    </row>
    <row r="73" spans="8:15" ht="15.75" customHeight="1">
      <c r="H73" s="45" t="s">
        <v>1671</v>
      </c>
      <c r="I73">
        <v>8</v>
      </c>
      <c r="J73" s="45" t="s">
        <v>1658</v>
      </c>
      <c r="K73">
        <v>0</v>
      </c>
      <c r="L73">
        <v>1</v>
      </c>
      <c r="M73">
        <v>0</v>
      </c>
      <c r="N73">
        <v>0</v>
      </c>
      <c r="O73">
        <v>1</v>
      </c>
    </row>
    <row r="74" spans="8:15" ht="15.75" customHeight="1">
      <c r="H74" s="45" t="s">
        <v>1670</v>
      </c>
      <c r="I74">
        <v>9</v>
      </c>
      <c r="J74" s="45" t="s">
        <v>1657</v>
      </c>
      <c r="K74">
        <v>0</v>
      </c>
      <c r="L74">
        <v>1</v>
      </c>
      <c r="M74">
        <v>1</v>
      </c>
      <c r="N74">
        <v>2</v>
      </c>
      <c r="O74" s="45">
        <v>0</v>
      </c>
    </row>
    <row r="75" spans="8:15" ht="15.75" customHeight="1">
      <c r="H75" s="45" t="s">
        <v>1670</v>
      </c>
      <c r="I75">
        <v>10</v>
      </c>
      <c r="J75" s="45" t="s">
        <v>1656</v>
      </c>
      <c r="K75">
        <v>0</v>
      </c>
      <c r="L75">
        <v>1</v>
      </c>
      <c r="M75">
        <v>0</v>
      </c>
      <c r="N75">
        <v>1</v>
      </c>
      <c r="O75" s="45">
        <v>0</v>
      </c>
    </row>
    <row r="76" spans="8:15" ht="15.75" customHeight="1">
      <c r="H76" s="45" t="s">
        <v>1672</v>
      </c>
      <c r="I76">
        <v>11</v>
      </c>
      <c r="J76" s="45" t="s">
        <v>1655</v>
      </c>
      <c r="K76">
        <v>0</v>
      </c>
      <c r="L76">
        <v>0</v>
      </c>
      <c r="M76" s="45">
        <v>2</v>
      </c>
      <c r="N76">
        <v>0</v>
      </c>
      <c r="O76">
        <v>0</v>
      </c>
    </row>
    <row r="77" spans="8:15" ht="15.75" customHeight="1">
      <c r="H77" s="45" t="s">
        <v>1670</v>
      </c>
      <c r="I77">
        <v>12</v>
      </c>
      <c r="J77" s="45" t="s">
        <v>1654</v>
      </c>
      <c r="K77">
        <v>1</v>
      </c>
      <c r="L77">
        <v>0</v>
      </c>
      <c r="M77">
        <v>0</v>
      </c>
      <c r="N77">
        <v>1</v>
      </c>
      <c r="O77">
        <v>1</v>
      </c>
    </row>
    <row r="78" spans="8:15" ht="15.75" customHeight="1">
      <c r="H78" s="45" t="s">
        <v>1674</v>
      </c>
      <c r="I78">
        <v>13</v>
      </c>
      <c r="J78" s="45" t="s">
        <v>1652</v>
      </c>
      <c r="K78">
        <v>0</v>
      </c>
      <c r="L78">
        <v>0</v>
      </c>
      <c r="M78">
        <v>2</v>
      </c>
      <c r="N78">
        <v>0</v>
      </c>
      <c r="O78">
        <v>0</v>
      </c>
    </row>
    <row r="80" spans="8:15" ht="15.75" customHeight="1">
      <c r="J80" s="123" t="s">
        <v>1653</v>
      </c>
    </row>
    <row r="81" spans="10:13" ht="15.75" customHeight="1">
      <c r="J81" s="45" t="s">
        <v>1666</v>
      </c>
      <c r="M81">
        <v>0</v>
      </c>
    </row>
    <row r="82" spans="10:13" ht="15.75" customHeight="1">
      <c r="J82" s="45" t="s">
        <v>1667</v>
      </c>
      <c r="M82">
        <v>0</v>
      </c>
    </row>
  </sheetData>
  <phoneticPr fontId="1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GeneralValues</vt:lpstr>
      <vt:lpstr>WoodTypes</vt:lpstr>
      <vt:lpstr>Upgrades</vt:lpstr>
      <vt:lpstr>Research</vt:lpstr>
      <vt:lpstr>Market</vt:lpstr>
      <vt:lpstr>Magic</vt:lpstr>
      <vt:lpstr>Dam</vt:lpstr>
      <vt:lpstr>Achievements</vt:lpstr>
      <vt:lpstr>Fishing</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Mārtiņš Dāvis Bernhards</dc:creator>
  <cp:lastModifiedBy>Mārtiņš Dāvis Bernhards</cp:lastModifiedBy>
  <dcterms:created xsi:type="dcterms:W3CDTF">2024-11-07T23:52:01Z</dcterms:created>
  <dcterms:modified xsi:type="dcterms:W3CDTF">2025-02-19T00:56:36Z</dcterms:modified>
</cp:coreProperties>
</file>