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ike/Work.bio/projects/dissertation/data/"/>
    </mc:Choice>
  </mc:AlternateContent>
  <bookViews>
    <workbookView xWindow="-120" yWindow="1320" windowWidth="28720" windowHeight="15400" tabRatio="500"/>
  </bookViews>
  <sheets>
    <sheet name="Sheet1" sheetId="1" r:id="rId1"/>
    <sheet name="Sheet3" sheetId="3" r:id="rId2"/>
    <sheet name="Sheet2" sheetId="2" r:id="rId3"/>
    <sheet name="tf list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D50" i="1"/>
  <c r="C50" i="1"/>
  <c r="F49" i="1"/>
  <c r="D49" i="1"/>
  <c r="C49" i="1"/>
  <c r="F48" i="1"/>
  <c r="D48" i="1"/>
  <c r="C48" i="1"/>
  <c r="K12" i="3"/>
  <c r="M9" i="3"/>
  <c r="M6" i="3"/>
  <c r="L6" i="3"/>
  <c r="K6" i="3"/>
  <c r="M5" i="3"/>
  <c r="L5" i="3"/>
  <c r="K5" i="3"/>
  <c r="M4" i="3"/>
  <c r="L4" i="3"/>
  <c r="K4" i="3"/>
  <c r="M3" i="3"/>
  <c r="L3" i="3"/>
  <c r="K3" i="3"/>
  <c r="H9" i="3"/>
  <c r="G9" i="3"/>
  <c r="F9" i="3"/>
  <c r="H7" i="3"/>
  <c r="G7" i="3"/>
  <c r="F7" i="3"/>
  <c r="H5" i="3"/>
  <c r="G5" i="3"/>
  <c r="F5" i="3"/>
  <c r="H3" i="3"/>
  <c r="G3" i="3"/>
  <c r="F3" i="3"/>
  <c r="I39" i="1"/>
  <c r="C42" i="1"/>
  <c r="H39" i="1"/>
  <c r="C41" i="1"/>
  <c r="G39" i="1"/>
  <c r="C40" i="1"/>
  <c r="H38" i="1"/>
  <c r="C39" i="1"/>
  <c r="G38" i="1"/>
  <c r="I37" i="1"/>
  <c r="H37" i="1"/>
  <c r="G37" i="1"/>
  <c r="C20" i="1"/>
  <c r="C24" i="1"/>
  <c r="C33" i="1"/>
  <c r="C32" i="1"/>
  <c r="C31" i="1"/>
  <c r="C30" i="1"/>
  <c r="C29" i="1"/>
  <c r="C28" i="1"/>
  <c r="C27" i="1"/>
  <c r="C26" i="1"/>
  <c r="D20" i="1"/>
  <c r="C25" i="1"/>
  <c r="F14" i="1"/>
  <c r="H2" i="1"/>
  <c r="I2" i="1"/>
  <c r="I5" i="1"/>
  <c r="E9" i="1"/>
  <c r="E8" i="1"/>
  <c r="B11" i="2"/>
  <c r="A9" i="2"/>
  <c r="C9" i="2"/>
  <c r="P14" i="1"/>
  <c r="O14" i="1"/>
  <c r="Q14" i="1"/>
  <c r="L18" i="1"/>
  <c r="Q16" i="1"/>
  <c r="Q10" i="1"/>
  <c r="Q12" i="1"/>
  <c r="P10" i="1"/>
  <c r="P12" i="1"/>
  <c r="O10" i="1"/>
  <c r="O12" i="1"/>
  <c r="Z4" i="1"/>
  <c r="Z5" i="1"/>
  <c r="Z10" i="1"/>
  <c r="Y4" i="1"/>
  <c r="Y5" i="1"/>
  <c r="Y10" i="1"/>
  <c r="X4" i="1"/>
  <c r="X5" i="1"/>
  <c r="X10" i="1"/>
  <c r="W3" i="1"/>
  <c r="W5" i="1"/>
  <c r="W10" i="1"/>
  <c r="V3" i="1"/>
  <c r="V5" i="1"/>
  <c r="V10" i="1"/>
  <c r="U3" i="1"/>
  <c r="U5" i="1"/>
  <c r="U10" i="1"/>
  <c r="Z8" i="1"/>
  <c r="Y8" i="1"/>
  <c r="Z7" i="1"/>
  <c r="Y7" i="1"/>
  <c r="X8" i="1"/>
  <c r="X7" i="1"/>
  <c r="W8" i="1"/>
  <c r="W6" i="1"/>
  <c r="V8" i="1"/>
  <c r="V6" i="1"/>
  <c r="U8" i="1"/>
  <c r="U6" i="1"/>
  <c r="T5" i="1"/>
  <c r="S5" i="1"/>
  <c r="R5" i="1"/>
  <c r="T4" i="1"/>
  <c r="S4" i="1"/>
  <c r="R4" i="1"/>
  <c r="T3" i="1"/>
  <c r="S3" i="1"/>
  <c r="R3" i="1"/>
  <c r="T2" i="1"/>
  <c r="S2" i="1"/>
  <c r="R2" i="1"/>
</calcChain>
</file>

<file path=xl/sharedStrings.xml><?xml version="1.0" encoding="utf-8"?>
<sst xmlns="http://schemas.openxmlformats.org/spreadsheetml/2006/main" count="299" uniqueCount="85">
  <si>
    <t>zen</t>
  </si>
  <si>
    <t>VRR</t>
  </si>
  <si>
    <t>tp</t>
  </si>
  <si>
    <t>e1</t>
  </si>
  <si>
    <t>e2</t>
  </si>
  <si>
    <t>tp1</t>
  </si>
  <si>
    <t>tp2</t>
  </si>
  <si>
    <t>tp3</t>
  </si>
  <si>
    <t>% tp1</t>
  </si>
  <si>
    <t>% tp2</t>
  </si>
  <si>
    <t>% tp3</t>
  </si>
  <si>
    <t>dpp</t>
  </si>
  <si>
    <t>Reg region</t>
  </si>
  <si>
    <t>start</t>
  </si>
  <si>
    <t>end</t>
  </si>
  <si>
    <t>delta</t>
  </si>
  <si>
    <t>tcf</t>
  </si>
  <si>
    <t>brk</t>
  </si>
  <si>
    <t>tcf  predicted</t>
  </si>
  <si>
    <t>rhomboid</t>
  </si>
  <si>
    <t>NEE</t>
  </si>
  <si>
    <t>MLE</t>
  </si>
  <si>
    <t>chr3L</t>
  </si>
  <si>
    <t>Gro∆SP</t>
  </si>
  <si>
    <t>Gro 2x Overexpression</t>
  </si>
  <si>
    <t>Gro 4x Overexpression</t>
  </si>
  <si>
    <t>1.5 - 4 hr</t>
  </si>
  <si>
    <t>4 - 6.5 hr</t>
  </si>
  <si>
    <t>6.5 - 9 hr</t>
  </si>
  <si>
    <t>Gro LoF</t>
  </si>
  <si>
    <t>Sample</t>
  </si>
  <si>
    <t>% of Protein-Coding Genome Differentially Expressed vs wild-type</t>
  </si>
  <si>
    <t>bcd_1</t>
  </si>
  <si>
    <t>bcd_2</t>
  </si>
  <si>
    <t>cad_1</t>
  </si>
  <si>
    <t>D_1</t>
  </si>
  <si>
    <t>da_2</t>
  </si>
  <si>
    <t>dl_3</t>
  </si>
  <si>
    <t>ftz_3</t>
  </si>
  <si>
    <t>gt_2</t>
  </si>
  <si>
    <t>hb_1</t>
  </si>
  <si>
    <t>hb_2</t>
  </si>
  <si>
    <t>hkb_1</t>
  </si>
  <si>
    <t>hkb_2</t>
  </si>
  <si>
    <t>hkb_3</t>
  </si>
  <si>
    <t>hry_1</t>
  </si>
  <si>
    <t>hry_2</t>
  </si>
  <si>
    <t>kni_1</t>
  </si>
  <si>
    <t>kni_2</t>
  </si>
  <si>
    <t>kr_1</t>
  </si>
  <si>
    <t>kr_2</t>
  </si>
  <si>
    <t>mad_2</t>
  </si>
  <si>
    <t>med_2</t>
  </si>
  <si>
    <t>polII_H14</t>
  </si>
  <si>
    <t>prd_1</t>
  </si>
  <si>
    <t>prd_2</t>
  </si>
  <si>
    <t>run_1</t>
  </si>
  <si>
    <t>run_2</t>
  </si>
  <si>
    <t>shn_2</t>
  </si>
  <si>
    <t>shn_3</t>
  </si>
  <si>
    <t>slp1_1</t>
  </si>
  <si>
    <t>sna_1</t>
  </si>
  <si>
    <t>sna_2</t>
  </si>
  <si>
    <t>TFIIB_1</t>
  </si>
  <si>
    <t>tll_1</t>
  </si>
  <si>
    <t>twi_1</t>
  </si>
  <si>
    <t>twi_2</t>
  </si>
  <si>
    <t>A-P</t>
  </si>
  <si>
    <t>early</t>
  </si>
  <si>
    <t>maternal</t>
  </si>
  <si>
    <t>gap-like</t>
  </si>
  <si>
    <t>D-V</t>
  </si>
  <si>
    <t>pair-rule</t>
  </si>
  <si>
    <t>gap</t>
  </si>
  <si>
    <t>terminal</t>
  </si>
  <si>
    <t>zygotic</t>
  </si>
  <si>
    <t>tolloid</t>
  </si>
  <si>
    <t>d1</t>
  </si>
  <si>
    <t>d3</t>
  </si>
  <si>
    <t>d2</t>
  </si>
  <si>
    <t>st rel to tss</t>
  </si>
  <si>
    <t>end rel to tss</t>
  </si>
  <si>
    <t>width</t>
  </si>
  <si>
    <t>chr</t>
  </si>
  <si>
    <t>chr3R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</si>
</sst>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numFmt numFmtId="13" formatCode="0%"/>
      <alignment horizontal="center" vertical="bottom" textRotation="0" wrapText="0" indent="0" justifyLastLine="0" shrinkToFit="0"/>
    </dxf>
    <dxf>
      <numFmt numFmtId="13" formatCode="0%"/>
      <alignment horizontal="center" vertical="bottom" textRotation="0" wrapText="0" indent="0" justifyLastLine="0" shrinkToFit="0"/>
    </dxf>
    <dxf>
      <numFmt numFmtId="13" formatCode="0%"/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J2:M6" totalsRowShown="0">
  <autoFilter ref="J2:M6"/>
  <tableColumns count="4">
    <tableColumn id="1" name="Sample"/>
    <tableColumn id="2" name="1.5 - 4 hr" dataDxfId="2"/>
    <tableColumn id="3" name="4 - 6.5 hr" dataDxfId="1"/>
    <tableColumn id="4" name="6.5 - 9 hr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9" workbookViewId="0">
      <selection activeCell="B46" sqref="B46"/>
    </sheetView>
  </sheetViews>
  <sheetFormatPr baseColWidth="10" defaultRowHeight="16" x14ac:dyDescent="0.2"/>
  <sheetData>
    <row r="1" spans="3:26" x14ac:dyDescent="0.2">
      <c r="G1" t="s">
        <v>1</v>
      </c>
      <c r="H1">
        <v>1000</v>
      </c>
      <c r="I1">
        <v>1600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3</v>
      </c>
      <c r="X1" t="s">
        <v>4</v>
      </c>
    </row>
    <row r="2" spans="3:26" x14ac:dyDescent="0.2">
      <c r="C2" t="s">
        <v>0</v>
      </c>
      <c r="D2">
        <v>2579870</v>
      </c>
      <c r="E2">
        <v>2579873</v>
      </c>
      <c r="H2">
        <f>$D$2+H1</f>
        <v>2580870</v>
      </c>
      <c r="I2">
        <f>$D$2+I1</f>
        <v>2581470</v>
      </c>
      <c r="L2" t="s">
        <v>2</v>
      </c>
      <c r="O2">
        <v>1128</v>
      </c>
      <c r="P2">
        <v>4183</v>
      </c>
      <c r="Q2">
        <v>2744</v>
      </c>
      <c r="R2" s="1">
        <f t="shared" ref="R2:T5" si="0">O2/SUM(O$2:O$5)</f>
        <v>0.85779467680608368</v>
      </c>
      <c r="S2" s="1">
        <f t="shared" si="0"/>
        <v>0.83260350318471332</v>
      </c>
      <c r="T2" s="1">
        <f t="shared" si="0"/>
        <v>0.7358541163850898</v>
      </c>
    </row>
    <row r="3" spans="3:26" x14ac:dyDescent="0.2">
      <c r="L3" t="s">
        <v>2</v>
      </c>
      <c r="M3" t="s">
        <v>3</v>
      </c>
      <c r="O3">
        <v>100</v>
      </c>
      <c r="P3">
        <v>417</v>
      </c>
      <c r="Q3">
        <v>506</v>
      </c>
      <c r="R3" s="1">
        <f t="shared" si="0"/>
        <v>7.6045627376425853E-2</v>
      </c>
      <c r="S3" s="1">
        <f t="shared" si="0"/>
        <v>8.30015923566879E-2</v>
      </c>
      <c r="T3" s="1">
        <f t="shared" si="0"/>
        <v>0.13569321533923304</v>
      </c>
      <c r="U3" s="1">
        <f>O3/SUM(O$3,O$5:O$6,O$8)</f>
        <v>7.5528700906344406E-2</v>
      </c>
      <c r="V3" s="1">
        <f>P3/SUM(P$3,P$5:P$6,P$8)</f>
        <v>0.32052267486548808</v>
      </c>
      <c r="W3" s="1">
        <f>Q3/SUM(Q$3,Q$5:Q$6,Q$8)</f>
        <v>0.38449848024316108</v>
      </c>
      <c r="X3" s="1"/>
      <c r="Y3" s="1"/>
      <c r="Z3" s="1"/>
    </row>
    <row r="4" spans="3:26" x14ac:dyDescent="0.2">
      <c r="L4" t="s">
        <v>2</v>
      </c>
      <c r="N4" t="s">
        <v>4</v>
      </c>
      <c r="O4">
        <v>5</v>
      </c>
      <c r="P4">
        <v>70</v>
      </c>
      <c r="Q4">
        <v>59</v>
      </c>
      <c r="R4" s="1">
        <f t="shared" si="0"/>
        <v>3.8022813688212928E-3</v>
      </c>
      <c r="S4" s="1">
        <f t="shared" si="0"/>
        <v>1.3933121019108281E-2</v>
      </c>
      <c r="T4" s="1">
        <f t="shared" si="0"/>
        <v>1.5821936175918476E-2</v>
      </c>
      <c r="U4" s="1"/>
      <c r="V4" s="1"/>
      <c r="W4" s="1"/>
      <c r="X4" s="1">
        <f t="shared" ref="X4:Z5" si="1">O4/SUM(O$4,O$5,O$7:O$8)</f>
        <v>8.2508250825082501E-3</v>
      </c>
      <c r="Y4" s="1">
        <f t="shared" si="1"/>
        <v>0.11608623548922056</v>
      </c>
      <c r="Z4" s="1">
        <f t="shared" si="1"/>
        <v>9.7199341021416807E-2</v>
      </c>
    </row>
    <row r="5" spans="3:26" x14ac:dyDescent="0.2">
      <c r="I5">
        <f>I2-H2</f>
        <v>600</v>
      </c>
      <c r="L5" t="s">
        <v>2</v>
      </c>
      <c r="M5" t="s">
        <v>3</v>
      </c>
      <c r="N5" t="s">
        <v>4</v>
      </c>
      <c r="O5">
        <v>82</v>
      </c>
      <c r="P5">
        <v>354</v>
      </c>
      <c r="Q5">
        <v>420</v>
      </c>
      <c r="R5" s="1">
        <f t="shared" si="0"/>
        <v>6.2357414448669199E-2</v>
      </c>
      <c r="S5" s="1">
        <f t="shared" si="0"/>
        <v>7.0461783439490444E-2</v>
      </c>
      <c r="T5" s="1">
        <f t="shared" si="0"/>
        <v>0.11263073209975864</v>
      </c>
      <c r="U5" s="1">
        <f t="shared" ref="U5:W6" si="2">O5/SUM(O$3,O$5:O$6,O$8)</f>
        <v>6.1933534743202415E-2</v>
      </c>
      <c r="V5" s="1">
        <f t="shared" si="2"/>
        <v>0.27209838585703305</v>
      </c>
      <c r="W5" s="1">
        <f t="shared" si="2"/>
        <v>0.31914893617021278</v>
      </c>
      <c r="X5" s="1">
        <f t="shared" si="1"/>
        <v>0.13531353135313531</v>
      </c>
      <c r="Y5" s="1">
        <f t="shared" si="1"/>
        <v>0.58706467661691542</v>
      </c>
      <c r="Z5" s="1">
        <f t="shared" si="1"/>
        <v>0.69192751235584848</v>
      </c>
    </row>
    <row r="6" spans="3:26" x14ac:dyDescent="0.2">
      <c r="M6" t="s">
        <v>3</v>
      </c>
      <c r="O6">
        <v>757</v>
      </c>
      <c r="P6">
        <v>418</v>
      </c>
      <c r="Q6">
        <v>340</v>
      </c>
      <c r="U6" s="1">
        <f t="shared" si="2"/>
        <v>0.57175226586102723</v>
      </c>
      <c r="V6" s="1">
        <f t="shared" si="2"/>
        <v>0.32129131437355879</v>
      </c>
      <c r="W6" s="1">
        <f t="shared" si="2"/>
        <v>0.25835866261398177</v>
      </c>
      <c r="X6" s="1"/>
      <c r="Y6" s="1"/>
      <c r="Z6" s="1"/>
    </row>
    <row r="7" spans="3:26" x14ac:dyDescent="0.2">
      <c r="N7" t="s">
        <v>4</v>
      </c>
      <c r="O7">
        <v>134</v>
      </c>
      <c r="P7">
        <v>67</v>
      </c>
      <c r="Q7">
        <v>78</v>
      </c>
      <c r="U7" s="1"/>
      <c r="V7" s="1"/>
      <c r="W7" s="1"/>
      <c r="X7" s="1">
        <f t="shared" ref="X7:Z8" si="3">O7/SUM(O$4,O$5,O$7:O$8)</f>
        <v>0.22112211221122113</v>
      </c>
      <c r="Y7" s="1">
        <f t="shared" si="3"/>
        <v>0.1111111111111111</v>
      </c>
      <c r="Z7" s="1">
        <f t="shared" si="3"/>
        <v>0.12850082372322899</v>
      </c>
    </row>
    <row r="8" spans="3:26" x14ac:dyDescent="0.2">
      <c r="C8">
        <v>1523</v>
      </c>
      <c r="D8">
        <v>3523</v>
      </c>
      <c r="E8">
        <f>C8/SUM(C8:D8)</f>
        <v>0.30182322631787556</v>
      </c>
      <c r="M8" t="s">
        <v>3</v>
      </c>
      <c r="N8" t="s">
        <v>4</v>
      </c>
      <c r="O8">
        <v>385</v>
      </c>
      <c r="P8">
        <v>112</v>
      </c>
      <c r="Q8">
        <v>50</v>
      </c>
      <c r="U8" s="1">
        <f>O8/SUM(O$3,O$5:O$6,O$8)</f>
        <v>0.29078549848942598</v>
      </c>
      <c r="V8" s="1">
        <f>P8/SUM(P$3,P$5:P$6,P$8)</f>
        <v>8.6087624903920065E-2</v>
      </c>
      <c r="W8" s="1">
        <f>Q8/SUM(Q$3,Q$5:Q$6,Q$8)</f>
        <v>3.7993920972644375E-2</v>
      </c>
      <c r="X8" s="1">
        <f t="shared" si="3"/>
        <v>0.63531353135313529</v>
      </c>
      <c r="Y8" s="1">
        <f t="shared" si="3"/>
        <v>0.18573797678275289</v>
      </c>
      <c r="Z8" s="1">
        <f t="shared" si="3"/>
        <v>8.2372322899505759E-2</v>
      </c>
    </row>
    <row r="9" spans="3:26" x14ac:dyDescent="0.2">
      <c r="C9">
        <v>1119</v>
      </c>
      <c r="D9">
        <v>2818</v>
      </c>
      <c r="E9">
        <f>C9/SUM(C9:D9)</f>
        <v>0.28422656845313693</v>
      </c>
    </row>
    <row r="10" spans="3:26" x14ac:dyDescent="0.2">
      <c r="O10">
        <f>SUM(O2:O8)</f>
        <v>2591</v>
      </c>
      <c r="P10">
        <f>SUM(P2:P8)</f>
        <v>5621</v>
      </c>
      <c r="Q10">
        <f>SUM(Q2:Q8)</f>
        <v>4197</v>
      </c>
      <c r="U10" s="2">
        <f t="shared" ref="U10:Z10" si="4">SUM(U3:U5)</f>
        <v>0.13746223564954682</v>
      </c>
      <c r="V10" s="2">
        <f t="shared" si="4"/>
        <v>0.59262106072252108</v>
      </c>
      <c r="W10" s="2">
        <f t="shared" si="4"/>
        <v>0.70364741641337392</v>
      </c>
      <c r="X10" s="2">
        <f t="shared" si="4"/>
        <v>0.14356435643564355</v>
      </c>
      <c r="Y10" s="2">
        <f t="shared" si="4"/>
        <v>0.70315091210613601</v>
      </c>
      <c r="Z10" s="2">
        <f t="shared" si="4"/>
        <v>0.78912685337726529</v>
      </c>
    </row>
    <row r="12" spans="3:26" x14ac:dyDescent="0.2">
      <c r="O12">
        <f>SUM(O3:O5)/O10</f>
        <v>7.2172906213817056E-2</v>
      </c>
      <c r="P12">
        <f>SUM(P3:P5)/P10</f>
        <v>0.14961750578188934</v>
      </c>
      <c r="Q12">
        <f>SUM(Q3:Q5)/Q10</f>
        <v>0.23469144627114605</v>
      </c>
    </row>
    <row r="14" spans="3:26" x14ac:dyDescent="0.2">
      <c r="D14">
        <v>2579916</v>
      </c>
      <c r="E14">
        <v>2580603</v>
      </c>
      <c r="F14">
        <f>E14-D14</f>
        <v>687</v>
      </c>
      <c r="O14">
        <f>SUM(O5,O8)/SUM(O3:O8)</f>
        <v>0.31920710868079288</v>
      </c>
      <c r="P14">
        <f>SUM(P5,P8)/SUM(P3:P8)</f>
        <v>0.32406119610570239</v>
      </c>
      <c r="Q14">
        <f>SUM(Q5,Q8)/SUM(Q3:Q8)</f>
        <v>0.32346868547832069</v>
      </c>
    </row>
    <row r="16" spans="3:26" x14ac:dyDescent="0.2">
      <c r="Q16">
        <f>SUM(Q3:Q5)/SUM(Q3:Q8)</f>
        <v>0.67790777701307636</v>
      </c>
    </row>
    <row r="17" spans="1:12" x14ac:dyDescent="0.2">
      <c r="B17">
        <v>2459823</v>
      </c>
    </row>
    <row r="18" spans="1:12" x14ac:dyDescent="0.2">
      <c r="B18" t="s">
        <v>11</v>
      </c>
      <c r="L18">
        <f>(506+420+59)/(506+420+59+340+50+78)</f>
        <v>0.67790777701307636</v>
      </c>
    </row>
    <row r="19" spans="1:12" x14ac:dyDescent="0.2">
      <c r="A19">
        <v>83</v>
      </c>
      <c r="B19">
        <v>88</v>
      </c>
      <c r="C19">
        <v>106.9</v>
      </c>
      <c r="D19">
        <v>116.9</v>
      </c>
    </row>
    <row r="20" spans="1:12" x14ac:dyDescent="0.2">
      <c r="C20">
        <f>(C19-$B$19) * 1000 + $B$17</f>
        <v>2478723</v>
      </c>
      <c r="D20">
        <f>(D19-$B$19) * 1000 + $B$17</f>
        <v>2488723</v>
      </c>
    </row>
    <row r="23" spans="1:12" x14ac:dyDescent="0.2">
      <c r="B23" t="s">
        <v>12</v>
      </c>
      <c r="D23" t="s">
        <v>15</v>
      </c>
    </row>
    <row r="24" spans="1:12" x14ac:dyDescent="0.2">
      <c r="B24" t="s">
        <v>13</v>
      </c>
      <c r="C24">
        <f>C20</f>
        <v>2478723</v>
      </c>
      <c r="D24">
        <v>106.9</v>
      </c>
    </row>
    <row r="25" spans="1:12" x14ac:dyDescent="0.2">
      <c r="B25" t="s">
        <v>14</v>
      </c>
      <c r="C25">
        <f>D20</f>
        <v>2488723</v>
      </c>
      <c r="D25">
        <v>116.9</v>
      </c>
    </row>
    <row r="26" spans="1:12" x14ac:dyDescent="0.2">
      <c r="B26" t="s">
        <v>16</v>
      </c>
      <c r="C26">
        <f>(D26-$D$24)*1000+$C$24</f>
        <v>2481323</v>
      </c>
      <c r="D26">
        <v>109.5</v>
      </c>
    </row>
    <row r="27" spans="1:12" x14ac:dyDescent="0.2">
      <c r="C27">
        <f t="shared" ref="C27:C33" si="5">(D27-$D$24)*1000+$C$24</f>
        <v>2482323</v>
      </c>
      <c r="D27">
        <v>110.5</v>
      </c>
    </row>
    <row r="28" spans="1:12" x14ac:dyDescent="0.2">
      <c r="B28" t="s">
        <v>17</v>
      </c>
      <c r="C28">
        <f t="shared" si="5"/>
        <v>2482823</v>
      </c>
      <c r="D28">
        <v>111</v>
      </c>
    </row>
    <row r="29" spans="1:12" x14ac:dyDescent="0.2">
      <c r="C29">
        <f t="shared" si="5"/>
        <v>2483323</v>
      </c>
      <c r="D29">
        <v>111.5</v>
      </c>
    </row>
    <row r="30" spans="1:12" x14ac:dyDescent="0.2">
      <c r="B30" t="s">
        <v>16</v>
      </c>
      <c r="C30">
        <f t="shared" si="5"/>
        <v>2483323</v>
      </c>
      <c r="D30">
        <v>111.5</v>
      </c>
    </row>
    <row r="31" spans="1:12" x14ac:dyDescent="0.2">
      <c r="C31">
        <f t="shared" si="5"/>
        <v>2484323</v>
      </c>
      <c r="D31">
        <v>112.5</v>
      </c>
    </row>
    <row r="32" spans="1:12" x14ac:dyDescent="0.2">
      <c r="B32" t="s">
        <v>18</v>
      </c>
      <c r="C32">
        <f t="shared" si="5"/>
        <v>2487723</v>
      </c>
      <c r="D32">
        <v>115.9</v>
      </c>
    </row>
    <row r="33" spans="1:9" x14ac:dyDescent="0.2">
      <c r="C33">
        <f t="shared" si="5"/>
        <v>2488723</v>
      </c>
      <c r="D33">
        <v>116.9</v>
      </c>
    </row>
    <row r="37" spans="1:9" x14ac:dyDescent="0.2">
      <c r="A37" t="s">
        <v>19</v>
      </c>
      <c r="B37" t="s">
        <v>13</v>
      </c>
      <c r="C37">
        <v>1463810</v>
      </c>
      <c r="F37" t="s">
        <v>22</v>
      </c>
      <c r="G37">
        <f>C37</f>
        <v>1463810</v>
      </c>
      <c r="H37">
        <f>C38</f>
        <v>1467039</v>
      </c>
      <c r="I37" t="str">
        <f>A37</f>
        <v>rhomboid</v>
      </c>
    </row>
    <row r="38" spans="1:9" x14ac:dyDescent="0.2">
      <c r="B38" t="s">
        <v>14</v>
      </c>
      <c r="C38">
        <v>1467039</v>
      </c>
      <c r="F38" t="s">
        <v>22</v>
      </c>
      <c r="G38">
        <f>C39</f>
        <v>1461810</v>
      </c>
      <c r="H38">
        <f>C40</f>
        <v>1462110</v>
      </c>
      <c r="I38" t="s">
        <v>20</v>
      </c>
    </row>
    <row r="39" spans="1:9" x14ac:dyDescent="0.2">
      <c r="A39" t="s">
        <v>20</v>
      </c>
      <c r="B39" t="s">
        <v>13</v>
      </c>
      <c r="C39">
        <f>$C$37+D39*1000</f>
        <v>1461810</v>
      </c>
      <c r="D39">
        <v>-2</v>
      </c>
      <c r="F39" t="s">
        <v>22</v>
      </c>
      <c r="G39">
        <f>C41</f>
        <v>1462110</v>
      </c>
      <c r="H39">
        <f>C42</f>
        <v>1462410</v>
      </c>
      <c r="I39" t="str">
        <f>A41</f>
        <v>MLE</v>
      </c>
    </row>
    <row r="40" spans="1:9" x14ac:dyDescent="0.2">
      <c r="B40" t="s">
        <v>14</v>
      </c>
      <c r="C40">
        <f>$C$37+D40*1000</f>
        <v>1462110</v>
      </c>
      <c r="D40">
        <v>-1.7</v>
      </c>
    </row>
    <row r="41" spans="1:9" x14ac:dyDescent="0.2">
      <c r="A41" t="s">
        <v>21</v>
      </c>
      <c r="B41" t="s">
        <v>13</v>
      </c>
      <c r="C41">
        <f>$C$37+D41*1000</f>
        <v>1462110</v>
      </c>
      <c r="D41">
        <v>-1.7</v>
      </c>
    </row>
    <row r="42" spans="1:9" x14ac:dyDescent="0.2">
      <c r="B42" t="s">
        <v>14</v>
      </c>
      <c r="C42">
        <f>$C$37+D42*1000</f>
        <v>1462410</v>
      </c>
      <c r="D42">
        <v>-1.4</v>
      </c>
    </row>
    <row r="46" spans="1:9" x14ac:dyDescent="0.2">
      <c r="B46" t="s">
        <v>83</v>
      </c>
      <c r="C46" t="s">
        <v>13</v>
      </c>
      <c r="D46" t="s">
        <v>14</v>
      </c>
      <c r="E46" t="s">
        <v>80</v>
      </c>
      <c r="F46" t="s">
        <v>81</v>
      </c>
      <c r="G46" t="s">
        <v>82</v>
      </c>
    </row>
    <row r="47" spans="1:9" x14ac:dyDescent="0.2">
      <c r="A47" t="s">
        <v>76</v>
      </c>
      <c r="B47" t="s">
        <v>84</v>
      </c>
      <c r="C47">
        <v>20575454</v>
      </c>
      <c r="D47">
        <v>20579232</v>
      </c>
    </row>
    <row r="48" spans="1:9" x14ac:dyDescent="0.2">
      <c r="A48" t="s">
        <v>77</v>
      </c>
      <c r="B48" t="s">
        <v>84</v>
      </c>
      <c r="C48">
        <f>$C$47+E48</f>
        <v>20574972</v>
      </c>
      <c r="D48">
        <f>$C$47+F48</f>
        <v>20574997</v>
      </c>
      <c r="E48">
        <v>-482</v>
      </c>
      <c r="F48">
        <f>E48+G48</f>
        <v>-457</v>
      </c>
      <c r="G48">
        <v>25</v>
      </c>
    </row>
    <row r="49" spans="1:7" x14ac:dyDescent="0.2">
      <c r="A49" t="s">
        <v>79</v>
      </c>
      <c r="B49" t="s">
        <v>84</v>
      </c>
      <c r="C49">
        <f>$C$47+E49</f>
        <v>20575154</v>
      </c>
      <c r="D49">
        <f>$C$47+F49</f>
        <v>20575178</v>
      </c>
      <c r="E49">
        <v>-300</v>
      </c>
      <c r="F49">
        <f t="shared" ref="F49:F50" si="6">E49+G49</f>
        <v>-276</v>
      </c>
      <c r="G49">
        <v>24</v>
      </c>
    </row>
    <row r="50" spans="1:7" x14ac:dyDescent="0.2">
      <c r="A50" t="s">
        <v>78</v>
      </c>
      <c r="B50" t="s">
        <v>84</v>
      </c>
      <c r="C50">
        <f>$C$47+E50</f>
        <v>20575495</v>
      </c>
      <c r="D50">
        <f>$C$47+F50</f>
        <v>20575520</v>
      </c>
      <c r="E50">
        <v>41</v>
      </c>
      <c r="F50">
        <f t="shared" si="6"/>
        <v>66</v>
      </c>
      <c r="G50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workbookViewId="0">
      <selection activeCell="K13" sqref="K13"/>
    </sheetView>
  </sheetViews>
  <sheetFormatPr baseColWidth="10" defaultRowHeight="16" x14ac:dyDescent="0.2"/>
  <cols>
    <col min="10" max="10" width="19.5" bestFit="1" customWidth="1"/>
    <col min="11" max="11" width="11" customWidth="1"/>
  </cols>
  <sheetData>
    <row r="1" spans="2:14" x14ac:dyDescent="0.2">
      <c r="I1" s="4" t="s">
        <v>31</v>
      </c>
      <c r="J1" s="4"/>
      <c r="K1" s="4"/>
      <c r="L1" s="4"/>
      <c r="M1" s="4"/>
      <c r="N1" s="4"/>
    </row>
    <row r="2" spans="2:14" x14ac:dyDescent="0.2">
      <c r="B2">
        <v>1459</v>
      </c>
      <c r="C2">
        <v>2253</v>
      </c>
      <c r="D2">
        <v>2043</v>
      </c>
      <c r="F2">
        <v>15000</v>
      </c>
      <c r="J2" t="s">
        <v>30</v>
      </c>
      <c r="K2" t="s">
        <v>26</v>
      </c>
      <c r="L2" t="s">
        <v>27</v>
      </c>
      <c r="M2" t="s">
        <v>28</v>
      </c>
    </row>
    <row r="3" spans="2:14" x14ac:dyDescent="0.2">
      <c r="B3">
        <v>1437</v>
      </c>
      <c r="C3">
        <v>1837</v>
      </c>
      <c r="D3">
        <v>1632</v>
      </c>
      <c r="F3" s="1">
        <f>SUM(B2:B3)/$F$2</f>
        <v>0.19306666666666666</v>
      </c>
      <c r="G3" s="1">
        <f>SUM(C2:C3)/$F$2</f>
        <v>0.27266666666666667</v>
      </c>
      <c r="H3" s="1">
        <f>SUM(D2:D3)/$F$2</f>
        <v>0.245</v>
      </c>
      <c r="J3" t="s">
        <v>29</v>
      </c>
      <c r="K3" s="3">
        <f>F3</f>
        <v>0.19306666666666666</v>
      </c>
      <c r="L3" s="3">
        <f>G3</f>
        <v>0.27266666666666667</v>
      </c>
      <c r="M3" s="3">
        <f>H3</f>
        <v>0.245</v>
      </c>
    </row>
    <row r="4" spans="2:14" x14ac:dyDescent="0.2">
      <c r="B4">
        <v>241</v>
      </c>
      <c r="C4">
        <v>284</v>
      </c>
      <c r="D4">
        <v>500</v>
      </c>
      <c r="F4" s="1"/>
      <c r="G4" s="1"/>
      <c r="H4" s="1"/>
      <c r="J4" t="s">
        <v>23</v>
      </c>
      <c r="K4" s="3">
        <f>F5</f>
        <v>2.2733333333333335E-2</v>
      </c>
      <c r="L4" s="3">
        <f>G5</f>
        <v>3.4266666666666667E-2</v>
      </c>
      <c r="M4" s="3">
        <f>H5</f>
        <v>7.4399999999999994E-2</v>
      </c>
    </row>
    <row r="5" spans="2:14" x14ac:dyDescent="0.2">
      <c r="B5">
        <v>100</v>
      </c>
      <c r="C5">
        <v>230</v>
      </c>
      <c r="D5">
        <v>616</v>
      </c>
      <c r="F5" s="1">
        <f>SUM(B4:B5)/$F$2</f>
        <v>2.2733333333333335E-2</v>
      </c>
      <c r="G5" s="1">
        <f>SUM(C4:C5)/$F$2</f>
        <v>3.4266666666666667E-2</v>
      </c>
      <c r="H5" s="1">
        <f>SUM(D4:D5)/$F$2</f>
        <v>7.4399999999999994E-2</v>
      </c>
      <c r="J5" t="s">
        <v>24</v>
      </c>
      <c r="K5" s="3">
        <f>F7</f>
        <v>6.2799999999999995E-2</v>
      </c>
      <c r="L5" s="3">
        <f>G7</f>
        <v>7.7666666666666662E-2</v>
      </c>
      <c r="M5" s="3">
        <f>H7</f>
        <v>6.3933333333333328E-2</v>
      </c>
    </row>
    <row r="6" spans="2:14" x14ac:dyDescent="0.2">
      <c r="B6">
        <v>698</v>
      </c>
      <c r="C6">
        <v>566</v>
      </c>
      <c r="D6">
        <v>463</v>
      </c>
      <c r="F6" s="1"/>
      <c r="G6" s="1"/>
      <c r="H6" s="1"/>
      <c r="J6" t="s">
        <v>25</v>
      </c>
      <c r="K6" s="3">
        <f>F9</f>
        <v>5.9533333333333334E-2</v>
      </c>
      <c r="L6" s="3">
        <f>G9</f>
        <v>7.6333333333333336E-2</v>
      </c>
      <c r="M6" s="3">
        <f>H9</f>
        <v>0.15833333333333333</v>
      </c>
    </row>
    <row r="7" spans="2:14" x14ac:dyDescent="0.2">
      <c r="B7">
        <v>244</v>
      </c>
      <c r="C7">
        <v>599</v>
      </c>
      <c r="D7">
        <v>496</v>
      </c>
      <c r="F7" s="1">
        <f>SUM(B6:B7)/$F$2</f>
        <v>6.2799999999999995E-2</v>
      </c>
      <c r="G7" s="1">
        <f>SUM(C6:C7)/$F$2</f>
        <v>7.7666666666666662E-2</v>
      </c>
      <c r="H7" s="1">
        <f>SUM(D6:D7)/$F$2</f>
        <v>6.3933333333333328E-2</v>
      </c>
    </row>
    <row r="8" spans="2:14" x14ac:dyDescent="0.2">
      <c r="B8">
        <v>674</v>
      </c>
      <c r="C8">
        <v>655</v>
      </c>
      <c r="D8">
        <v>1171</v>
      </c>
      <c r="F8" s="1"/>
      <c r="G8" s="1"/>
      <c r="H8" s="1"/>
    </row>
    <row r="9" spans="2:14" x14ac:dyDescent="0.2">
      <c r="B9">
        <v>219</v>
      </c>
      <c r="C9">
        <v>490</v>
      </c>
      <c r="D9">
        <v>1204</v>
      </c>
      <c r="F9" s="1">
        <f>SUM(B8:B9)/$F$2</f>
        <v>5.9533333333333334E-2</v>
      </c>
      <c r="G9" s="1">
        <f>SUM(C8:C9)/$F$2</f>
        <v>7.6333333333333336E-2</v>
      </c>
      <c r="H9" s="1">
        <f>SUM(D8:D9)/$F$2</f>
        <v>0.15833333333333333</v>
      </c>
      <c r="J9">
        <v>151</v>
      </c>
      <c r="K9">
        <v>70</v>
      </c>
      <c r="L9">
        <v>27</v>
      </c>
      <c r="M9">
        <f>SUM(J9:L9)</f>
        <v>248</v>
      </c>
    </row>
    <row r="12" spans="2:14" x14ac:dyDescent="0.2">
      <c r="K12">
        <f>151/248</f>
        <v>0.6088709677419355</v>
      </c>
    </row>
  </sheetData>
  <mergeCells count="1">
    <mergeCell ref="I1:N1"/>
  </mergeCells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2" sqref="B12"/>
    </sheetView>
  </sheetViews>
  <sheetFormatPr baseColWidth="10" defaultRowHeight="16" x14ac:dyDescent="0.2"/>
  <sheetData>
    <row r="1" spans="1:3" x14ac:dyDescent="0.2">
      <c r="A1">
        <v>61</v>
      </c>
      <c r="C1">
        <v>2311</v>
      </c>
    </row>
    <row r="2" spans="1:3" x14ac:dyDescent="0.2">
      <c r="A2">
        <v>125</v>
      </c>
      <c r="C2">
        <v>1409</v>
      </c>
    </row>
    <row r="3" spans="1:3" x14ac:dyDescent="0.2">
      <c r="A3">
        <v>758</v>
      </c>
      <c r="C3">
        <v>717</v>
      </c>
    </row>
    <row r="4" spans="1:3" x14ac:dyDescent="0.2">
      <c r="A4">
        <v>4</v>
      </c>
      <c r="C4">
        <v>64</v>
      </c>
    </row>
    <row r="5" spans="1:3" x14ac:dyDescent="0.2">
      <c r="A5">
        <v>457</v>
      </c>
      <c r="C5">
        <v>3056</v>
      </c>
    </row>
    <row r="6" spans="1:3" x14ac:dyDescent="0.2">
      <c r="A6">
        <v>894</v>
      </c>
      <c r="C6">
        <v>782</v>
      </c>
    </row>
    <row r="7" spans="1:3" x14ac:dyDescent="0.2">
      <c r="A7">
        <v>238</v>
      </c>
    </row>
    <row r="9" spans="1:3" x14ac:dyDescent="0.2">
      <c r="A9">
        <f>SUM(A1:A7)</f>
        <v>2537</v>
      </c>
      <c r="C9">
        <f>SUM(C1:C6)</f>
        <v>8339</v>
      </c>
    </row>
    <row r="11" spans="1:3" x14ac:dyDescent="0.2">
      <c r="B11">
        <f>C9/A9</f>
        <v>3.2869530942057548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2" workbookViewId="0">
      <selection activeCell="G23" sqref="G23"/>
    </sheetView>
  </sheetViews>
  <sheetFormatPr baseColWidth="10" defaultRowHeight="16" x14ac:dyDescent="0.2"/>
  <sheetData>
    <row r="1" spans="1:9" x14ac:dyDescent="0.2">
      <c r="A1" t="s">
        <v>32</v>
      </c>
      <c r="B1" t="s">
        <v>67</v>
      </c>
      <c r="C1" t="s">
        <v>68</v>
      </c>
      <c r="D1" t="s">
        <v>69</v>
      </c>
      <c r="F1" t="s">
        <v>39</v>
      </c>
      <c r="G1" t="s">
        <v>67</v>
      </c>
      <c r="H1" t="s">
        <v>68</v>
      </c>
      <c r="I1" t="s">
        <v>73</v>
      </c>
    </row>
    <row r="2" spans="1:9" x14ac:dyDescent="0.2">
      <c r="A2" t="s">
        <v>33</v>
      </c>
      <c r="B2" t="s">
        <v>67</v>
      </c>
      <c r="C2" t="s">
        <v>68</v>
      </c>
      <c r="D2" t="s">
        <v>69</v>
      </c>
      <c r="F2" t="s">
        <v>40</v>
      </c>
      <c r="G2" t="s">
        <v>67</v>
      </c>
      <c r="H2" t="s">
        <v>68</v>
      </c>
      <c r="I2" t="s">
        <v>73</v>
      </c>
    </row>
    <row r="3" spans="1:9" x14ac:dyDescent="0.2">
      <c r="A3" t="s">
        <v>34</v>
      </c>
      <c r="B3" t="s">
        <v>67</v>
      </c>
      <c r="C3" t="s">
        <v>68</v>
      </c>
      <c r="D3" t="s">
        <v>69</v>
      </c>
      <c r="F3" t="s">
        <v>41</v>
      </c>
      <c r="G3" t="s">
        <v>67</v>
      </c>
      <c r="H3" t="s">
        <v>68</v>
      </c>
      <c r="I3" t="s">
        <v>73</v>
      </c>
    </row>
    <row r="4" spans="1:9" x14ac:dyDescent="0.2">
      <c r="A4" t="s">
        <v>35</v>
      </c>
      <c r="B4" t="s">
        <v>67</v>
      </c>
      <c r="C4" t="s">
        <v>68</v>
      </c>
      <c r="D4" t="s">
        <v>70</v>
      </c>
      <c r="F4" t="s">
        <v>47</v>
      </c>
      <c r="G4" t="s">
        <v>67</v>
      </c>
      <c r="H4" t="s">
        <v>68</v>
      </c>
      <c r="I4" t="s">
        <v>73</v>
      </c>
    </row>
    <row r="5" spans="1:9" x14ac:dyDescent="0.2">
      <c r="A5" t="s">
        <v>36</v>
      </c>
      <c r="B5" t="s">
        <v>71</v>
      </c>
      <c r="D5" t="s">
        <v>69</v>
      </c>
      <c r="F5" t="s">
        <v>48</v>
      </c>
      <c r="G5" t="s">
        <v>67</v>
      </c>
      <c r="H5" t="s">
        <v>68</v>
      </c>
      <c r="I5" t="s">
        <v>73</v>
      </c>
    </row>
    <row r="6" spans="1:9" x14ac:dyDescent="0.2">
      <c r="A6" t="s">
        <v>37</v>
      </c>
      <c r="B6" t="s">
        <v>71</v>
      </c>
      <c r="D6" t="s">
        <v>69</v>
      </c>
      <c r="F6" t="s">
        <v>49</v>
      </c>
      <c r="G6" t="s">
        <v>67</v>
      </c>
      <c r="H6" t="s">
        <v>68</v>
      </c>
      <c r="I6" t="s">
        <v>73</v>
      </c>
    </row>
    <row r="7" spans="1:9" x14ac:dyDescent="0.2">
      <c r="A7" t="s">
        <v>38</v>
      </c>
      <c r="B7" t="s">
        <v>67</v>
      </c>
      <c r="D7" t="s">
        <v>72</v>
      </c>
      <c r="F7" t="s">
        <v>50</v>
      </c>
      <c r="G7" t="s">
        <v>67</v>
      </c>
      <c r="H7" t="s">
        <v>68</v>
      </c>
      <c r="I7" t="s">
        <v>73</v>
      </c>
    </row>
    <row r="8" spans="1:9" x14ac:dyDescent="0.2">
      <c r="A8" t="s">
        <v>39</v>
      </c>
      <c r="B8" t="s">
        <v>67</v>
      </c>
      <c r="C8" t="s">
        <v>68</v>
      </c>
      <c r="D8" t="s">
        <v>73</v>
      </c>
      <c r="F8" t="s">
        <v>35</v>
      </c>
      <c r="G8" t="s">
        <v>67</v>
      </c>
      <c r="H8" t="s">
        <v>68</v>
      </c>
      <c r="I8" t="s">
        <v>70</v>
      </c>
    </row>
    <row r="9" spans="1:9" x14ac:dyDescent="0.2">
      <c r="A9" t="s">
        <v>40</v>
      </c>
      <c r="B9" t="s">
        <v>67</v>
      </c>
      <c r="C9" t="s">
        <v>68</v>
      </c>
      <c r="D9" t="s">
        <v>73</v>
      </c>
      <c r="F9" t="s">
        <v>32</v>
      </c>
      <c r="G9" t="s">
        <v>67</v>
      </c>
      <c r="H9" t="s">
        <v>68</v>
      </c>
      <c r="I9" t="s">
        <v>69</v>
      </c>
    </row>
    <row r="10" spans="1:9" x14ac:dyDescent="0.2">
      <c r="A10" t="s">
        <v>41</v>
      </c>
      <c r="B10" t="s">
        <v>67</v>
      </c>
      <c r="C10" t="s">
        <v>68</v>
      </c>
      <c r="D10" t="s">
        <v>73</v>
      </c>
      <c r="F10" t="s">
        <v>33</v>
      </c>
      <c r="G10" t="s">
        <v>67</v>
      </c>
      <c r="H10" t="s">
        <v>68</v>
      </c>
      <c r="I10" t="s">
        <v>69</v>
      </c>
    </row>
    <row r="11" spans="1:9" x14ac:dyDescent="0.2">
      <c r="A11" t="s">
        <v>42</v>
      </c>
      <c r="B11" t="s">
        <v>67</v>
      </c>
      <c r="C11" t="s">
        <v>68</v>
      </c>
      <c r="D11" t="s">
        <v>74</v>
      </c>
      <c r="F11" t="s">
        <v>34</v>
      </c>
      <c r="G11" t="s">
        <v>67</v>
      </c>
      <c r="H11" t="s">
        <v>68</v>
      </c>
      <c r="I11" t="s">
        <v>69</v>
      </c>
    </row>
    <row r="12" spans="1:9" x14ac:dyDescent="0.2">
      <c r="A12" t="s">
        <v>43</v>
      </c>
      <c r="B12" t="s">
        <v>67</v>
      </c>
      <c r="C12" t="s">
        <v>68</v>
      </c>
      <c r="D12" t="s">
        <v>74</v>
      </c>
      <c r="F12" t="s">
        <v>38</v>
      </c>
      <c r="G12" t="s">
        <v>67</v>
      </c>
      <c r="I12" t="s">
        <v>72</v>
      </c>
    </row>
    <row r="13" spans="1:9" x14ac:dyDescent="0.2">
      <c r="A13" t="s">
        <v>44</v>
      </c>
      <c r="B13" t="s">
        <v>67</v>
      </c>
      <c r="C13" t="s">
        <v>68</v>
      </c>
      <c r="D13" t="s">
        <v>74</v>
      </c>
      <c r="F13" t="s">
        <v>45</v>
      </c>
      <c r="G13" t="s">
        <v>67</v>
      </c>
      <c r="I13" t="s">
        <v>72</v>
      </c>
    </row>
    <row r="14" spans="1:9" x14ac:dyDescent="0.2">
      <c r="A14" t="s">
        <v>45</v>
      </c>
      <c r="B14" t="s">
        <v>67</v>
      </c>
      <c r="D14" t="s">
        <v>72</v>
      </c>
      <c r="F14" t="s">
        <v>46</v>
      </c>
      <c r="G14" t="s">
        <v>67</v>
      </c>
      <c r="I14" t="s">
        <v>72</v>
      </c>
    </row>
    <row r="15" spans="1:9" x14ac:dyDescent="0.2">
      <c r="A15" t="s">
        <v>46</v>
      </c>
      <c r="B15" t="s">
        <v>67</v>
      </c>
      <c r="D15" t="s">
        <v>72</v>
      </c>
      <c r="F15" t="s">
        <v>54</v>
      </c>
      <c r="G15" t="s">
        <v>67</v>
      </c>
      <c r="I15" t="s">
        <v>72</v>
      </c>
    </row>
    <row r="16" spans="1:9" x14ac:dyDescent="0.2">
      <c r="A16" t="s">
        <v>47</v>
      </c>
      <c r="B16" t="s">
        <v>67</v>
      </c>
      <c r="C16" t="s">
        <v>68</v>
      </c>
      <c r="D16" t="s">
        <v>73</v>
      </c>
      <c r="F16" t="s">
        <v>55</v>
      </c>
      <c r="G16" t="s">
        <v>67</v>
      </c>
      <c r="I16" t="s">
        <v>72</v>
      </c>
    </row>
    <row r="17" spans="1:9" x14ac:dyDescent="0.2">
      <c r="A17" t="s">
        <v>48</v>
      </c>
      <c r="B17" t="s">
        <v>67</v>
      </c>
      <c r="C17" t="s">
        <v>68</v>
      </c>
      <c r="D17" t="s">
        <v>73</v>
      </c>
      <c r="F17" t="s">
        <v>56</v>
      </c>
      <c r="G17" t="s">
        <v>67</v>
      </c>
      <c r="I17" t="s">
        <v>72</v>
      </c>
    </row>
    <row r="18" spans="1:9" x14ac:dyDescent="0.2">
      <c r="A18" t="s">
        <v>49</v>
      </c>
      <c r="B18" t="s">
        <v>67</v>
      </c>
      <c r="C18" t="s">
        <v>68</v>
      </c>
      <c r="D18" t="s">
        <v>73</v>
      </c>
      <c r="F18" t="s">
        <v>57</v>
      </c>
      <c r="G18" t="s">
        <v>67</v>
      </c>
      <c r="I18" t="s">
        <v>72</v>
      </c>
    </row>
    <row r="19" spans="1:9" x14ac:dyDescent="0.2">
      <c r="A19" t="s">
        <v>50</v>
      </c>
      <c r="B19" t="s">
        <v>67</v>
      </c>
      <c r="C19" t="s">
        <v>68</v>
      </c>
      <c r="D19" t="s">
        <v>73</v>
      </c>
      <c r="F19" t="s">
        <v>60</v>
      </c>
      <c r="G19" t="s">
        <v>67</v>
      </c>
      <c r="I19" t="s">
        <v>72</v>
      </c>
    </row>
    <row r="20" spans="1:9" x14ac:dyDescent="0.2">
      <c r="A20" t="s">
        <v>51</v>
      </c>
      <c r="B20" t="s">
        <v>71</v>
      </c>
      <c r="D20" t="s">
        <v>75</v>
      </c>
      <c r="F20" t="s">
        <v>42</v>
      </c>
      <c r="G20" t="s">
        <v>67</v>
      </c>
      <c r="H20" t="s">
        <v>68</v>
      </c>
      <c r="I20" t="s">
        <v>74</v>
      </c>
    </row>
    <row r="21" spans="1:9" x14ac:dyDescent="0.2">
      <c r="A21" t="s">
        <v>52</v>
      </c>
      <c r="B21" t="s">
        <v>71</v>
      </c>
      <c r="D21" t="s">
        <v>75</v>
      </c>
      <c r="F21" t="s">
        <v>43</v>
      </c>
      <c r="G21" t="s">
        <v>67</v>
      </c>
      <c r="H21" t="s">
        <v>68</v>
      </c>
      <c r="I21" t="s">
        <v>74</v>
      </c>
    </row>
    <row r="22" spans="1:9" x14ac:dyDescent="0.2">
      <c r="A22" t="s">
        <v>53</v>
      </c>
      <c r="F22" t="s">
        <v>44</v>
      </c>
      <c r="G22" t="s">
        <v>67</v>
      </c>
      <c r="H22" t="s">
        <v>68</v>
      </c>
      <c r="I22" t="s">
        <v>74</v>
      </c>
    </row>
    <row r="23" spans="1:9" x14ac:dyDescent="0.2">
      <c r="A23" t="s">
        <v>54</v>
      </c>
      <c r="B23" t="s">
        <v>67</v>
      </c>
      <c r="D23" t="s">
        <v>72</v>
      </c>
      <c r="F23" t="s">
        <v>64</v>
      </c>
      <c r="G23" t="s">
        <v>67</v>
      </c>
      <c r="H23" t="s">
        <v>68</v>
      </c>
      <c r="I23" t="s">
        <v>74</v>
      </c>
    </row>
    <row r="24" spans="1:9" x14ac:dyDescent="0.2">
      <c r="A24" t="s">
        <v>55</v>
      </c>
      <c r="B24" t="s">
        <v>67</v>
      </c>
      <c r="D24" t="s">
        <v>72</v>
      </c>
      <c r="F24" t="s">
        <v>36</v>
      </c>
      <c r="G24" t="s">
        <v>71</v>
      </c>
      <c r="I24" t="s">
        <v>69</v>
      </c>
    </row>
    <row r="25" spans="1:9" x14ac:dyDescent="0.2">
      <c r="A25" t="s">
        <v>56</v>
      </c>
      <c r="B25" t="s">
        <v>67</v>
      </c>
      <c r="D25" t="s">
        <v>72</v>
      </c>
      <c r="F25" t="s">
        <v>37</v>
      </c>
      <c r="G25" t="s">
        <v>71</v>
      </c>
      <c r="I25" t="s">
        <v>69</v>
      </c>
    </row>
    <row r="26" spans="1:9" x14ac:dyDescent="0.2">
      <c r="A26" t="s">
        <v>57</v>
      </c>
      <c r="B26" t="s">
        <v>67</v>
      </c>
      <c r="D26" t="s">
        <v>72</v>
      </c>
      <c r="F26" t="s">
        <v>51</v>
      </c>
      <c r="G26" t="s">
        <v>71</v>
      </c>
      <c r="I26" t="s">
        <v>75</v>
      </c>
    </row>
    <row r="27" spans="1:9" x14ac:dyDescent="0.2">
      <c r="A27" t="s">
        <v>58</v>
      </c>
      <c r="B27" t="s">
        <v>71</v>
      </c>
      <c r="D27" t="s">
        <v>75</v>
      </c>
      <c r="F27" t="s">
        <v>52</v>
      </c>
      <c r="G27" t="s">
        <v>71</v>
      </c>
      <c r="I27" t="s">
        <v>75</v>
      </c>
    </row>
    <row r="28" spans="1:9" x14ac:dyDescent="0.2">
      <c r="A28" t="s">
        <v>59</v>
      </c>
      <c r="B28" t="s">
        <v>71</v>
      </c>
      <c r="D28" t="s">
        <v>75</v>
      </c>
      <c r="F28" t="s">
        <v>58</v>
      </c>
      <c r="G28" t="s">
        <v>71</v>
      </c>
      <c r="I28" t="s">
        <v>75</v>
      </c>
    </row>
    <row r="29" spans="1:9" x14ac:dyDescent="0.2">
      <c r="A29" t="s">
        <v>60</v>
      </c>
      <c r="B29" t="s">
        <v>67</v>
      </c>
      <c r="D29" t="s">
        <v>72</v>
      </c>
      <c r="F29" t="s">
        <v>59</v>
      </c>
      <c r="G29" t="s">
        <v>71</v>
      </c>
      <c r="I29" t="s">
        <v>75</v>
      </c>
    </row>
    <row r="30" spans="1:9" x14ac:dyDescent="0.2">
      <c r="A30" t="s">
        <v>61</v>
      </c>
      <c r="B30" t="s">
        <v>71</v>
      </c>
      <c r="D30" t="s">
        <v>75</v>
      </c>
      <c r="F30" t="s">
        <v>61</v>
      </c>
      <c r="G30" t="s">
        <v>71</v>
      </c>
      <c r="I30" t="s">
        <v>75</v>
      </c>
    </row>
    <row r="31" spans="1:9" x14ac:dyDescent="0.2">
      <c r="A31" t="s">
        <v>62</v>
      </c>
      <c r="B31" t="s">
        <v>71</v>
      </c>
      <c r="D31" t="s">
        <v>75</v>
      </c>
      <c r="F31" t="s">
        <v>62</v>
      </c>
      <c r="G31" t="s">
        <v>71</v>
      </c>
      <c r="I31" t="s">
        <v>75</v>
      </c>
    </row>
    <row r="32" spans="1:9" x14ac:dyDescent="0.2">
      <c r="A32" t="s">
        <v>63</v>
      </c>
      <c r="F32" t="s">
        <v>65</v>
      </c>
      <c r="G32" t="s">
        <v>71</v>
      </c>
      <c r="I32" t="s">
        <v>75</v>
      </c>
    </row>
    <row r="33" spans="1:9" x14ac:dyDescent="0.2">
      <c r="A33" t="s">
        <v>64</v>
      </c>
      <c r="B33" t="s">
        <v>67</v>
      </c>
      <c r="C33" t="s">
        <v>68</v>
      </c>
      <c r="D33" t="s">
        <v>74</v>
      </c>
      <c r="F33" t="s">
        <v>66</v>
      </c>
      <c r="G33" t="s">
        <v>71</v>
      </c>
      <c r="I33" t="s">
        <v>75</v>
      </c>
    </row>
    <row r="34" spans="1:9" x14ac:dyDescent="0.2">
      <c r="A34" t="s">
        <v>65</v>
      </c>
      <c r="B34" t="s">
        <v>71</v>
      </c>
      <c r="D34" t="s">
        <v>75</v>
      </c>
      <c r="F34" t="s">
        <v>53</v>
      </c>
    </row>
    <row r="35" spans="1:9" x14ac:dyDescent="0.2">
      <c r="A35" t="s">
        <v>66</v>
      </c>
      <c r="B35" t="s">
        <v>71</v>
      </c>
      <c r="D35" t="s">
        <v>75</v>
      </c>
      <c r="F35" t="s">
        <v>63</v>
      </c>
    </row>
  </sheetData>
  <sortState ref="F1:I35">
    <sortCondition ref="G1:G35"/>
    <sortCondition ref="I1:I35"/>
    <sortCondition ref="F1:F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tf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2015-08-19T18:32:04Z</cp:lastPrinted>
  <dcterms:created xsi:type="dcterms:W3CDTF">2015-08-12T03:13:43Z</dcterms:created>
  <dcterms:modified xsi:type="dcterms:W3CDTF">2015-09-02T23:33:26Z</dcterms:modified>
</cp:coreProperties>
</file>