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gitalsystemsrl-my.sharepoint.com/personal/maxx_digital-system_it/Documents/RC/Mugen/"/>
    </mc:Choice>
  </mc:AlternateContent>
  <xr:revisionPtr revIDLastSave="353" documentId="8_{B12DDBC9-5F14-4F5E-8239-7BF4B51DFB15}" xr6:coauthVersionLast="47" xr6:coauthVersionMax="47" xr10:uidLastSave="{986CE85C-8607-445C-8291-D53C03CEB46F}"/>
  <bookViews>
    <workbookView xWindow="5580" yWindow="600" windowWidth="24570" windowHeight="18615" xr2:uid="{A56877FE-6888-45CB-B43D-7E4510E3EFD8}"/>
  </bookViews>
  <sheets>
    <sheet name="Setup" sheetId="1" r:id="rId1"/>
    <sheet name="DataPicker" sheetId="2" r:id="rId2"/>
    <sheet name="Calc F" sheetId="3" r:id="rId3"/>
    <sheet name="Calc R" sheetId="4" r:id="rId4"/>
  </sheets>
  <definedNames>
    <definedName name="AB">'Calc F'!$B$3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" i="4" l="1"/>
  <c r="B21" i="4"/>
  <c r="B24" i="4" s="1"/>
  <c r="C13" i="4"/>
  <c r="B6" i="4" s="1"/>
  <c r="C14" i="4"/>
  <c r="C10" i="4"/>
  <c r="B4" i="4"/>
  <c r="B21" i="3"/>
  <c r="C10" i="3"/>
  <c r="C13" i="3"/>
  <c r="B22" i="3"/>
  <c r="C14" i="3"/>
  <c r="B4" i="3"/>
  <c r="H51" i="1"/>
  <c r="T52" i="1"/>
  <c r="T51" i="1"/>
  <c r="B23" i="4" l="1"/>
  <c r="C11" i="4" s="1"/>
  <c r="B6" i="3"/>
  <c r="B24" i="3"/>
  <c r="B23" i="3"/>
  <c r="C12" i="4" l="1"/>
  <c r="B16" i="4"/>
  <c r="B11" i="4" s="1"/>
  <c r="B12" i="4" s="1"/>
  <c r="C11" i="3"/>
  <c r="B14" i="4" l="1"/>
  <c r="B29" i="4" s="1"/>
  <c r="B28" i="4"/>
  <c r="C28" i="4" s="1"/>
  <c r="B35" i="4"/>
  <c r="B7" i="4"/>
  <c r="B17" i="4"/>
  <c r="B5" i="4"/>
  <c r="C12" i="3"/>
  <c r="B16" i="3"/>
  <c r="B11" i="3" s="1"/>
  <c r="B34" i="4" l="1"/>
  <c r="C46" i="4"/>
  <c r="B46" i="4"/>
  <c r="B31" i="4"/>
  <c r="N52" i="1" s="1"/>
  <c r="B35" i="3"/>
  <c r="B14" i="3"/>
  <c r="B29" i="3" s="1"/>
  <c r="B12" i="3"/>
  <c r="B48" i="4" l="1"/>
  <c r="B38" i="4"/>
  <c r="C38" i="4"/>
  <c r="C46" i="3"/>
  <c r="B46" i="3"/>
  <c r="B34" i="3"/>
  <c r="B17" i="3"/>
  <c r="B28" i="3"/>
  <c r="C28" i="3" s="1"/>
  <c r="B31" i="3" s="1"/>
  <c r="N51" i="1" s="1"/>
  <c r="B7" i="3"/>
  <c r="B5" i="3"/>
  <c r="B40" i="4" l="1"/>
  <c r="B41" i="4" s="1"/>
  <c r="B49" i="4"/>
  <c r="B50" i="4"/>
  <c r="B51" i="4" s="1"/>
  <c r="X52" i="1" s="1"/>
  <c r="C38" i="3"/>
  <c r="B38" i="3"/>
  <c r="B48" i="3"/>
  <c r="B49" i="3" s="1"/>
  <c r="B50" i="3"/>
  <c r="B42" i="4" l="1"/>
  <c r="B43" i="4" s="1"/>
  <c r="V52" i="1" s="1"/>
  <c r="B51" i="3"/>
  <c r="X51" i="1" s="1"/>
  <c r="B40" i="3"/>
  <c r="B41" i="3" l="1"/>
  <c r="B42" i="3"/>
  <c r="B43" i="3" l="1"/>
  <c r="V51" i="1" s="1"/>
</calcChain>
</file>

<file path=xl/sharedStrings.xml><?xml version="1.0" encoding="utf-8"?>
<sst xmlns="http://schemas.openxmlformats.org/spreadsheetml/2006/main" count="188" uniqueCount="117">
  <si>
    <t>NAME:</t>
  </si>
  <si>
    <t>TRACK:</t>
  </si>
  <si>
    <t>TRACK SURFACE:</t>
  </si>
  <si>
    <t>LAYOUT:</t>
  </si>
  <si>
    <t>TRACTION:</t>
  </si>
  <si>
    <t>ELECTRONICS</t>
  </si>
  <si>
    <t>SERVO:</t>
  </si>
  <si>
    <t>BATTERY:</t>
  </si>
  <si>
    <t>NOTES:</t>
  </si>
  <si>
    <t>TIRES</t>
  </si>
  <si>
    <t>BRAND/TYPE F/R:</t>
  </si>
  <si>
    <t>ADDITIVE F/R:</t>
  </si>
  <si>
    <t>ADDITIVE TIMING F/R:</t>
  </si>
  <si>
    <t>WARMER ° F/R:</t>
  </si>
  <si>
    <t>TRANSMISSION</t>
  </si>
  <si>
    <t>PINION:</t>
  </si>
  <si>
    <t>DIFF OIL CST:</t>
  </si>
  <si>
    <t>FRONT:</t>
  </si>
  <si>
    <t>PISTON:</t>
  </si>
  <si>
    <t>OIL:</t>
  </si>
  <si>
    <t>SPRING:</t>
  </si>
  <si>
    <t>LENGHT:</t>
  </si>
  <si>
    <t>ANTI ROLL BAR</t>
  </si>
  <si>
    <t>BODYSHELL</t>
  </si>
  <si>
    <t>TYPE:</t>
  </si>
  <si>
    <t>BELT TENSION:</t>
  </si>
  <si>
    <t>DATE:</t>
  </si>
  <si>
    <t>RACE:</t>
  </si>
  <si>
    <t>ESC:</t>
  </si>
  <si>
    <t>SPUR:</t>
  </si>
  <si>
    <t>OIL WEIGHT (QTY):</t>
  </si>
  <si>
    <t>REAR:</t>
  </si>
  <si>
    <t>OPTIONAL WEIGHT</t>
  </si>
  <si>
    <t>STIFFENER:</t>
  </si>
  <si>
    <t>Track Surface</t>
  </si>
  <si>
    <t>Layout</t>
  </si>
  <si>
    <t>Traction</t>
  </si>
  <si>
    <t>SHOCKS</t>
  </si>
  <si>
    <t>SHOCK CASE:</t>
  </si>
  <si>
    <t>FRONT SUSPENSION</t>
  </si>
  <si>
    <t>REAR SUSPENSION</t>
  </si>
  <si>
    <t>FF (mm)</t>
  </si>
  <si>
    <t>FR (mm)</t>
  </si>
  <si>
    <t>SHIM (mm)</t>
  </si>
  <si>
    <t>CASTER(°)</t>
  </si>
  <si>
    <t>HEX (mm)</t>
  </si>
  <si>
    <t>CAMBER(°)</t>
  </si>
  <si>
    <t>TOE (°)</t>
  </si>
  <si>
    <t>Maxx</t>
  </si>
  <si>
    <t>PowerHD S15</t>
  </si>
  <si>
    <t>XeRun XR10 G2S</t>
  </si>
  <si>
    <t>6400 Shorty</t>
  </si>
  <si>
    <t>HW 13.5  / 30°</t>
  </si>
  <si>
    <t>Mightygripper Black</t>
  </si>
  <si>
    <t>15 min + 5 cooldown</t>
  </si>
  <si>
    <t>55°</t>
  </si>
  <si>
    <t>6K</t>
  </si>
  <si>
    <t>1.6</t>
  </si>
  <si>
    <t>std</t>
  </si>
  <si>
    <t>6.75P</t>
  </si>
  <si>
    <t>6.5</t>
  </si>
  <si>
    <t>4 x 1.1</t>
  </si>
  <si>
    <t>center</t>
  </si>
  <si>
    <t>80g</t>
  </si>
  <si>
    <t>Speciale</t>
  </si>
  <si>
    <t>UPPERDECK SETTINGS</t>
  </si>
  <si>
    <t>CHASSIS/FLEX/WEIGHT DISTRIBUTION</t>
  </si>
  <si>
    <t>F/R DISTRIBUTION:</t>
  </si>
  <si>
    <t>OTHER UPPERDECK:</t>
  </si>
  <si>
    <t>FRONT</t>
  </si>
  <si>
    <t>REAR</t>
  </si>
  <si>
    <t>TRAVEL</t>
  </si>
  <si>
    <t>ROLL CENTRE</t>
  </si>
  <si>
    <t>RR (mm)</t>
  </si>
  <si>
    <t>RF (mm)</t>
  </si>
  <si>
    <t>SHIM(mm)</t>
  </si>
  <si>
    <t>CAMBER°</t>
  </si>
  <si>
    <t>TOE IN°</t>
  </si>
  <si>
    <t>aaa</t>
  </si>
  <si>
    <t>FDR</t>
  </si>
  <si>
    <t>AB</t>
  </si>
  <si>
    <t>BC</t>
  </si>
  <si>
    <t>CD</t>
  </si>
  <si>
    <t>DA</t>
  </si>
  <si>
    <t>6mm Ball Offset</t>
  </si>
  <si>
    <t>Chassis Thickness</t>
  </si>
  <si>
    <t>Wheels Diameter</t>
  </si>
  <si>
    <t>BF</t>
  </si>
  <si>
    <t>FE</t>
  </si>
  <si>
    <t>BE</t>
  </si>
  <si>
    <t>^FEB</t>
  </si>
  <si>
    <t>considering chassis slots too</t>
  </si>
  <si>
    <t>fixed</t>
  </si>
  <si>
    <t>Upright + SHIMS + SHIMS + 2 * ball offset</t>
  </si>
  <si>
    <t>^a</t>
  </si>
  <si>
    <t>^b</t>
  </si>
  <si>
    <t>AC</t>
  </si>
  <si>
    <t>X</t>
  </si>
  <si>
    <t>Y</t>
  </si>
  <si>
    <t xml:space="preserve"> </t>
  </si>
  <si>
    <t>A</t>
  </si>
  <si>
    <t>B</t>
  </si>
  <si>
    <t>C</t>
  </si>
  <si>
    <t>D</t>
  </si>
  <si>
    <t>E</t>
  </si>
  <si>
    <t>Roll Centre</t>
  </si>
  <si>
    <t>Interc</t>
  </si>
  <si>
    <t>Wheel c.</t>
  </si>
  <si>
    <t>C.Gain 50%</t>
  </si>
  <si>
    <t>C.Gain 100%</t>
  </si>
  <si>
    <t>BD</t>
  </si>
  <si>
    <t>^ABD</t>
  </si>
  <si>
    <t>^DBC</t>
  </si>
  <si>
    <t>CAMBER</t>
  </si>
  <si>
    <t>test</t>
  </si>
  <si>
    <t>Matrix 36</t>
  </si>
  <si>
    <t xml:space="preserve">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</si>
</sst>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\°"/>
    <numFmt numFmtId="165" formatCode="0.0000"/>
  </numFmts>
  <fonts count="14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8"/>
      <color rgb="FF000000"/>
      <name val="Segoe UI"/>
      <family val="2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4" tint="-0.249977111117893"/>
      <name val="Calibri"/>
      <family val="2"/>
      <scheme val="minor"/>
    </font>
    <font>
      <i/>
      <sz val="10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0" borderId="7" xfId="0" applyBorder="1"/>
    <xf numFmtId="0" fontId="0" fillId="0" borderId="12" xfId="0" applyBorder="1"/>
    <xf numFmtId="0" fontId="0" fillId="0" borderId="10" xfId="0" applyBorder="1"/>
    <xf numFmtId="0" fontId="0" fillId="2" borderId="0" xfId="0" applyFill="1"/>
    <xf numFmtId="0" fontId="7" fillId="2" borderId="0" xfId="0" applyFont="1" applyFill="1" applyAlignment="1">
      <alignment horizontal="center"/>
    </xf>
    <xf numFmtId="0" fontId="0" fillId="2" borderId="9" xfId="0" applyFill="1" applyBorder="1"/>
    <xf numFmtId="0" fontId="0" fillId="2" borderId="6" xfId="0" applyFill="1" applyBorder="1"/>
    <xf numFmtId="0" fontId="0" fillId="2" borderId="5" xfId="0" applyFill="1" applyBorder="1"/>
    <xf numFmtId="0" fontId="2" fillId="2" borderId="5" xfId="0" applyFont="1" applyFill="1" applyBorder="1" applyAlignment="1">
      <alignment vertical="top"/>
    </xf>
    <xf numFmtId="0" fontId="0" fillId="2" borderId="11" xfId="0" applyFill="1" applyBorder="1"/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 wrapText="1"/>
    </xf>
    <xf numFmtId="0" fontId="0" fillId="2" borderId="8" xfId="0" applyFill="1" applyBorder="1"/>
    <xf numFmtId="0" fontId="8" fillId="2" borderId="4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/>
    <xf numFmtId="0" fontId="10" fillId="2" borderId="2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/>
    <xf numFmtId="0" fontId="2" fillId="2" borderId="2" xfId="0" applyFont="1" applyFill="1" applyBorder="1"/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/>
    <xf numFmtId="0" fontId="3" fillId="2" borderId="5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/>
    </xf>
    <xf numFmtId="0" fontId="10" fillId="2" borderId="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center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6" xfId="0" applyFont="1" applyFill="1" applyBorder="1"/>
    <xf numFmtId="0" fontId="2" fillId="2" borderId="5" xfId="0" applyFont="1" applyFill="1" applyBorder="1" applyAlignment="1">
      <alignment wrapText="1"/>
    </xf>
    <xf numFmtId="0" fontId="10" fillId="2" borderId="4" xfId="0" applyFont="1" applyFill="1" applyBorder="1" applyAlignment="1" applyProtection="1">
      <alignment horizontal="center" vertical="center"/>
      <protection locked="0"/>
    </xf>
    <xf numFmtId="0" fontId="0" fillId="2" borderId="12" xfId="0" applyFill="1" applyBorder="1"/>
    <xf numFmtId="0" fontId="0" fillId="2" borderId="10" xfId="0" applyFill="1" applyBorder="1"/>
    <xf numFmtId="0" fontId="2" fillId="2" borderId="11" xfId="0" applyFont="1" applyFill="1" applyBorder="1"/>
    <xf numFmtId="0" fontId="2" fillId="2" borderId="0" xfId="0" applyFont="1" applyFill="1" applyAlignment="1">
      <alignment wrapText="1"/>
    </xf>
    <xf numFmtId="0" fontId="10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center"/>
    </xf>
    <xf numFmtId="0" fontId="2" fillId="2" borderId="0" xfId="0" applyFont="1" applyFill="1"/>
    <xf numFmtId="9" fontId="2" fillId="2" borderId="1" xfId="0" applyNumberFormat="1" applyFont="1" applyFill="1" applyBorder="1" applyAlignment="1">
      <alignment horizontal="center" vertical="center"/>
    </xf>
    <xf numFmtId="0" fontId="0" fillId="2" borderId="3" xfId="0" applyFill="1" applyBorder="1"/>
    <xf numFmtId="9" fontId="2" fillId="2" borderId="4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16" xfId="0" applyFill="1" applyBorder="1"/>
    <xf numFmtId="164" fontId="0" fillId="2" borderId="15" xfId="0" applyNumberFormat="1" applyFill="1" applyBorder="1" applyAlignment="1">
      <alignment horizontal="center" vertical="center"/>
    </xf>
    <xf numFmtId="0" fontId="8" fillId="2" borderId="4" xfId="0" applyFont="1" applyFill="1" applyBorder="1" applyAlignment="1" applyProtection="1">
      <alignment horizontal="center"/>
      <protection locked="0"/>
    </xf>
    <xf numFmtId="2" fontId="0" fillId="2" borderId="13" xfId="0" applyNumberFormat="1" applyFill="1" applyBorder="1" applyAlignment="1">
      <alignment horizontal="center"/>
    </xf>
    <xf numFmtId="165" fontId="0" fillId="0" borderId="0" xfId="0" applyNumberFormat="1"/>
    <xf numFmtId="164" fontId="0" fillId="2" borderId="13" xfId="0" applyNumberForma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2" borderId="14" xfId="0" applyNumberFormat="1" applyFill="1" applyBorder="1" applyAlignment="1">
      <alignment horizontal="center" vertical="center"/>
    </xf>
    <xf numFmtId="9" fontId="0" fillId="0" borderId="0" xfId="0" applyNumberFormat="1"/>
    <xf numFmtId="165" fontId="13" fillId="0" borderId="0" xfId="0" applyNumberFormat="1" applyFont="1"/>
    <xf numFmtId="2" fontId="0" fillId="2" borderId="13" xfId="0" applyNumberForma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top"/>
    </xf>
    <xf numFmtId="0" fontId="10" fillId="2" borderId="1" xfId="0" applyFont="1" applyFill="1" applyBorder="1" applyAlignment="1" applyProtection="1">
      <alignment horizontal="center" vertical="center"/>
      <protection locked="0"/>
    </xf>
    <xf numFmtId="0" fontId="10" fillId="2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/>
    </xf>
    <xf numFmtId="0" fontId="10" fillId="2" borderId="5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1" fillId="2" borderId="1" xfId="0" applyFont="1" applyFill="1" applyBorder="1" applyAlignment="1" applyProtection="1">
      <alignment horizontal="center"/>
      <protection locked="0"/>
    </xf>
    <xf numFmtId="0" fontId="11" fillId="2" borderId="2" xfId="0" applyFont="1" applyFill="1" applyBorder="1" applyAlignment="1" applyProtection="1">
      <alignment horizontal="center"/>
      <protection locked="0"/>
    </xf>
    <xf numFmtId="0" fontId="11" fillId="2" borderId="3" xfId="0" applyFont="1" applyFill="1" applyBorder="1" applyAlignment="1" applyProtection="1">
      <alignment horizontal="center"/>
      <protection locked="0"/>
    </xf>
    <xf numFmtId="0" fontId="11" fillId="2" borderId="1" xfId="0" applyFont="1" applyFill="1" applyBorder="1" applyAlignment="1" applyProtection="1">
      <alignment horizontal="center" vertical="top"/>
      <protection locked="0"/>
    </xf>
    <xf numFmtId="0" fontId="11" fillId="2" borderId="2" xfId="0" applyFont="1" applyFill="1" applyBorder="1" applyAlignment="1" applyProtection="1">
      <alignment horizontal="center" vertical="top"/>
      <protection locked="0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14" fontId="10" fillId="2" borderId="2" xfId="0" applyNumberFormat="1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9" fillId="2" borderId="2" xfId="0" applyFont="1" applyFill="1" applyBorder="1" applyAlignment="1" applyProtection="1">
      <alignment horizontal="center" vertical="center"/>
      <protection locked="0"/>
    </xf>
    <xf numFmtId="0" fontId="12" fillId="2" borderId="1" xfId="0" applyFont="1" applyFill="1" applyBorder="1" applyAlignment="1" applyProtection="1">
      <alignment horizontal="center" vertical="center"/>
      <protection locked="0"/>
    </xf>
    <xf numFmtId="0" fontId="12" fillId="2" borderId="2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2" fillId="2" borderId="0" xfId="0" applyFont="1" applyFill="1" applyAlignment="1">
      <alignment horizontal="right" vertical="center"/>
    </xf>
    <xf numFmtId="0" fontId="4" fillId="2" borderId="0" xfId="0" applyFont="1" applyFill="1" applyAlignment="1">
      <alignment horizontal="center"/>
    </xf>
    <xf numFmtId="0" fontId="6" fillId="2" borderId="6" xfId="0" applyFont="1" applyFill="1" applyBorder="1" applyAlignment="1" applyProtection="1">
      <alignment horizontal="left" vertical="center" wrapText="1"/>
      <protection locked="0"/>
    </xf>
    <xf numFmtId="0" fontId="6" fillId="2" borderId="5" xfId="0" applyFont="1" applyFill="1" applyBorder="1" applyAlignment="1" applyProtection="1">
      <alignment horizontal="left" vertical="center" wrapText="1"/>
      <protection locked="0"/>
    </xf>
    <xf numFmtId="0" fontId="6" fillId="2" borderId="11" xfId="0" applyFont="1" applyFill="1" applyBorder="1" applyAlignment="1" applyProtection="1">
      <alignment horizontal="left" vertical="center" wrapText="1"/>
      <protection locked="0"/>
    </xf>
    <xf numFmtId="0" fontId="6" fillId="2" borderId="0" xfId="0" applyFont="1" applyFill="1" applyAlignment="1" applyProtection="1">
      <alignment horizontal="left" vertical="center" wrapText="1"/>
      <protection locked="0"/>
    </xf>
    <xf numFmtId="0" fontId="4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959492563429571"/>
          <c:y val="2.5428331875182269E-2"/>
          <c:w val="0.83262029746281718"/>
          <c:h val="0.89032042869641292"/>
        </c:manualLayout>
      </c:layout>
      <c:scatterChart>
        <c:scatterStyle val="lineMarker"/>
        <c:varyColors val="0"/>
        <c:ser>
          <c:idx val="0"/>
          <c:order val="0"/>
          <c:tx>
            <c:strRef>
              <c:f>'Calc F'!$C$9</c:f>
              <c:strCache>
                <c:ptCount val="1"/>
                <c:pt idx="0">
                  <c:v>Y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07214E4-38C9-457A-A496-A781E3B9E20E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8AF3C908-ACB0-4B9F-944C-D312E6843843}" type="XVALUE">
                      <a:rPr lang="en-US" baseline="0"/>
                      <a:pPr/>
                      <a:t>[VALORE X]</a:t>
                    </a:fld>
                    <a:r>
                      <a:rPr lang="en-US" baseline="0"/>
                      <a:t>; </a:t>
                    </a:r>
                    <a:fld id="{B8D86197-6679-4CE0-9A58-0CD600391DA2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1-4355-86F2-CA10E399607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0559D32-0063-443E-B2A5-F97366700C11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004C2909-EA02-42A0-B357-5DC57AE81430}" type="XVALUE">
                      <a:rPr lang="en-US" baseline="0"/>
                      <a:pPr/>
                      <a:t>[VALORE X]</a:t>
                    </a:fld>
                    <a:r>
                      <a:rPr lang="en-US" baseline="0"/>
                      <a:t>; </a:t>
                    </a:r>
                    <a:fld id="{45CFC0AC-C739-4323-8946-CB5A658B222F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1-4355-86F2-CA10E399607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C2BB293-736C-4D6F-8675-9F891819AAA0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E7D91312-5BBF-4208-B040-8FC765207B7E}" type="XVALUE">
                      <a:rPr lang="en-US" baseline="0"/>
                      <a:pPr/>
                      <a:t>[VALORE X]</a:t>
                    </a:fld>
                    <a:r>
                      <a:rPr lang="en-US" baseline="0"/>
                      <a:t>; </a:t>
                    </a:r>
                    <a:fld id="{EB91D8E2-C71E-4C6F-B431-3CD3ADE27508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1-4355-86F2-CA10E399607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F6D6795-949F-4112-8A16-9348374FAD34}" type="CELLRANGE">
                      <a:rPr lang="en-US"/>
                      <a:pPr/>
                      <a:t>[INTERVALLOCELLE]</a:t>
                    </a:fld>
                    <a:r>
                      <a:rPr lang="en-US" baseline="0"/>
                      <a:t>; </a:t>
                    </a:r>
                    <a:fld id="{DFDFC3D3-0518-48BB-838A-0E1C2FA857F6}" type="XVALUE">
                      <a:rPr lang="en-US" baseline="0"/>
                      <a:pPr/>
                      <a:t>[VALORE X]</a:t>
                    </a:fld>
                    <a:r>
                      <a:rPr lang="en-US" baseline="0"/>
                      <a:t>; </a:t>
                    </a:r>
                    <a:fld id="{9DB78C6C-0DB4-4FAE-AD82-4A71013A9D43}" type="YVALUE">
                      <a:rPr lang="en-US" baseline="0"/>
                      <a:pPr/>
                      <a:t>[VALORE Y]</a:t>
                    </a:fld>
                    <a:endParaRPr lang="en-US" baseline="0"/>
                  </a:p>
                </c:rich>
              </c:tx>
              <c:dLblPos val="t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1-4355-86F2-CA10E399607D}"/>
                </c:ext>
              </c:extLst>
            </c:dLbl>
            <c:numFmt formatCode="#,##0.00" sourceLinked="0"/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'Calc F'!$B$10:$B$13</c:f>
              <c:numCache>
                <c:formatCode>0.0000</c:formatCode>
                <c:ptCount val="4"/>
                <c:pt idx="0">
                  <c:v>9</c:v>
                </c:pt>
                <c:pt idx="1">
                  <c:v>69.916588434851761</c:v>
                </c:pt>
                <c:pt idx="2">
                  <c:v>68.839199398471962</c:v>
                </c:pt>
                <c:pt idx="3">
                  <c:v>18.5</c:v>
                </c:pt>
              </c:numCache>
            </c:numRef>
          </c:xVal>
          <c:yVal>
            <c:numRef>
              <c:f>'Calc F'!$C$10:$C$13</c:f>
              <c:numCache>
                <c:formatCode>0.0000</c:formatCode>
                <c:ptCount val="4"/>
                <c:pt idx="0">
                  <c:v>13.7</c:v>
                </c:pt>
                <c:pt idx="1">
                  <c:v>16.888926693871202</c:v>
                </c:pt>
                <c:pt idx="2">
                  <c:v>51.172001714415799</c:v>
                </c:pt>
                <c:pt idx="3">
                  <c:v>44.699999999999996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'Calc F'!$A$10:$A$13</c15:f>
                <c15:dlblRangeCache>
                  <c:ptCount val="4"/>
                  <c:pt idx="0">
                    <c:v>A</c:v>
                  </c:pt>
                  <c:pt idx="1">
                    <c:v>B</c:v>
                  </c:pt>
                  <c:pt idx="2">
                    <c:v>C</c:v>
                  </c:pt>
                  <c:pt idx="3">
                    <c:v>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721-4355-86F2-CA10E3996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621184"/>
        <c:axId val="1550619744"/>
      </c:scatterChart>
      <c:valAx>
        <c:axId val="1550621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619744"/>
        <c:crosses val="autoZero"/>
        <c:crossBetween val="midCat"/>
      </c:valAx>
      <c:valAx>
        <c:axId val="155061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50621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Radio" firstButton="1" fmlaLink="DataPicker!$B$3" lockText="1" noThreeD="1"/>
</file>

<file path=xl/ctrlProps/ctrlProp12.xml><?xml version="1.0" encoding="utf-8"?>
<formControlPr xmlns="http://schemas.microsoft.com/office/spreadsheetml/2009/9/main" objectType="Radio" checked="Checked" lockText="1" noThreeD="1"/>
</file>

<file path=xl/ctrlProps/ctrlProp13.xml><?xml version="1.0" encoding="utf-8"?>
<formControlPr xmlns="http://schemas.microsoft.com/office/spreadsheetml/2009/9/main" objectType="Radio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Radio" checked="Checked" firstButton="1" lockText="1" noThreeD="1"/>
</file>

<file path=xl/ctrlProps/ctrlProp22.xml><?xml version="1.0" encoding="utf-8"?>
<formControlPr xmlns="http://schemas.microsoft.com/office/spreadsheetml/2009/9/main" objectType="Radio" lockText="1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Radio" checked="Checked" firstButton="1" lockText="1" noThreeD="1"/>
</file>

<file path=xl/ctrlProps/ctrlProp25.xml><?xml version="1.0" encoding="utf-8"?>
<formControlPr xmlns="http://schemas.microsoft.com/office/spreadsheetml/2009/9/main" objectType="Radio" lockText="1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Radio" firstButton="1" lockText="1" noThreeD="1"/>
</file>

<file path=xl/ctrlProps/ctrlProp29.xml><?xml version="1.0" encoding="utf-8"?>
<formControlPr xmlns="http://schemas.microsoft.com/office/spreadsheetml/2009/9/main" objectType="Radio" checked="Checked" lockText="1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Radio" checked="Checked" firstButton="1" lockText="1" noThreeD="1"/>
</file>

<file path=xl/ctrlProps/ctrlProp33.xml><?xml version="1.0" encoding="utf-8"?>
<formControlPr xmlns="http://schemas.microsoft.com/office/spreadsheetml/2009/9/main" objectType="Radio" lockText="1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Radio" checked="Checked" firstButton="1" lockText="1" noThreeD="1"/>
</file>

<file path=xl/ctrlProps/ctrlProp36.xml><?xml version="1.0" encoding="utf-8"?>
<formControlPr xmlns="http://schemas.microsoft.com/office/spreadsheetml/2009/9/main" objectType="Radio" lockText="1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Radio" checked="Checked" firstButton="1" lockText="1" noThreeD="1"/>
</file>

<file path=xl/ctrlProps/ctrlProp39.xml><?xml version="1.0" encoding="utf-8"?>
<formControlPr xmlns="http://schemas.microsoft.com/office/spreadsheetml/2009/9/main" objectType="Radio" lockText="1" noThreeD="1"/>
</file>

<file path=xl/ctrlProps/ctrlProp4.xml><?xml version="1.0" encoding="utf-8"?>
<formControlPr xmlns="http://schemas.microsoft.com/office/spreadsheetml/2009/9/main" objectType="Radio" firstButton="1" fmlaLink="DataPicker!$B$1" lockText="1" noThreeD="1"/>
</file>

<file path=xl/ctrlProps/ctrlProp40.xml><?xml version="1.0" encoding="utf-8"?>
<formControlPr xmlns="http://schemas.microsoft.com/office/spreadsheetml/2009/9/main" objectType="Radio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Radio" checked="Checked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Radio" firstButton="1" fmlaLink="DataPicker!$B$2" lockText="1" noThreeD="1"/>
</file>

<file path=xl/ctrlProps/ctrlProp70.xml><?xml version="1.0" encoding="utf-8"?>
<formControlPr xmlns="http://schemas.microsoft.com/office/spreadsheetml/2009/9/main" objectType="Radio" checked="Checked" firstButton="1" lockText="1" noThreeD="1"/>
</file>

<file path=xl/ctrlProps/ctrlProp71.xml><?xml version="1.0" encoding="utf-8"?>
<formControlPr xmlns="http://schemas.microsoft.com/office/spreadsheetml/2009/9/main" objectType="Radio" lockText="1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Radio" checked="Checked" firstButton="1" lockText="1" noThreeD="1"/>
</file>

<file path=xl/ctrlProps/ctrlProp74.xml><?xml version="1.0" encoding="utf-8"?>
<formControlPr xmlns="http://schemas.microsoft.com/office/spreadsheetml/2009/9/main" objectType="Radio" lockText="1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Radio" checked="Checked" firstButton="1" lockText="1" noThreeD="1"/>
</file>

<file path=xl/ctrlProps/ctrlProp77.xml><?xml version="1.0" encoding="utf-8"?>
<formControlPr xmlns="http://schemas.microsoft.com/office/spreadsheetml/2009/9/main" objectType="Radio" lockText="1" noThreeD="1"/>
</file>

<file path=xl/ctrlProps/ctrlProp78.xml><?xml version="1.0" encoding="utf-8"?>
<formControlPr xmlns="http://schemas.microsoft.com/office/spreadsheetml/2009/9/main" objectType="GBox" noThreeD="1"/>
</file>

<file path=xl/ctrlProps/ctrlProp79.xml><?xml version="1.0" encoding="utf-8"?>
<formControlPr xmlns="http://schemas.microsoft.com/office/spreadsheetml/2009/9/main" objectType="Radio" firstButton="1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ctrlProps/ctrlProp80.xml><?xml version="1.0" encoding="utf-8"?>
<formControlPr xmlns="http://schemas.microsoft.com/office/spreadsheetml/2009/9/main" objectType="Radio" checked="Checked" lockText="1" noThreeD="1"/>
</file>

<file path=xl/ctrlProps/ctrlProp9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5" Type="http://schemas.openxmlformats.org/officeDocument/2006/relationships/image" Target="../media/image5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7619</xdr:colOff>
      <xdr:row>35</xdr:row>
      <xdr:rowOff>9460</xdr:rowOff>
    </xdr:from>
    <xdr:to>
      <xdr:col>24</xdr:col>
      <xdr:colOff>2653</xdr:colOff>
      <xdr:row>41</xdr:row>
      <xdr:rowOff>72390</xdr:rowOff>
    </xdr:to>
    <xdr:pic>
      <xdr:nvPicPr>
        <xdr:cNvPr id="1148" name="Immagine 1147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28156" y="7536533"/>
          <a:ext cx="4370628" cy="1117650"/>
        </a:xfrm>
        <a:prstGeom prst="rect">
          <a:avLst/>
        </a:prstGeom>
      </xdr:spPr>
    </xdr:pic>
    <xdr:clientData/>
  </xdr:twoCellAnchor>
  <xdr:twoCellAnchor editAs="oneCell">
    <xdr:from>
      <xdr:col>18</xdr:col>
      <xdr:colOff>8358</xdr:colOff>
      <xdr:row>30</xdr:row>
      <xdr:rowOff>35634</xdr:rowOff>
    </xdr:from>
    <xdr:to>
      <xdr:col>23</xdr:col>
      <xdr:colOff>55084</xdr:colOff>
      <xdr:row>33</xdr:row>
      <xdr:rowOff>187018</xdr:rowOff>
    </xdr:to>
    <xdr:pic>
      <xdr:nvPicPr>
        <xdr:cNvPr id="1117" name="Immagine 1116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90008" y="6636459"/>
          <a:ext cx="1056376" cy="808609"/>
        </a:xfrm>
        <a:prstGeom prst="rect">
          <a:avLst/>
        </a:prstGeom>
      </xdr:spPr>
    </xdr:pic>
    <xdr:clientData/>
  </xdr:twoCellAnchor>
  <xdr:twoCellAnchor editAs="oneCell">
    <xdr:from>
      <xdr:col>14</xdr:col>
      <xdr:colOff>7548</xdr:colOff>
      <xdr:row>32</xdr:row>
      <xdr:rowOff>47587</xdr:rowOff>
    </xdr:from>
    <xdr:to>
      <xdr:col>18</xdr:col>
      <xdr:colOff>16713</xdr:colOff>
      <xdr:row>33</xdr:row>
      <xdr:rowOff>183591</xdr:rowOff>
    </xdr:to>
    <xdr:pic>
      <xdr:nvPicPr>
        <xdr:cNvPr id="1118" name="Immagine 1117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17648" y="7086562"/>
          <a:ext cx="980715" cy="355079"/>
        </a:xfrm>
        <a:prstGeom prst="rect">
          <a:avLst/>
        </a:prstGeom>
      </xdr:spPr>
    </xdr:pic>
    <xdr:clientData/>
  </xdr:twoCellAnchor>
  <xdr:twoCellAnchor editAs="oneCell">
    <xdr:from>
      <xdr:col>0</xdr:col>
      <xdr:colOff>5379</xdr:colOff>
      <xdr:row>0</xdr:row>
      <xdr:rowOff>4764</xdr:rowOff>
    </xdr:from>
    <xdr:to>
      <xdr:col>6</xdr:col>
      <xdr:colOff>4763</xdr:colOff>
      <xdr:row>1</xdr:row>
      <xdr:rowOff>2</xdr:rowOff>
    </xdr:to>
    <xdr:pic>
      <xdr:nvPicPr>
        <xdr:cNvPr id="4" name="Immagin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379" y="4764"/>
          <a:ext cx="2628284" cy="242888"/>
        </a:xfrm>
        <a:prstGeom prst="rect">
          <a:avLst/>
        </a:prstGeom>
      </xdr:spPr>
    </xdr:pic>
    <xdr:clientData/>
  </xdr:twoCellAnchor>
  <xdr:twoCellAnchor editAs="oneCell">
    <xdr:from>
      <xdr:col>4</xdr:col>
      <xdr:colOff>11905</xdr:colOff>
      <xdr:row>16</xdr:row>
      <xdr:rowOff>37820</xdr:rowOff>
    </xdr:from>
    <xdr:to>
      <xdr:col>5</xdr:col>
      <xdr:colOff>243216</xdr:colOff>
      <xdr:row>16</xdr:row>
      <xdr:rowOff>202486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64505" y="3571595"/>
          <a:ext cx="669461" cy="16466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16</xdr:row>
          <xdr:rowOff>19050</xdr:rowOff>
        </xdr:from>
        <xdr:to>
          <xdr:col>5</xdr:col>
          <xdr:colOff>419100</xdr:colOff>
          <xdr:row>16</xdr:row>
          <xdr:rowOff>200025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331398</xdr:colOff>
      <xdr:row>18</xdr:row>
      <xdr:rowOff>79169</xdr:rowOff>
    </xdr:from>
    <xdr:to>
      <xdr:col>3</xdr:col>
      <xdr:colOff>5301</xdr:colOff>
      <xdr:row>19</xdr:row>
      <xdr:rowOff>170127</xdr:rowOff>
    </xdr:to>
    <xdr:pic>
      <xdr:nvPicPr>
        <xdr:cNvPr id="7" name="Immagin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69301" y="4069773"/>
          <a:ext cx="538131" cy="311146"/>
        </a:xfrm>
        <a:prstGeom prst="rect">
          <a:avLst/>
        </a:prstGeom>
      </xdr:spPr>
    </xdr:pic>
    <xdr:clientData/>
  </xdr:twoCellAnchor>
  <xdr:twoCellAnchor editAs="oneCell">
    <xdr:from>
      <xdr:col>3</xdr:col>
      <xdr:colOff>59323</xdr:colOff>
      <xdr:row>31</xdr:row>
      <xdr:rowOff>30959</xdr:rowOff>
    </xdr:from>
    <xdr:to>
      <xdr:col>3</xdr:col>
      <xdr:colOff>364487</xdr:colOff>
      <xdr:row>31</xdr:row>
      <xdr:rowOff>197645</xdr:rowOff>
    </xdr:to>
    <xdr:pic>
      <xdr:nvPicPr>
        <xdr:cNvPr id="8" name="Immagin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73773" y="6850859"/>
          <a:ext cx="305164" cy="166686"/>
        </a:xfrm>
        <a:prstGeom prst="rect">
          <a:avLst/>
        </a:prstGeom>
      </xdr:spPr>
    </xdr:pic>
    <xdr:clientData/>
  </xdr:twoCellAnchor>
  <xdr:twoCellAnchor editAs="oneCell">
    <xdr:from>
      <xdr:col>0</xdr:col>
      <xdr:colOff>35720</xdr:colOff>
      <xdr:row>32</xdr:row>
      <xdr:rowOff>40483</xdr:rowOff>
    </xdr:from>
    <xdr:to>
      <xdr:col>0</xdr:col>
      <xdr:colOff>319088</xdr:colOff>
      <xdr:row>32</xdr:row>
      <xdr:rowOff>196575</xdr:rowOff>
    </xdr:to>
    <xdr:pic>
      <xdr:nvPicPr>
        <xdr:cNvPr id="10" name="Immagin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5720" y="7079458"/>
          <a:ext cx="283368" cy="156092"/>
        </a:xfrm>
        <a:prstGeom prst="rect">
          <a:avLst/>
        </a:prstGeom>
      </xdr:spPr>
    </xdr:pic>
    <xdr:clientData/>
  </xdr:twoCellAnchor>
  <xdr:twoCellAnchor editAs="oneCell">
    <xdr:from>
      <xdr:col>3</xdr:col>
      <xdr:colOff>9525</xdr:colOff>
      <xdr:row>32</xdr:row>
      <xdr:rowOff>27965</xdr:rowOff>
    </xdr:from>
    <xdr:to>
      <xdr:col>4</xdr:col>
      <xdr:colOff>2300</xdr:colOff>
      <xdr:row>32</xdr:row>
      <xdr:rowOff>193655</xdr:rowOff>
    </xdr:to>
    <xdr:pic>
      <xdr:nvPicPr>
        <xdr:cNvPr id="11" name="Immagin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23975" y="7066940"/>
          <a:ext cx="419100" cy="165690"/>
        </a:xfrm>
        <a:prstGeom prst="rect">
          <a:avLst/>
        </a:prstGeom>
      </xdr:spPr>
    </xdr:pic>
    <xdr:clientData/>
  </xdr:twoCellAnchor>
  <xdr:twoCellAnchor editAs="oneCell">
    <xdr:from>
      <xdr:col>0</xdr:col>
      <xdr:colOff>162128</xdr:colOff>
      <xdr:row>33</xdr:row>
      <xdr:rowOff>79513</xdr:rowOff>
    </xdr:from>
    <xdr:to>
      <xdr:col>5</xdr:col>
      <xdr:colOff>404371</xdr:colOff>
      <xdr:row>38</xdr:row>
      <xdr:rowOff>497</xdr:rowOff>
    </xdr:to>
    <xdr:pic>
      <xdr:nvPicPr>
        <xdr:cNvPr id="13" name="Immagin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2128" y="7330673"/>
          <a:ext cx="2430966" cy="795316"/>
        </a:xfrm>
        <a:prstGeom prst="rect">
          <a:avLst/>
        </a:prstGeom>
      </xdr:spPr>
    </xdr:pic>
    <xdr:clientData/>
  </xdr:twoCellAnchor>
  <xdr:twoCellAnchor editAs="oneCell">
    <xdr:from>
      <xdr:col>0</xdr:col>
      <xdr:colOff>25831</xdr:colOff>
      <xdr:row>40</xdr:row>
      <xdr:rowOff>32873</xdr:rowOff>
    </xdr:from>
    <xdr:to>
      <xdr:col>2</xdr:col>
      <xdr:colOff>388097</xdr:colOff>
      <xdr:row>44</xdr:row>
      <xdr:rowOff>10808</xdr:rowOff>
    </xdr:to>
    <xdr:pic>
      <xdr:nvPicPr>
        <xdr:cNvPr id="14" name="Immagin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5831" y="8494883"/>
          <a:ext cx="1238566" cy="541815"/>
        </a:xfrm>
        <a:prstGeom prst="rect">
          <a:avLst/>
        </a:prstGeom>
      </xdr:spPr>
    </xdr:pic>
    <xdr:clientData/>
  </xdr:twoCellAnchor>
  <xdr:twoCellAnchor editAs="oneCell">
    <xdr:from>
      <xdr:col>4</xdr:col>
      <xdr:colOff>63761</xdr:colOff>
      <xdr:row>41</xdr:row>
      <xdr:rowOff>47180</xdr:rowOff>
    </xdr:from>
    <xdr:to>
      <xdr:col>5</xdr:col>
      <xdr:colOff>338096</xdr:colOff>
      <xdr:row>46</xdr:row>
      <xdr:rowOff>19051</xdr:rowOff>
    </xdr:to>
    <xdr:pic>
      <xdr:nvPicPr>
        <xdr:cNvPr id="16" name="Immagin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816361" y="8657780"/>
          <a:ext cx="712485" cy="590996"/>
        </a:xfrm>
        <a:prstGeom prst="rect">
          <a:avLst/>
        </a:prstGeom>
      </xdr:spPr>
    </xdr:pic>
    <xdr:clientData/>
  </xdr:twoCellAnchor>
  <xdr:twoCellAnchor editAs="oneCell">
    <xdr:from>
      <xdr:col>4</xdr:col>
      <xdr:colOff>265339</xdr:colOff>
      <xdr:row>40</xdr:row>
      <xdr:rowOff>166687</xdr:rowOff>
    </xdr:from>
    <xdr:to>
      <xdr:col>6</xdr:col>
      <xdr:colOff>1618</xdr:colOff>
      <xdr:row>41</xdr:row>
      <xdr:rowOff>64212</xdr:rowOff>
    </xdr:to>
    <xdr:pic>
      <xdr:nvPicPr>
        <xdr:cNvPr id="17" name="Immagine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020660" y="8507866"/>
          <a:ext cx="591911" cy="115239"/>
        </a:xfrm>
        <a:prstGeom prst="rect">
          <a:avLst/>
        </a:prstGeom>
      </xdr:spPr>
    </xdr:pic>
    <xdr:clientData/>
  </xdr:twoCellAnchor>
  <xdr:twoCellAnchor editAs="oneCell">
    <xdr:from>
      <xdr:col>2</xdr:col>
      <xdr:colOff>250033</xdr:colOff>
      <xdr:row>51</xdr:row>
      <xdr:rowOff>101527</xdr:rowOff>
    </xdr:from>
    <xdr:to>
      <xdr:col>5</xdr:col>
      <xdr:colOff>396858</xdr:colOff>
      <xdr:row>51</xdr:row>
      <xdr:rowOff>166884</xdr:rowOff>
    </xdr:to>
    <xdr:pic>
      <xdr:nvPicPr>
        <xdr:cNvPr id="18" name="Immagine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126333" y="10137067"/>
          <a:ext cx="1461275" cy="653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33</xdr:row>
          <xdr:rowOff>66675</xdr:rowOff>
        </xdr:from>
        <xdr:to>
          <xdr:col>1</xdr:col>
          <xdr:colOff>361950</xdr:colOff>
          <xdr:row>33</xdr:row>
          <xdr:rowOff>209550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13041</xdr:colOff>
      <xdr:row>8</xdr:row>
      <xdr:rowOff>37090</xdr:rowOff>
    </xdr:from>
    <xdr:to>
      <xdr:col>3</xdr:col>
      <xdr:colOff>405030</xdr:colOff>
      <xdr:row>8</xdr:row>
      <xdr:rowOff>195262</xdr:rowOff>
    </xdr:to>
    <xdr:pic>
      <xdr:nvPicPr>
        <xdr:cNvPr id="24" name="Immagine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327491" y="1818265"/>
          <a:ext cx="401514" cy="158172"/>
        </a:xfrm>
        <a:prstGeom prst="rect">
          <a:avLst/>
        </a:prstGeom>
      </xdr:spPr>
    </xdr:pic>
    <xdr:clientData/>
  </xdr:twoCellAnchor>
  <xdr:twoCellAnchor editAs="oneCell">
    <xdr:from>
      <xdr:col>0</xdr:col>
      <xdr:colOff>9140</xdr:colOff>
      <xdr:row>45</xdr:row>
      <xdr:rowOff>42707</xdr:rowOff>
    </xdr:from>
    <xdr:to>
      <xdr:col>2</xdr:col>
      <xdr:colOff>391887</xdr:colOff>
      <xdr:row>49</xdr:row>
      <xdr:rowOff>14301</xdr:rowOff>
    </xdr:to>
    <xdr:pic>
      <xdr:nvPicPr>
        <xdr:cNvPr id="26" name="Immagine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140" y="9012536"/>
          <a:ext cx="1264490" cy="706379"/>
        </a:xfrm>
        <a:prstGeom prst="rect">
          <a:avLst/>
        </a:prstGeom>
      </xdr:spPr>
    </xdr:pic>
    <xdr:clientData/>
  </xdr:twoCellAnchor>
  <xdr:twoCellAnchor editAs="oneCell">
    <xdr:from>
      <xdr:col>0</xdr:col>
      <xdr:colOff>138113</xdr:colOff>
      <xdr:row>48</xdr:row>
      <xdr:rowOff>215314</xdr:rowOff>
    </xdr:from>
    <xdr:to>
      <xdr:col>1</xdr:col>
      <xdr:colOff>302637</xdr:colOff>
      <xdr:row>50</xdr:row>
      <xdr:rowOff>165763</xdr:rowOff>
    </xdr:to>
    <xdr:pic>
      <xdr:nvPicPr>
        <xdr:cNvPr id="29" name="Immagine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138113" y="9845089"/>
          <a:ext cx="602674" cy="20211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3</xdr:row>
          <xdr:rowOff>0</xdr:rowOff>
        </xdr:from>
        <xdr:to>
          <xdr:col>6</xdr:col>
          <xdr:colOff>0</xdr:colOff>
          <xdr:row>4</xdr:row>
          <xdr:rowOff>0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3</xdr:row>
          <xdr:rowOff>38100</xdr:rowOff>
        </xdr:from>
        <xdr:to>
          <xdr:col>4</xdr:col>
          <xdr:colOff>9525</xdr:colOff>
          <xdr:row>3</xdr:row>
          <xdr:rowOff>190500</xdr:rowOff>
        </xdr:to>
        <xdr:sp macro="" textlink="">
          <xdr:nvSpPr>
            <xdr:cNvPr id="1030" name="Option 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CARPET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3</xdr:row>
          <xdr:rowOff>47625</xdr:rowOff>
        </xdr:from>
        <xdr:to>
          <xdr:col>5</xdr:col>
          <xdr:colOff>419100</xdr:colOff>
          <xdr:row>3</xdr:row>
          <xdr:rowOff>190500</xdr:rowOff>
        </xdr:to>
        <xdr:sp macro="" textlink="">
          <xdr:nvSpPr>
            <xdr:cNvPr id="1031" name="Option 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ASPHALT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4</xdr:row>
          <xdr:rowOff>0</xdr:rowOff>
        </xdr:from>
        <xdr:to>
          <xdr:col>6</xdr:col>
          <xdr:colOff>0</xdr:colOff>
          <xdr:row>5</xdr:row>
          <xdr:rowOff>0</xdr:rowOff>
        </xdr:to>
        <xdr:sp macro="" textlink="">
          <xdr:nvSpPr>
            <xdr:cNvPr id="1032" name="Group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161925</xdr:colOff>
          <xdr:row>4</xdr:row>
          <xdr:rowOff>47625</xdr:rowOff>
        </xdr:from>
        <xdr:to>
          <xdr:col>3</xdr:col>
          <xdr:colOff>57150</xdr:colOff>
          <xdr:row>4</xdr:row>
          <xdr:rowOff>171450</xdr:rowOff>
        </xdr:to>
        <xdr:sp macro="" textlink="">
          <xdr:nvSpPr>
            <xdr:cNvPr id="1033" name="Option 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TECHNICAL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123825</xdr:colOff>
          <xdr:row>4</xdr:row>
          <xdr:rowOff>28575</xdr:rowOff>
        </xdr:from>
        <xdr:to>
          <xdr:col>4</xdr:col>
          <xdr:colOff>247650</xdr:colOff>
          <xdr:row>4</xdr:row>
          <xdr:rowOff>190500</xdr:rowOff>
        </xdr:to>
        <xdr:sp macro="" textlink="">
          <xdr:nvSpPr>
            <xdr:cNvPr id="1034" name="Option 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MIXED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333375</xdr:colOff>
          <xdr:row>4</xdr:row>
          <xdr:rowOff>38100</xdr:rowOff>
        </xdr:from>
        <xdr:to>
          <xdr:col>5</xdr:col>
          <xdr:colOff>409575</xdr:colOff>
          <xdr:row>4</xdr:row>
          <xdr:rowOff>180975</xdr:rowOff>
        </xdr:to>
        <xdr:sp macro="" textlink="">
          <xdr:nvSpPr>
            <xdr:cNvPr id="1035" name="Option Button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FAST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5</xdr:row>
          <xdr:rowOff>0</xdr:rowOff>
        </xdr:from>
        <xdr:to>
          <xdr:col>6</xdr:col>
          <xdr:colOff>0</xdr:colOff>
          <xdr:row>6</xdr:row>
          <xdr:rowOff>0</xdr:rowOff>
        </xdr:to>
        <xdr:sp macro="" textlink="">
          <xdr:nvSpPr>
            <xdr:cNvPr id="1036" name="Group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238125</xdr:colOff>
          <xdr:row>5</xdr:row>
          <xdr:rowOff>38100</xdr:rowOff>
        </xdr:from>
        <xdr:to>
          <xdr:col>2</xdr:col>
          <xdr:colOff>276225</xdr:colOff>
          <xdr:row>5</xdr:row>
          <xdr:rowOff>180975</xdr:rowOff>
        </xdr:to>
        <xdr:sp macro="" textlink="">
          <xdr:nvSpPr>
            <xdr:cNvPr id="1037" name="Option Button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LOW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5</xdr:row>
          <xdr:rowOff>38100</xdr:rowOff>
        </xdr:from>
        <xdr:to>
          <xdr:col>4</xdr:col>
          <xdr:colOff>190500</xdr:colOff>
          <xdr:row>5</xdr:row>
          <xdr:rowOff>180975</xdr:rowOff>
        </xdr:to>
        <xdr:sp macro="" textlink="">
          <xdr:nvSpPr>
            <xdr:cNvPr id="1038" name="Option Button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MEDIUM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295275</xdr:colOff>
          <xdr:row>5</xdr:row>
          <xdr:rowOff>28575</xdr:rowOff>
        </xdr:from>
        <xdr:to>
          <xdr:col>5</xdr:col>
          <xdr:colOff>333375</xdr:colOff>
          <xdr:row>5</xdr:row>
          <xdr:rowOff>190500</xdr:rowOff>
        </xdr:to>
        <xdr:sp macro="" textlink="">
          <xdr:nvSpPr>
            <xdr:cNvPr id="1039" name="Option Button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HIGH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17393</xdr:colOff>
      <xdr:row>29</xdr:row>
      <xdr:rowOff>20900</xdr:rowOff>
    </xdr:from>
    <xdr:to>
      <xdr:col>5</xdr:col>
      <xdr:colOff>341886</xdr:colOff>
      <xdr:row>29</xdr:row>
      <xdr:rowOff>208360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17393" y="6438369"/>
          <a:ext cx="2527149" cy="18746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29</xdr:row>
          <xdr:rowOff>57150</xdr:rowOff>
        </xdr:from>
        <xdr:to>
          <xdr:col>0</xdr:col>
          <xdr:colOff>400050</xdr:colOff>
          <xdr:row>30</xdr:row>
          <xdr:rowOff>19050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323850</xdr:colOff>
          <xdr:row>29</xdr:row>
          <xdr:rowOff>47625</xdr:rowOff>
        </xdr:from>
        <xdr:to>
          <xdr:col>2</xdr:col>
          <xdr:colOff>85725</xdr:colOff>
          <xdr:row>30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409575</xdr:colOff>
          <xdr:row>29</xdr:row>
          <xdr:rowOff>38100</xdr:rowOff>
        </xdr:from>
        <xdr:to>
          <xdr:col>3</xdr:col>
          <xdr:colOff>171450</xdr:colOff>
          <xdr:row>30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29</xdr:row>
          <xdr:rowOff>38100</xdr:rowOff>
        </xdr:from>
        <xdr:to>
          <xdr:col>4</xdr:col>
          <xdr:colOff>323850</xdr:colOff>
          <xdr:row>30</xdr:row>
          <xdr:rowOff>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247650</xdr:colOff>
          <xdr:row>29</xdr:row>
          <xdr:rowOff>38100</xdr:rowOff>
        </xdr:from>
        <xdr:to>
          <xdr:col>6</xdr:col>
          <xdr:colOff>9525</xdr:colOff>
          <xdr:row>29</xdr:row>
          <xdr:rowOff>219075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390525</xdr:colOff>
          <xdr:row>42</xdr:row>
          <xdr:rowOff>95250</xdr:rowOff>
        </xdr:from>
        <xdr:to>
          <xdr:col>2</xdr:col>
          <xdr:colOff>180975</xdr:colOff>
          <xdr:row>45</xdr:row>
          <xdr:rowOff>0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3</xdr:col>
      <xdr:colOff>35718</xdr:colOff>
      <xdr:row>18</xdr:row>
      <xdr:rowOff>28576</xdr:rowOff>
    </xdr:from>
    <xdr:to>
      <xdr:col>4</xdr:col>
      <xdr:colOff>2721</xdr:colOff>
      <xdr:row>18</xdr:row>
      <xdr:rowOff>196680</xdr:rowOff>
    </xdr:to>
    <xdr:pic>
      <xdr:nvPicPr>
        <xdr:cNvPr id="3" name="Immagin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1350168" y="4000501"/>
          <a:ext cx="402431" cy="168104"/>
        </a:xfrm>
        <a:prstGeom prst="rect">
          <a:avLst/>
        </a:prstGeom>
      </xdr:spPr>
    </xdr:pic>
    <xdr:clientData/>
  </xdr:twoCellAnchor>
  <xdr:twoCellAnchor editAs="oneCell">
    <xdr:from>
      <xdr:col>4</xdr:col>
      <xdr:colOff>413998</xdr:colOff>
      <xdr:row>18</xdr:row>
      <xdr:rowOff>30646</xdr:rowOff>
    </xdr:from>
    <xdr:to>
      <xdr:col>5</xdr:col>
      <xdr:colOff>402010</xdr:colOff>
      <xdr:row>18</xdr:row>
      <xdr:rowOff>195349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177484" y="3982160"/>
          <a:ext cx="428883" cy="164703"/>
        </a:xfrm>
        <a:prstGeom prst="rect">
          <a:avLst/>
        </a:prstGeom>
      </xdr:spPr>
    </xdr:pic>
    <xdr:clientData/>
  </xdr:twoCellAnchor>
  <xdr:twoCellAnchor editAs="oneCell">
    <xdr:from>
      <xdr:col>6</xdr:col>
      <xdr:colOff>10885</xdr:colOff>
      <xdr:row>3</xdr:row>
      <xdr:rowOff>190500</xdr:rowOff>
    </xdr:from>
    <xdr:to>
      <xdr:col>16</xdr:col>
      <xdr:colOff>28823</xdr:colOff>
      <xdr:row>10</xdr:row>
      <xdr:rowOff>174914</xdr:rowOff>
    </xdr:to>
    <xdr:pic>
      <xdr:nvPicPr>
        <xdr:cNvPr id="9" name="Immagin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2656114" y="876300"/>
          <a:ext cx="2478109" cy="1508414"/>
        </a:xfrm>
        <a:prstGeom prst="rect">
          <a:avLst/>
        </a:prstGeom>
      </xdr:spPr>
    </xdr:pic>
    <xdr:clientData/>
  </xdr:twoCellAnchor>
  <xdr:twoCellAnchor editAs="oneCell">
    <xdr:from>
      <xdr:col>16</xdr:col>
      <xdr:colOff>23397</xdr:colOff>
      <xdr:row>5</xdr:row>
      <xdr:rowOff>57486</xdr:rowOff>
    </xdr:from>
    <xdr:to>
      <xdr:col>17</xdr:col>
      <xdr:colOff>82324</xdr:colOff>
      <xdr:row>11</xdr:row>
      <xdr:rowOff>138113</xdr:rowOff>
    </xdr:to>
    <xdr:pic>
      <xdr:nvPicPr>
        <xdr:cNvPr id="12" name="Immagin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5119272" y="1181436"/>
          <a:ext cx="97027" cy="1395077"/>
        </a:xfrm>
        <a:prstGeom prst="rect">
          <a:avLst/>
        </a:prstGeom>
      </xdr:spPr>
    </xdr:pic>
    <xdr:clientData/>
  </xdr:twoCellAnchor>
  <xdr:twoCellAnchor editAs="oneCell">
    <xdr:from>
      <xdr:col>17</xdr:col>
      <xdr:colOff>79804</xdr:colOff>
      <xdr:row>6</xdr:row>
      <xdr:rowOff>18482</xdr:rowOff>
    </xdr:from>
    <xdr:to>
      <xdr:col>18</xdr:col>
      <xdr:colOff>609</xdr:colOff>
      <xdr:row>8</xdr:row>
      <xdr:rowOff>28318</xdr:rowOff>
    </xdr:to>
    <xdr:pic>
      <xdr:nvPicPr>
        <xdr:cNvPr id="15" name="Immagin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5215581" y="1359705"/>
          <a:ext cx="349430" cy="447471"/>
        </a:xfrm>
        <a:prstGeom prst="rect">
          <a:avLst/>
        </a:prstGeom>
      </xdr:spPr>
    </xdr:pic>
    <xdr:clientData/>
  </xdr:twoCellAnchor>
  <xdr:twoCellAnchor editAs="absolute">
    <xdr:from>
      <xdr:col>19</xdr:col>
      <xdr:colOff>157844</xdr:colOff>
      <xdr:row>4</xdr:row>
      <xdr:rowOff>207123</xdr:rowOff>
    </xdr:from>
    <xdr:to>
      <xdr:col>23</xdr:col>
      <xdr:colOff>288471</xdr:colOff>
      <xdr:row>5</xdr:row>
      <xdr:rowOff>212271</xdr:rowOff>
    </xdr:to>
    <xdr:pic>
      <xdr:nvPicPr>
        <xdr:cNvPr id="20" name="Immagine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5785758" y="1110637"/>
          <a:ext cx="1099456" cy="222863"/>
        </a:xfrm>
        <a:prstGeom prst="rect">
          <a:avLst/>
        </a:prstGeom>
      </xdr:spPr>
    </xdr:pic>
    <xdr:clientData/>
  </xdr:twoCellAnchor>
  <xdr:twoCellAnchor editAs="absolute">
    <xdr:from>
      <xdr:col>21</xdr:col>
      <xdr:colOff>139759</xdr:colOff>
      <xdr:row>1</xdr:row>
      <xdr:rowOff>178594</xdr:rowOff>
    </xdr:from>
    <xdr:to>
      <xdr:col>22</xdr:col>
      <xdr:colOff>29592</xdr:colOff>
      <xdr:row>4</xdr:row>
      <xdr:rowOff>207849</xdr:rowOff>
    </xdr:to>
    <xdr:pic>
      <xdr:nvPicPr>
        <xdr:cNvPr id="22" name="Immagine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6245284" y="426244"/>
          <a:ext cx="337508" cy="686480"/>
        </a:xfrm>
        <a:prstGeom prst="rect">
          <a:avLst/>
        </a:prstGeom>
      </xdr:spPr>
    </xdr:pic>
    <xdr:clientData/>
  </xdr:twoCellAnchor>
  <xdr:twoCellAnchor editAs="absolute">
    <xdr:from>
      <xdr:col>19</xdr:col>
      <xdr:colOff>337546</xdr:colOff>
      <xdr:row>1</xdr:row>
      <xdr:rowOff>154779</xdr:rowOff>
    </xdr:from>
    <xdr:to>
      <xdr:col>21</xdr:col>
      <xdr:colOff>140638</xdr:colOff>
      <xdr:row>3</xdr:row>
      <xdr:rowOff>1345</xdr:rowOff>
    </xdr:to>
    <xdr:pic>
      <xdr:nvPicPr>
        <xdr:cNvPr id="25" name="Immagine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5957296" y="402429"/>
          <a:ext cx="288867" cy="280989"/>
        </a:xfrm>
        <a:prstGeom prst="rect">
          <a:avLst/>
        </a:prstGeom>
      </xdr:spPr>
    </xdr:pic>
    <xdr:clientData/>
  </xdr:twoCellAnchor>
  <xdr:twoCellAnchor editAs="absolute">
    <xdr:from>
      <xdr:col>21</xdr:col>
      <xdr:colOff>416719</xdr:colOff>
      <xdr:row>5</xdr:row>
      <xdr:rowOff>209550</xdr:rowOff>
    </xdr:from>
    <xdr:to>
      <xdr:col>23</xdr:col>
      <xdr:colOff>285752</xdr:colOff>
      <xdr:row>7</xdr:row>
      <xdr:rowOff>100105</xdr:rowOff>
    </xdr:to>
    <xdr:pic>
      <xdr:nvPicPr>
        <xdr:cNvPr id="27" name="Immagine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6550819" y="1333500"/>
          <a:ext cx="326233" cy="32870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133350</xdr:colOff>
          <xdr:row>0</xdr:row>
          <xdr:rowOff>161925</xdr:rowOff>
        </xdr:from>
        <xdr:to>
          <xdr:col>13</xdr:col>
          <xdr:colOff>228600</xdr:colOff>
          <xdr:row>2</xdr:row>
          <xdr:rowOff>47625</xdr:rowOff>
        </xdr:to>
        <xdr:sp macro="" textlink="">
          <xdr:nvSpPr>
            <xdr:cNvPr id="1046" name="Group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0</xdr:row>
          <xdr:rowOff>180975</xdr:rowOff>
        </xdr:from>
        <xdr:to>
          <xdr:col>13</xdr:col>
          <xdr:colOff>219075</xdr:colOff>
          <xdr:row>1</xdr:row>
          <xdr:rowOff>57150</xdr:rowOff>
        </xdr:to>
        <xdr:sp macro="" textlink="">
          <xdr:nvSpPr>
            <xdr:cNvPr id="1047" name="Option Button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2148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152400</xdr:colOff>
          <xdr:row>1</xdr:row>
          <xdr:rowOff>104775</xdr:rowOff>
        </xdr:from>
        <xdr:to>
          <xdr:col>13</xdr:col>
          <xdr:colOff>228600</xdr:colOff>
          <xdr:row>2</xdr:row>
          <xdr:rowOff>19050</xdr:rowOff>
        </xdr:to>
        <xdr:sp macro="" textlink="">
          <xdr:nvSpPr>
            <xdr:cNvPr id="1048" name="Option Button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0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2148H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133350</xdr:colOff>
          <xdr:row>2</xdr:row>
          <xdr:rowOff>47625</xdr:rowOff>
        </xdr:from>
        <xdr:to>
          <xdr:col>13</xdr:col>
          <xdr:colOff>228600</xdr:colOff>
          <xdr:row>3</xdr:row>
          <xdr:rowOff>180975</xdr:rowOff>
        </xdr:to>
        <xdr:sp macro="" textlink="">
          <xdr:nvSpPr>
            <xdr:cNvPr id="1049" name="Group Box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0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2</xdr:row>
          <xdr:rowOff>76200</xdr:rowOff>
        </xdr:from>
        <xdr:to>
          <xdr:col>13</xdr:col>
          <xdr:colOff>219075</xdr:colOff>
          <xdr:row>2</xdr:row>
          <xdr:rowOff>200025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0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142875</xdr:colOff>
          <xdr:row>3</xdr:row>
          <xdr:rowOff>38100</xdr:rowOff>
        </xdr:from>
        <xdr:to>
          <xdr:col>13</xdr:col>
          <xdr:colOff>219075</xdr:colOff>
          <xdr:row>3</xdr:row>
          <xdr:rowOff>161925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FIXED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363028</xdr:colOff>
      <xdr:row>2</xdr:row>
      <xdr:rowOff>215661</xdr:rowOff>
    </xdr:from>
    <xdr:to>
      <xdr:col>11</xdr:col>
      <xdr:colOff>136585</xdr:colOff>
      <xdr:row>3</xdr:row>
      <xdr:rowOff>136585</xdr:rowOff>
    </xdr:to>
    <xdr:cxnSp macro="">
      <xdr:nvCxnSpPr>
        <xdr:cNvPr id="28" name="Connettore diritto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3558396" y="682925"/>
          <a:ext cx="262387" cy="1401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273171</xdr:colOff>
      <xdr:row>3</xdr:row>
      <xdr:rowOff>130835</xdr:rowOff>
    </xdr:from>
    <xdr:to>
      <xdr:col>9</xdr:col>
      <xdr:colOff>364467</xdr:colOff>
      <xdr:row>5</xdr:row>
      <xdr:rowOff>208472</xdr:rowOff>
    </xdr:to>
    <xdr:cxnSp macro="">
      <xdr:nvCxnSpPr>
        <xdr:cNvPr id="34" name="Connettore diritto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 flipH="1">
          <a:off x="3468539" y="817354"/>
          <a:ext cx="91296" cy="51614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2</xdr:row>
      <xdr:rowOff>212271</xdr:rowOff>
    </xdr:from>
    <xdr:to>
      <xdr:col>7</xdr:col>
      <xdr:colOff>385754</xdr:colOff>
      <xdr:row>5</xdr:row>
      <xdr:rowOff>184213</xdr:rowOff>
    </xdr:to>
    <xdr:cxnSp macro="">
      <xdr:nvCxnSpPr>
        <xdr:cNvPr id="40" name="Connettore diritto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2911929" y="680357"/>
          <a:ext cx="195254" cy="6250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412074</xdr:colOff>
      <xdr:row>2</xdr:row>
      <xdr:rowOff>215081</xdr:rowOff>
    </xdr:from>
    <xdr:to>
      <xdr:col>15</xdr:col>
      <xdr:colOff>208935</xdr:colOff>
      <xdr:row>5</xdr:row>
      <xdr:rowOff>99945</xdr:rowOff>
    </xdr:to>
    <xdr:cxnSp macro="">
      <xdr:nvCxnSpPr>
        <xdr:cNvPr id="42" name="Connettore diritto 41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CxnSpPr/>
      </xdr:nvCxnSpPr>
      <xdr:spPr>
        <a:xfrm flipH="1">
          <a:off x="3610630" y="682113"/>
          <a:ext cx="1253265" cy="53932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168728</xdr:colOff>
      <xdr:row>3</xdr:row>
      <xdr:rowOff>1756</xdr:rowOff>
    </xdr:from>
    <xdr:to>
      <xdr:col>19</xdr:col>
      <xdr:colOff>207091</xdr:colOff>
      <xdr:row>5</xdr:row>
      <xdr:rowOff>81642</xdr:rowOff>
    </xdr:to>
    <xdr:cxnSp macro="">
      <xdr:nvCxnSpPr>
        <xdr:cNvPr id="45" name="Connettore diritto 44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CxnSpPr/>
      </xdr:nvCxnSpPr>
      <xdr:spPr>
        <a:xfrm flipH="1">
          <a:off x="4827814" y="687556"/>
          <a:ext cx="1007191" cy="51531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50140</xdr:colOff>
      <xdr:row>5</xdr:row>
      <xdr:rowOff>100840</xdr:rowOff>
    </xdr:from>
    <xdr:to>
      <xdr:col>19</xdr:col>
      <xdr:colOff>157844</xdr:colOff>
      <xdr:row>5</xdr:row>
      <xdr:rowOff>150014</xdr:rowOff>
    </xdr:to>
    <xdr:cxnSp macro="">
      <xdr:nvCxnSpPr>
        <xdr:cNvPr id="47" name="Connettore diritto 46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CxnSpPr>
          <a:stCxn id="20" idx="1"/>
        </xdr:cNvCxnSpPr>
      </xdr:nvCxnSpPr>
      <xdr:spPr>
        <a:xfrm flipH="1">
          <a:off x="5193640" y="1222069"/>
          <a:ext cx="592118" cy="4917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23</xdr:col>
      <xdr:colOff>101046</xdr:colOff>
      <xdr:row>3</xdr:row>
      <xdr:rowOff>129608</xdr:rowOff>
    </xdr:from>
    <xdr:to>
      <xdr:col>23</xdr:col>
      <xdr:colOff>375132</xdr:colOff>
      <xdr:row>3</xdr:row>
      <xdr:rowOff>213802</xdr:rowOff>
    </xdr:to>
    <xdr:pic>
      <xdr:nvPicPr>
        <xdr:cNvPr id="54" name="Immagine 53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6679249" y="820171"/>
          <a:ext cx="274086" cy="84194"/>
        </a:xfrm>
        <a:prstGeom prst="rect">
          <a:avLst/>
        </a:prstGeom>
      </xdr:spPr>
    </xdr:pic>
    <xdr:clientData/>
  </xdr:twoCellAnchor>
  <xdr:twoCellAnchor editAs="oneCell">
    <xdr:from>
      <xdr:col>23</xdr:col>
      <xdr:colOff>41214</xdr:colOff>
      <xdr:row>1</xdr:row>
      <xdr:rowOff>132670</xdr:rowOff>
    </xdr:from>
    <xdr:to>
      <xdr:col>23</xdr:col>
      <xdr:colOff>400982</xdr:colOff>
      <xdr:row>2</xdr:row>
      <xdr:rowOff>871</xdr:rowOff>
    </xdr:to>
    <xdr:pic>
      <xdr:nvPicPr>
        <xdr:cNvPr id="55" name="Immagine 54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6619417" y="382701"/>
          <a:ext cx="359768" cy="88467"/>
        </a:xfrm>
        <a:prstGeom prst="rect">
          <a:avLst/>
        </a:prstGeom>
      </xdr:spPr>
    </xdr:pic>
    <xdr:clientData/>
  </xdr:twoCellAnchor>
  <xdr:twoCellAnchor editAs="oneCell">
    <xdr:from>
      <xdr:col>23</xdr:col>
      <xdr:colOff>32658</xdr:colOff>
      <xdr:row>0</xdr:row>
      <xdr:rowOff>152400</xdr:rowOff>
    </xdr:from>
    <xdr:to>
      <xdr:col>23</xdr:col>
      <xdr:colOff>408215</xdr:colOff>
      <xdr:row>1</xdr:row>
      <xdr:rowOff>97742</xdr:rowOff>
    </xdr:to>
    <xdr:pic>
      <xdr:nvPicPr>
        <xdr:cNvPr id="56" name="Immagine 55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6629401" y="152400"/>
          <a:ext cx="375557" cy="19571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27214</xdr:colOff>
      <xdr:row>3</xdr:row>
      <xdr:rowOff>48986</xdr:rowOff>
    </xdr:from>
    <xdr:to>
      <xdr:col>20</xdr:col>
      <xdr:colOff>1407</xdr:colOff>
      <xdr:row>4</xdr:row>
      <xdr:rowOff>960</xdr:rowOff>
    </xdr:to>
    <xdr:pic>
      <xdr:nvPicPr>
        <xdr:cNvPr id="57" name="Immagine 56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5655128" y="734786"/>
          <a:ext cx="413657" cy="167322"/>
        </a:xfrm>
        <a:prstGeom prst="rect">
          <a:avLst/>
        </a:prstGeom>
      </xdr:spPr>
    </xdr:pic>
    <xdr:clientData/>
  </xdr:twoCellAnchor>
  <xdr:twoCellAnchor>
    <xdr:from>
      <xdr:col>22</xdr:col>
      <xdr:colOff>5443</xdr:colOff>
      <xdr:row>6</xdr:row>
      <xdr:rowOff>95398</xdr:rowOff>
    </xdr:from>
    <xdr:to>
      <xdr:col>23</xdr:col>
      <xdr:colOff>108858</xdr:colOff>
      <xdr:row>7</xdr:row>
      <xdr:rowOff>103414</xdr:rowOff>
    </xdr:to>
    <xdr:cxnSp macro="">
      <xdr:nvCxnSpPr>
        <xdr:cNvPr id="58" name="Connettore diritto 57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CxnSpPr/>
      </xdr:nvCxnSpPr>
      <xdr:spPr>
        <a:xfrm flipH="1">
          <a:off x="6564086" y="1434341"/>
          <a:ext cx="141515" cy="22573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234043</xdr:colOff>
      <xdr:row>7</xdr:row>
      <xdr:rowOff>185057</xdr:rowOff>
    </xdr:from>
    <xdr:to>
      <xdr:col>18</xdr:col>
      <xdr:colOff>32657</xdr:colOff>
      <xdr:row>9</xdr:row>
      <xdr:rowOff>130628</xdr:rowOff>
    </xdr:to>
    <xdr:cxnSp macro="">
      <xdr:nvCxnSpPr>
        <xdr:cNvPr id="60" name="Connettore diritto 59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CxnSpPr/>
      </xdr:nvCxnSpPr>
      <xdr:spPr>
        <a:xfrm flipH="1" flipV="1">
          <a:off x="5377543" y="1741714"/>
          <a:ext cx="244928" cy="3810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272823</xdr:colOff>
      <xdr:row>8</xdr:row>
      <xdr:rowOff>130629</xdr:rowOff>
    </xdr:from>
    <xdr:to>
      <xdr:col>17</xdr:col>
      <xdr:colOff>170090</xdr:colOff>
      <xdr:row>8</xdr:row>
      <xdr:rowOff>149679</xdr:rowOff>
    </xdr:to>
    <xdr:cxnSp macro="">
      <xdr:nvCxnSpPr>
        <xdr:cNvPr id="63" name="Connettore diritto 62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CxnSpPr/>
      </xdr:nvCxnSpPr>
      <xdr:spPr>
        <a:xfrm flipH="1" flipV="1">
          <a:off x="4926466" y="1902959"/>
          <a:ext cx="383722" cy="19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162606</xdr:colOff>
      <xdr:row>8</xdr:row>
      <xdr:rowOff>146277</xdr:rowOff>
    </xdr:from>
    <xdr:to>
      <xdr:col>19</xdr:col>
      <xdr:colOff>3401</xdr:colOff>
      <xdr:row>11</xdr:row>
      <xdr:rowOff>132670</xdr:rowOff>
    </xdr:to>
    <xdr:cxnSp macro="">
      <xdr:nvCxnSpPr>
        <xdr:cNvPr id="1028" name="Connettore diritto 1027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CxnSpPr/>
      </xdr:nvCxnSpPr>
      <xdr:spPr>
        <a:xfrm flipH="1" flipV="1">
          <a:off x="5302704" y="1918607"/>
          <a:ext cx="327251" cy="63953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15</xdr:col>
      <xdr:colOff>26671</xdr:colOff>
      <xdr:row>11</xdr:row>
      <xdr:rowOff>53341</xdr:rowOff>
    </xdr:from>
    <xdr:to>
      <xdr:col>15</xdr:col>
      <xdr:colOff>415959</xdr:colOff>
      <xdr:row>11</xdr:row>
      <xdr:rowOff>209551</xdr:rowOff>
    </xdr:to>
    <xdr:pic>
      <xdr:nvPicPr>
        <xdr:cNvPr id="1054" name="Immagine 1053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682491" y="2510791"/>
          <a:ext cx="408338" cy="156210"/>
        </a:xfrm>
        <a:prstGeom prst="rect">
          <a:avLst/>
        </a:prstGeom>
      </xdr:spPr>
    </xdr:pic>
    <xdr:clientData/>
  </xdr:twoCellAnchor>
  <xdr:twoCellAnchor editAs="oneCell">
    <xdr:from>
      <xdr:col>13</xdr:col>
      <xdr:colOff>22861</xdr:colOff>
      <xdr:row>13</xdr:row>
      <xdr:rowOff>19051</xdr:rowOff>
    </xdr:from>
    <xdr:to>
      <xdr:col>14</xdr:col>
      <xdr:colOff>2498</xdr:colOff>
      <xdr:row>13</xdr:row>
      <xdr:rowOff>180461</xdr:rowOff>
    </xdr:to>
    <xdr:pic>
      <xdr:nvPicPr>
        <xdr:cNvPr id="1055" name="Immagine 1054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4191001" y="2918461"/>
          <a:ext cx="419100" cy="161410"/>
        </a:xfrm>
        <a:prstGeom prst="rect">
          <a:avLst/>
        </a:prstGeom>
      </xdr:spPr>
    </xdr:pic>
    <xdr:clientData/>
  </xdr:twoCellAnchor>
  <xdr:twoCellAnchor editAs="oneCell">
    <xdr:from>
      <xdr:col>17</xdr:col>
      <xdr:colOff>26670</xdr:colOff>
      <xdr:row>13</xdr:row>
      <xdr:rowOff>15241</xdr:rowOff>
    </xdr:from>
    <xdr:to>
      <xdr:col>17</xdr:col>
      <xdr:colOff>418903</xdr:colOff>
      <xdr:row>13</xdr:row>
      <xdr:rowOff>182881</xdr:rowOff>
    </xdr:to>
    <xdr:pic>
      <xdr:nvPicPr>
        <xdr:cNvPr id="1057" name="Immagine 1056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170170" y="2914651"/>
          <a:ext cx="401758" cy="167640"/>
        </a:xfrm>
        <a:prstGeom prst="rect">
          <a:avLst/>
        </a:prstGeom>
      </xdr:spPr>
    </xdr:pic>
    <xdr:clientData/>
  </xdr:twoCellAnchor>
  <xdr:twoCellAnchor editAs="oneCell">
    <xdr:from>
      <xdr:col>8</xdr:col>
      <xdr:colOff>21566</xdr:colOff>
      <xdr:row>11</xdr:row>
      <xdr:rowOff>80011</xdr:rowOff>
    </xdr:from>
    <xdr:to>
      <xdr:col>9</xdr:col>
      <xdr:colOff>279915</xdr:colOff>
      <xdr:row>11</xdr:row>
      <xdr:rowOff>190501</xdr:rowOff>
    </xdr:to>
    <xdr:pic>
      <xdr:nvPicPr>
        <xdr:cNvPr id="1058" name="Immagine 1057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3177396" y="2520568"/>
          <a:ext cx="297887" cy="110490"/>
        </a:xfrm>
        <a:prstGeom prst="rect">
          <a:avLst/>
        </a:prstGeom>
      </xdr:spPr>
    </xdr:pic>
    <xdr:clientData/>
  </xdr:twoCellAnchor>
  <xdr:twoCellAnchor editAs="oneCell">
    <xdr:from>
      <xdr:col>8</xdr:col>
      <xdr:colOff>21565</xdr:colOff>
      <xdr:row>12</xdr:row>
      <xdr:rowOff>68580</xdr:rowOff>
    </xdr:from>
    <xdr:to>
      <xdr:col>9</xdr:col>
      <xdr:colOff>285750</xdr:colOff>
      <xdr:row>12</xdr:row>
      <xdr:rowOff>167316</xdr:rowOff>
    </xdr:to>
    <xdr:pic>
      <xdr:nvPicPr>
        <xdr:cNvPr id="1059" name="Immagine 1058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3177395" y="2728391"/>
          <a:ext cx="303723" cy="98736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304800</xdr:colOff>
          <xdr:row>11</xdr:row>
          <xdr:rowOff>85725</xdr:rowOff>
        </xdr:from>
        <xdr:to>
          <xdr:col>12</xdr:col>
          <xdr:colOff>28575</xdr:colOff>
          <xdr:row>13</xdr:row>
          <xdr:rowOff>0</xdr:rowOff>
        </xdr:to>
        <xdr:sp macro="" textlink="">
          <xdr:nvSpPr>
            <xdr:cNvPr id="1052" name="Group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171450</xdr:colOff>
          <xdr:row>13</xdr:row>
          <xdr:rowOff>9525</xdr:rowOff>
        </xdr:from>
        <xdr:to>
          <xdr:col>12</xdr:col>
          <xdr:colOff>28575</xdr:colOff>
          <xdr:row>13</xdr:row>
          <xdr:rowOff>152400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A2529 (ALU)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11</xdr:row>
          <xdr:rowOff>104775</xdr:rowOff>
        </xdr:from>
        <xdr:to>
          <xdr:col>11</xdr:col>
          <xdr:colOff>361950</xdr:colOff>
          <xdr:row>12</xdr:row>
          <xdr:rowOff>28575</xdr:rowOff>
        </xdr:to>
        <xdr:sp macro="" textlink="">
          <xdr:nvSpPr>
            <xdr:cNvPr id="19" name="Option Button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314325</xdr:colOff>
          <xdr:row>12</xdr:row>
          <xdr:rowOff>57150</xdr:rowOff>
        </xdr:from>
        <xdr:to>
          <xdr:col>12</xdr:col>
          <xdr:colOff>19050</xdr:colOff>
          <xdr:row>12</xdr:row>
          <xdr:rowOff>209550</xdr:rowOff>
        </xdr:to>
        <xdr:sp macro="" textlink="">
          <xdr:nvSpPr>
            <xdr:cNvPr id="21" name="Option Butto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OUTSIDE</a:t>
              </a:r>
            </a:p>
          </xdr:txBody>
        </xdr:sp>
        <xdr:clientData/>
      </xdr:twoCellAnchor>
    </mc:Choice>
    <mc:Fallback/>
  </mc:AlternateContent>
  <xdr:twoCellAnchor>
    <xdr:from>
      <xdr:col>11</xdr:col>
      <xdr:colOff>146685</xdr:colOff>
      <xdr:row>10</xdr:row>
      <xdr:rowOff>38100</xdr:rowOff>
    </xdr:from>
    <xdr:to>
      <xdr:col>11</xdr:col>
      <xdr:colOff>422910</xdr:colOff>
      <xdr:row>11</xdr:row>
      <xdr:rowOff>87085</xdr:rowOff>
    </xdr:to>
    <xdr:cxnSp macro="">
      <xdr:nvCxnSpPr>
        <xdr:cNvPr id="1064" name="Connettore diritto 1063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CxnSpPr/>
      </xdr:nvCxnSpPr>
      <xdr:spPr>
        <a:xfrm flipH="1">
          <a:off x="3836942" y="2247900"/>
          <a:ext cx="276225" cy="26669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6</xdr:col>
      <xdr:colOff>21772</xdr:colOff>
      <xdr:row>4</xdr:row>
      <xdr:rowOff>65314</xdr:rowOff>
    </xdr:from>
    <xdr:to>
      <xdr:col>7</xdr:col>
      <xdr:colOff>238047</xdr:colOff>
      <xdr:row>5</xdr:row>
      <xdr:rowOff>146956</xdr:rowOff>
    </xdr:to>
    <xdr:pic>
      <xdr:nvPicPr>
        <xdr:cNvPr id="1066" name="Immagine 1065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2667001" y="968828"/>
          <a:ext cx="292475" cy="299357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</xdr:colOff>
          <xdr:row>5</xdr:row>
          <xdr:rowOff>133350</xdr:rowOff>
        </xdr:from>
        <xdr:to>
          <xdr:col>7</xdr:col>
          <xdr:colOff>152400</xdr:colOff>
          <xdr:row>6</xdr:row>
          <xdr:rowOff>104775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23</xdr:col>
      <xdr:colOff>234495</xdr:colOff>
      <xdr:row>11</xdr:row>
      <xdr:rowOff>45700</xdr:rowOff>
    </xdr:from>
    <xdr:to>
      <xdr:col>24</xdr:col>
      <xdr:colOff>7030</xdr:colOff>
      <xdr:row>13</xdr:row>
      <xdr:rowOff>112682</xdr:rowOff>
    </xdr:to>
    <xdr:pic>
      <xdr:nvPicPr>
        <xdr:cNvPr id="1071" name="Immagine 1070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 flipH="1">
          <a:off x="6840449" y="2492892"/>
          <a:ext cx="220943" cy="50659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</xdr:colOff>
          <xdr:row>12</xdr:row>
          <xdr:rowOff>9525</xdr:rowOff>
        </xdr:from>
        <xdr:to>
          <xdr:col>23</xdr:col>
          <xdr:colOff>180975</xdr:colOff>
          <xdr:row>13</xdr:row>
          <xdr:rowOff>85725</xdr:rowOff>
        </xdr:to>
        <xdr:sp macro="" textlink="">
          <xdr:nvSpPr>
            <xdr:cNvPr id="23" name="Group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1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12</xdr:row>
          <xdr:rowOff>19050</xdr:rowOff>
        </xdr:from>
        <xdr:to>
          <xdr:col>23</xdr:col>
          <xdr:colOff>152400</xdr:colOff>
          <xdr:row>12</xdr:row>
          <xdr:rowOff>152400</xdr:rowOff>
        </xdr:to>
        <xdr:sp macro="" textlink="">
          <xdr:nvSpPr>
            <xdr:cNvPr id="30" name="Option Button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12</xdr:row>
          <xdr:rowOff>152400</xdr:rowOff>
        </xdr:from>
        <xdr:to>
          <xdr:col>23</xdr:col>
          <xdr:colOff>152400</xdr:colOff>
          <xdr:row>13</xdr:row>
          <xdr:rowOff>66675</xdr:rowOff>
        </xdr:to>
        <xdr:sp macro="" textlink="">
          <xdr:nvSpPr>
            <xdr:cNvPr id="31" name="Option Button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1F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23</xdr:col>
      <xdr:colOff>79131</xdr:colOff>
      <xdr:row>11</xdr:row>
      <xdr:rowOff>128954</xdr:rowOff>
    </xdr:from>
    <xdr:to>
      <xdr:col>23</xdr:col>
      <xdr:colOff>293077</xdr:colOff>
      <xdr:row>12</xdr:row>
      <xdr:rowOff>17585</xdr:rowOff>
    </xdr:to>
    <xdr:cxnSp macro="">
      <xdr:nvCxnSpPr>
        <xdr:cNvPr id="1075" name="Connettore diritto 1074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CxnSpPr/>
      </xdr:nvCxnSpPr>
      <xdr:spPr>
        <a:xfrm flipV="1">
          <a:off x="6685085" y="2576146"/>
          <a:ext cx="213946" cy="10843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142875</xdr:colOff>
          <xdr:row>12</xdr:row>
          <xdr:rowOff>133350</xdr:rowOff>
        </xdr:from>
        <xdr:to>
          <xdr:col>21</xdr:col>
          <xdr:colOff>352425</xdr:colOff>
          <xdr:row>13</xdr:row>
          <xdr:rowOff>209550</xdr:rowOff>
        </xdr:to>
        <xdr:sp macro="" textlink="">
          <xdr:nvSpPr>
            <xdr:cNvPr id="1060" name="Group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152400</xdr:colOff>
          <xdr:row>12</xdr:row>
          <xdr:rowOff>142875</xdr:rowOff>
        </xdr:from>
        <xdr:to>
          <xdr:col>21</xdr:col>
          <xdr:colOff>323850</xdr:colOff>
          <xdr:row>13</xdr:row>
          <xdr:rowOff>57150</xdr:rowOff>
        </xdr:to>
        <xdr:sp macro="" textlink="">
          <xdr:nvSpPr>
            <xdr:cNvPr id="1061" name="Option Button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152400</xdr:colOff>
          <xdr:row>13</xdr:row>
          <xdr:rowOff>57150</xdr:rowOff>
        </xdr:from>
        <xdr:to>
          <xdr:col>21</xdr:col>
          <xdr:colOff>323850</xdr:colOff>
          <xdr:row>13</xdr:row>
          <xdr:rowOff>190500</xdr:rowOff>
        </xdr:to>
        <xdr:sp macro="" textlink="">
          <xdr:nvSpPr>
            <xdr:cNvPr id="1062" name="Option Button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19</xdr:col>
      <xdr:colOff>108439</xdr:colOff>
      <xdr:row>12</xdr:row>
      <xdr:rowOff>43961</xdr:rowOff>
    </xdr:from>
    <xdr:to>
      <xdr:col>21</xdr:col>
      <xdr:colOff>415805</xdr:colOff>
      <xdr:row>12</xdr:row>
      <xdr:rowOff>106089</xdr:rowOff>
    </xdr:to>
    <xdr:pic>
      <xdr:nvPicPr>
        <xdr:cNvPr id="1085" name="Immagine 1084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5741377" y="2710961"/>
          <a:ext cx="822449" cy="62128"/>
        </a:xfrm>
        <a:prstGeom prst="rect">
          <a:avLst/>
        </a:prstGeom>
      </xdr:spPr>
    </xdr:pic>
    <xdr:clientData/>
  </xdr:twoCellAnchor>
  <xdr:twoCellAnchor editAs="oneCell">
    <xdr:from>
      <xdr:col>19</xdr:col>
      <xdr:colOff>293078</xdr:colOff>
      <xdr:row>12</xdr:row>
      <xdr:rowOff>172916</xdr:rowOff>
    </xdr:from>
    <xdr:to>
      <xdr:col>21</xdr:col>
      <xdr:colOff>134414</xdr:colOff>
      <xdr:row>13</xdr:row>
      <xdr:rowOff>20515</xdr:rowOff>
    </xdr:to>
    <xdr:pic>
      <xdr:nvPicPr>
        <xdr:cNvPr id="1087" name="Immagine 1086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5926016" y="2839916"/>
          <a:ext cx="327844" cy="67407"/>
        </a:xfrm>
        <a:prstGeom prst="rect">
          <a:avLst/>
        </a:prstGeom>
      </xdr:spPr>
    </xdr:pic>
    <xdr:clientData/>
  </xdr:twoCellAnchor>
  <xdr:twoCellAnchor editAs="oneCell">
    <xdr:from>
      <xdr:col>18</xdr:col>
      <xdr:colOff>20516</xdr:colOff>
      <xdr:row>13</xdr:row>
      <xdr:rowOff>88989</xdr:rowOff>
    </xdr:from>
    <xdr:to>
      <xdr:col>21</xdr:col>
      <xdr:colOff>123092</xdr:colOff>
      <xdr:row>13</xdr:row>
      <xdr:rowOff>184017</xdr:rowOff>
    </xdr:to>
    <xdr:pic>
      <xdr:nvPicPr>
        <xdr:cNvPr id="1089" name="Immagine 1088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5615354" y="2975797"/>
          <a:ext cx="627184" cy="9502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28</xdr:row>
          <xdr:rowOff>0</xdr:rowOff>
        </xdr:from>
        <xdr:to>
          <xdr:col>9</xdr:col>
          <xdr:colOff>38100</xdr:colOff>
          <xdr:row>30</xdr:row>
          <xdr:rowOff>28575</xdr:rowOff>
        </xdr:to>
        <xdr:sp macro="" textlink="">
          <xdr:nvSpPr>
            <xdr:cNvPr id="1063" name="Group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28</xdr:row>
          <xdr:rowOff>9525</xdr:rowOff>
        </xdr:from>
        <xdr:to>
          <xdr:col>9</xdr:col>
          <xdr:colOff>9525</xdr:colOff>
          <xdr:row>28</xdr:row>
          <xdr:rowOff>133350</xdr:rowOff>
        </xdr:to>
        <xdr:sp macro="" textlink="">
          <xdr:nvSpPr>
            <xdr:cNvPr id="32" name="Option Button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A2414: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28</xdr:row>
          <xdr:rowOff>161925</xdr:rowOff>
        </xdr:from>
        <xdr:to>
          <xdr:col>9</xdr:col>
          <xdr:colOff>9525</xdr:colOff>
          <xdr:row>29</xdr:row>
          <xdr:rowOff>66675</xdr:rowOff>
        </xdr:to>
        <xdr:sp macro="" textlink="">
          <xdr:nvSpPr>
            <xdr:cNvPr id="1065" name="Option Button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A2415: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29</xdr:row>
          <xdr:rowOff>95250</xdr:rowOff>
        </xdr:from>
        <xdr:to>
          <xdr:col>9</xdr:col>
          <xdr:colOff>9525</xdr:colOff>
          <xdr:row>30</xdr:row>
          <xdr:rowOff>0</xdr:rowOff>
        </xdr:to>
        <xdr:sp macro="" textlink="">
          <xdr:nvSpPr>
            <xdr:cNvPr id="33" name="Option Button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1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A2434:</a:t>
              </a:r>
            </a:p>
          </xdr:txBody>
        </xdr:sp>
        <xdr:clientData/>
      </xdr:twoCellAnchor>
    </mc:Choice>
    <mc:Fallback/>
  </mc:AlternateContent>
  <xdr:twoCellAnchor editAs="oneCell">
    <xdr:from>
      <xdr:col>23</xdr:col>
      <xdr:colOff>678</xdr:colOff>
      <xdr:row>28</xdr:row>
      <xdr:rowOff>25065</xdr:rowOff>
    </xdr:from>
    <xdr:to>
      <xdr:col>24</xdr:col>
      <xdr:colOff>2919</xdr:colOff>
      <xdr:row>28</xdr:row>
      <xdr:rowOff>210552</xdr:rowOff>
    </xdr:to>
    <xdr:pic>
      <xdr:nvPicPr>
        <xdr:cNvPr id="1094" name="Immagine 1093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6578881" y="6222268"/>
          <a:ext cx="441704" cy="185487"/>
        </a:xfrm>
        <a:prstGeom prst="rect">
          <a:avLst/>
        </a:prstGeom>
      </xdr:spPr>
    </xdr:pic>
    <xdr:clientData/>
  </xdr:twoCellAnchor>
  <xdr:twoCellAnchor editAs="oneCell">
    <xdr:from>
      <xdr:col>9</xdr:col>
      <xdr:colOff>146889</xdr:colOff>
      <xdr:row>30</xdr:row>
      <xdr:rowOff>129398</xdr:rowOff>
    </xdr:from>
    <xdr:to>
      <xdr:col>11</xdr:col>
      <xdr:colOff>13</xdr:colOff>
      <xdr:row>33</xdr:row>
      <xdr:rowOff>92955</xdr:rowOff>
    </xdr:to>
    <xdr:pic>
      <xdr:nvPicPr>
        <xdr:cNvPr id="1095" name="Immagine 1094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3337764" y="6730223"/>
          <a:ext cx="336517" cy="62078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31</xdr:row>
          <xdr:rowOff>133350</xdr:rowOff>
        </xdr:from>
        <xdr:to>
          <xdr:col>13</xdr:col>
          <xdr:colOff>152400</xdr:colOff>
          <xdr:row>32</xdr:row>
          <xdr:rowOff>85725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10</xdr:col>
      <xdr:colOff>34700</xdr:colOff>
      <xdr:row>31</xdr:row>
      <xdr:rowOff>158522</xdr:rowOff>
    </xdr:from>
    <xdr:to>
      <xdr:col>12</xdr:col>
      <xdr:colOff>1</xdr:colOff>
      <xdr:row>32</xdr:row>
      <xdr:rowOff>72465</xdr:rowOff>
    </xdr:to>
    <xdr:pic>
      <xdr:nvPicPr>
        <xdr:cNvPr id="1097" name="Immagine 1096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3673250" y="6978422"/>
          <a:ext cx="441551" cy="133018"/>
        </a:xfrm>
        <a:prstGeom prst="rect">
          <a:avLst/>
        </a:prstGeom>
      </xdr:spPr>
    </xdr:pic>
    <xdr:clientData/>
  </xdr:twoCellAnchor>
  <xdr:twoCellAnchor>
    <xdr:from>
      <xdr:col>12</xdr:col>
      <xdr:colOff>2381</xdr:colOff>
      <xdr:row>33</xdr:row>
      <xdr:rowOff>138111</xdr:rowOff>
    </xdr:from>
    <xdr:to>
      <xdr:col>13</xdr:col>
      <xdr:colOff>2381</xdr:colOff>
      <xdr:row>33</xdr:row>
      <xdr:rowOff>138111</xdr:rowOff>
    </xdr:to>
    <xdr:cxnSp macro="">
      <xdr:nvCxnSpPr>
        <xdr:cNvPr id="1098" name="Connettore diritto 1097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CxnSpPr/>
      </xdr:nvCxnSpPr>
      <xdr:spPr>
        <a:xfrm flipH="1">
          <a:off x="4126706" y="7396161"/>
          <a:ext cx="381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442912</xdr:colOff>
      <xdr:row>30</xdr:row>
      <xdr:rowOff>95250</xdr:rowOff>
    </xdr:from>
    <xdr:to>
      <xdr:col>13</xdr:col>
      <xdr:colOff>4763</xdr:colOff>
      <xdr:row>30</xdr:row>
      <xdr:rowOff>95250</xdr:rowOff>
    </xdr:to>
    <xdr:cxnSp macro="">
      <xdr:nvCxnSpPr>
        <xdr:cNvPr id="1104" name="Connettore diritto 1103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CxnSpPr/>
      </xdr:nvCxnSpPr>
      <xdr:spPr>
        <a:xfrm flipH="1">
          <a:off x="4119562" y="6696075"/>
          <a:ext cx="47626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238125</xdr:colOff>
          <xdr:row>31</xdr:row>
          <xdr:rowOff>123825</xdr:rowOff>
        </xdr:from>
        <xdr:to>
          <xdr:col>15</xdr:col>
          <xdr:colOff>447675</xdr:colOff>
          <xdr:row>32</xdr:row>
          <xdr:rowOff>76200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371475</xdr:colOff>
          <xdr:row>31</xdr:row>
          <xdr:rowOff>123825</xdr:rowOff>
        </xdr:from>
        <xdr:to>
          <xdr:col>17</xdr:col>
          <xdr:colOff>66675</xdr:colOff>
          <xdr:row>32</xdr:row>
          <xdr:rowOff>76200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19050</xdr:colOff>
          <xdr:row>31</xdr:row>
          <xdr:rowOff>123825</xdr:rowOff>
        </xdr:from>
        <xdr:to>
          <xdr:col>17</xdr:col>
          <xdr:colOff>200025</xdr:colOff>
          <xdr:row>32</xdr:row>
          <xdr:rowOff>76200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152400</xdr:colOff>
          <xdr:row>31</xdr:row>
          <xdr:rowOff>123825</xdr:rowOff>
        </xdr:from>
        <xdr:to>
          <xdr:col>17</xdr:col>
          <xdr:colOff>333375</xdr:colOff>
          <xdr:row>32</xdr:row>
          <xdr:rowOff>76200</xdr:rowOff>
        </xdr:to>
        <xdr:sp macro="" textlink="">
          <xdr:nvSpPr>
            <xdr:cNvPr id="35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3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381000</xdr:colOff>
          <xdr:row>31</xdr:row>
          <xdr:rowOff>133350</xdr:rowOff>
        </xdr:from>
        <xdr:to>
          <xdr:col>19</xdr:col>
          <xdr:colOff>76200</xdr:colOff>
          <xdr:row>32</xdr:row>
          <xdr:rowOff>85725</xdr:rowOff>
        </xdr:to>
        <xdr:sp macro="" textlink="">
          <xdr:nvSpPr>
            <xdr:cNvPr id="1072" name="Check Box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0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114300</xdr:colOff>
          <xdr:row>31</xdr:row>
          <xdr:rowOff>133350</xdr:rowOff>
        </xdr:from>
        <xdr:to>
          <xdr:col>19</xdr:col>
          <xdr:colOff>295275</xdr:colOff>
          <xdr:row>32</xdr:row>
          <xdr:rowOff>85725</xdr:rowOff>
        </xdr:to>
        <xdr:sp macro="" textlink="">
          <xdr:nvSpPr>
            <xdr:cNvPr id="1073" name="Check Box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0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323850</xdr:colOff>
          <xdr:row>31</xdr:row>
          <xdr:rowOff>133350</xdr:rowOff>
        </xdr:from>
        <xdr:to>
          <xdr:col>21</xdr:col>
          <xdr:colOff>19050</xdr:colOff>
          <xdr:row>32</xdr:row>
          <xdr:rowOff>85725</xdr:rowOff>
        </xdr:to>
        <xdr:sp macro="" textlink="">
          <xdr:nvSpPr>
            <xdr:cNvPr id="1074" name="Check Box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0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390525</xdr:colOff>
          <xdr:row>30</xdr:row>
          <xdr:rowOff>161925</xdr:rowOff>
        </xdr:from>
        <xdr:to>
          <xdr:col>21</xdr:col>
          <xdr:colOff>76200</xdr:colOff>
          <xdr:row>31</xdr:row>
          <xdr:rowOff>114300</xdr:rowOff>
        </xdr:to>
        <xdr:sp macro="" textlink="">
          <xdr:nvSpPr>
            <xdr:cNvPr id="36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390525</xdr:colOff>
          <xdr:row>32</xdr:row>
          <xdr:rowOff>95250</xdr:rowOff>
        </xdr:from>
        <xdr:to>
          <xdr:col>21</xdr:col>
          <xdr:colOff>76200</xdr:colOff>
          <xdr:row>33</xdr:row>
          <xdr:rowOff>47625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15</xdr:col>
      <xdr:colOff>431123</xdr:colOff>
      <xdr:row>30</xdr:row>
      <xdr:rowOff>204786</xdr:rowOff>
    </xdr:from>
    <xdr:to>
      <xdr:col>17</xdr:col>
      <xdr:colOff>140494</xdr:colOff>
      <xdr:row>31</xdr:row>
      <xdr:rowOff>129132</xdr:rowOff>
    </xdr:to>
    <xdr:pic>
      <xdr:nvPicPr>
        <xdr:cNvPr id="1120" name="Immagine 1119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5079323" y="6805611"/>
          <a:ext cx="195146" cy="143421"/>
        </a:xfrm>
        <a:prstGeom prst="rect">
          <a:avLst/>
        </a:prstGeom>
      </xdr:spPr>
    </xdr:pic>
    <xdr:clientData/>
  </xdr:twoCellAnchor>
  <xdr:twoCellAnchor editAs="oneCell">
    <xdr:from>
      <xdr:col>14</xdr:col>
      <xdr:colOff>1616</xdr:colOff>
      <xdr:row>30</xdr:row>
      <xdr:rowOff>34550</xdr:rowOff>
    </xdr:from>
    <xdr:to>
      <xdr:col>17</xdr:col>
      <xdr:colOff>752</xdr:colOff>
      <xdr:row>30</xdr:row>
      <xdr:rowOff>121718</xdr:rowOff>
    </xdr:to>
    <xdr:pic>
      <xdr:nvPicPr>
        <xdr:cNvPr id="1122" name="Immagine 1121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4611716" y="6635375"/>
          <a:ext cx="520630" cy="87168"/>
        </a:xfrm>
        <a:prstGeom prst="rect">
          <a:avLst/>
        </a:prstGeom>
      </xdr:spPr>
    </xdr:pic>
    <xdr:clientData/>
  </xdr:twoCellAnchor>
  <xdr:twoCellAnchor editAs="oneCell">
    <xdr:from>
      <xdr:col>13</xdr:col>
      <xdr:colOff>406544</xdr:colOff>
      <xdr:row>30</xdr:row>
      <xdr:rowOff>99146</xdr:rowOff>
    </xdr:from>
    <xdr:to>
      <xdr:col>15</xdr:col>
      <xdr:colOff>81180</xdr:colOff>
      <xdr:row>31</xdr:row>
      <xdr:rowOff>21215</xdr:rowOff>
    </xdr:to>
    <xdr:pic>
      <xdr:nvPicPr>
        <xdr:cNvPr id="1123" name="Immagine 1122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568969" y="6699971"/>
          <a:ext cx="160411" cy="141144"/>
        </a:xfrm>
        <a:prstGeom prst="rect">
          <a:avLst/>
        </a:prstGeom>
      </xdr:spPr>
    </xdr:pic>
    <xdr:clientData/>
  </xdr:twoCellAnchor>
  <xdr:twoCellAnchor editAs="oneCell">
    <xdr:from>
      <xdr:col>13</xdr:col>
      <xdr:colOff>407411</xdr:colOff>
      <xdr:row>33</xdr:row>
      <xdr:rowOff>29007</xdr:rowOff>
    </xdr:from>
    <xdr:to>
      <xdr:col>15</xdr:col>
      <xdr:colOff>82047</xdr:colOff>
      <xdr:row>33</xdr:row>
      <xdr:rowOff>171883</xdr:rowOff>
    </xdr:to>
    <xdr:pic>
      <xdr:nvPicPr>
        <xdr:cNvPr id="1124" name="Immagine 1123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4569836" y="7287057"/>
          <a:ext cx="160411" cy="142876"/>
        </a:xfrm>
        <a:prstGeom prst="rect">
          <a:avLst/>
        </a:prstGeom>
      </xdr:spPr>
    </xdr:pic>
    <xdr:clientData/>
  </xdr:twoCellAnchor>
  <xdr:twoCellAnchor>
    <xdr:from>
      <xdr:col>4</xdr:col>
      <xdr:colOff>2381</xdr:colOff>
      <xdr:row>45</xdr:row>
      <xdr:rowOff>119063</xdr:rowOff>
    </xdr:from>
    <xdr:to>
      <xdr:col>4</xdr:col>
      <xdr:colOff>217399</xdr:colOff>
      <xdr:row>47</xdr:row>
      <xdr:rowOff>132263</xdr:rowOff>
    </xdr:to>
    <xdr:cxnSp macro="">
      <xdr:nvCxnSpPr>
        <xdr:cNvPr id="1126" name="Connettore diritto 1125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CxnSpPr/>
      </xdr:nvCxnSpPr>
      <xdr:spPr>
        <a:xfrm>
          <a:off x="1754981" y="9129713"/>
          <a:ext cx="215018" cy="3370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42</xdr:row>
      <xdr:rowOff>114300</xdr:rowOff>
    </xdr:from>
    <xdr:to>
      <xdr:col>4</xdr:col>
      <xdr:colOff>97098</xdr:colOff>
      <xdr:row>42</xdr:row>
      <xdr:rowOff>142653</xdr:rowOff>
    </xdr:to>
    <xdr:cxnSp macro="">
      <xdr:nvCxnSpPr>
        <xdr:cNvPr id="1129" name="Connettore diritto 1128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CxnSpPr/>
      </xdr:nvCxnSpPr>
      <xdr:spPr>
        <a:xfrm>
          <a:off x="1752600" y="8820150"/>
          <a:ext cx="97098" cy="2835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35</xdr:row>
          <xdr:rowOff>142875</xdr:rowOff>
        </xdr:from>
        <xdr:to>
          <xdr:col>7</xdr:col>
          <xdr:colOff>114300</xdr:colOff>
          <xdr:row>36</xdr:row>
          <xdr:rowOff>161925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38100</xdr:colOff>
          <xdr:row>36</xdr:row>
          <xdr:rowOff>85725</xdr:rowOff>
        </xdr:from>
        <xdr:to>
          <xdr:col>9</xdr:col>
          <xdr:colOff>219075</xdr:colOff>
          <xdr:row>37</xdr:row>
          <xdr:rowOff>28575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428625</xdr:colOff>
          <xdr:row>36</xdr:row>
          <xdr:rowOff>85725</xdr:rowOff>
        </xdr:from>
        <xdr:to>
          <xdr:col>11</xdr:col>
          <xdr:colOff>133350</xdr:colOff>
          <xdr:row>37</xdr:row>
          <xdr:rowOff>28575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247650</xdr:colOff>
          <xdr:row>36</xdr:row>
          <xdr:rowOff>85725</xdr:rowOff>
        </xdr:from>
        <xdr:to>
          <xdr:col>11</xdr:col>
          <xdr:colOff>428625</xdr:colOff>
          <xdr:row>37</xdr:row>
          <xdr:rowOff>28575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76200</xdr:colOff>
          <xdr:row>36</xdr:row>
          <xdr:rowOff>161925</xdr:rowOff>
        </xdr:from>
        <xdr:to>
          <xdr:col>15</xdr:col>
          <xdr:colOff>247650</xdr:colOff>
          <xdr:row>37</xdr:row>
          <xdr:rowOff>104775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428625</xdr:colOff>
          <xdr:row>36</xdr:row>
          <xdr:rowOff>85725</xdr:rowOff>
        </xdr:from>
        <xdr:to>
          <xdr:col>19</xdr:col>
          <xdr:colOff>114300</xdr:colOff>
          <xdr:row>37</xdr:row>
          <xdr:rowOff>28575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257175</xdr:colOff>
          <xdr:row>36</xdr:row>
          <xdr:rowOff>85725</xdr:rowOff>
        </xdr:from>
        <xdr:to>
          <xdr:col>19</xdr:col>
          <xdr:colOff>438150</xdr:colOff>
          <xdr:row>37</xdr:row>
          <xdr:rowOff>28575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152400</xdr:colOff>
          <xdr:row>36</xdr:row>
          <xdr:rowOff>85725</xdr:rowOff>
        </xdr:from>
        <xdr:to>
          <xdr:col>21</xdr:col>
          <xdr:colOff>323850</xdr:colOff>
          <xdr:row>37</xdr:row>
          <xdr:rowOff>28575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257175</xdr:colOff>
          <xdr:row>35</xdr:row>
          <xdr:rowOff>133350</xdr:rowOff>
        </xdr:from>
        <xdr:to>
          <xdr:col>23</xdr:col>
          <xdr:colOff>428625</xdr:colOff>
          <xdr:row>36</xdr:row>
          <xdr:rowOff>152400</xdr:rowOff>
        </xdr:to>
        <xdr:sp macro="" textlink="">
          <xdr:nvSpPr>
            <xdr:cNvPr id="37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25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171450</xdr:colOff>
          <xdr:row>38</xdr:row>
          <xdr:rowOff>209550</xdr:rowOff>
        </xdr:from>
        <xdr:to>
          <xdr:col>21</xdr:col>
          <xdr:colOff>342900</xdr:colOff>
          <xdr:row>40</xdr:row>
          <xdr:rowOff>114300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85725</xdr:colOff>
          <xdr:row>38</xdr:row>
          <xdr:rowOff>200025</xdr:rowOff>
        </xdr:from>
        <xdr:to>
          <xdr:col>15</xdr:col>
          <xdr:colOff>247650</xdr:colOff>
          <xdr:row>40</xdr:row>
          <xdr:rowOff>104775</xdr:rowOff>
        </xdr:to>
        <xdr:sp macro="" textlink="">
          <xdr:nvSpPr>
            <xdr:cNvPr id="38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428625</xdr:colOff>
          <xdr:row>38</xdr:row>
          <xdr:rowOff>47625</xdr:rowOff>
        </xdr:from>
        <xdr:to>
          <xdr:col>17</xdr:col>
          <xdr:colOff>114300</xdr:colOff>
          <xdr:row>38</xdr:row>
          <xdr:rowOff>209550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85725</xdr:colOff>
          <xdr:row>38</xdr:row>
          <xdr:rowOff>47625</xdr:rowOff>
        </xdr:from>
        <xdr:to>
          <xdr:col>17</xdr:col>
          <xdr:colOff>257175</xdr:colOff>
          <xdr:row>38</xdr:row>
          <xdr:rowOff>209550</xdr:rowOff>
        </xdr:to>
        <xdr:sp macro="" textlink="">
          <xdr:nvSpPr>
            <xdr:cNvPr id="3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27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285750</xdr:colOff>
          <xdr:row>38</xdr:row>
          <xdr:rowOff>47625</xdr:rowOff>
        </xdr:from>
        <xdr:to>
          <xdr:col>16</xdr:col>
          <xdr:colOff>9525</xdr:colOff>
          <xdr:row>38</xdr:row>
          <xdr:rowOff>200025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352425</xdr:colOff>
          <xdr:row>38</xdr:row>
          <xdr:rowOff>47625</xdr:rowOff>
        </xdr:from>
        <xdr:to>
          <xdr:col>15</xdr:col>
          <xdr:colOff>38100</xdr:colOff>
          <xdr:row>38</xdr:row>
          <xdr:rowOff>200025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209550</xdr:colOff>
          <xdr:row>38</xdr:row>
          <xdr:rowOff>47625</xdr:rowOff>
        </xdr:from>
        <xdr:to>
          <xdr:col>13</xdr:col>
          <xdr:colOff>381000</xdr:colOff>
          <xdr:row>38</xdr:row>
          <xdr:rowOff>200025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19050</xdr:colOff>
          <xdr:row>38</xdr:row>
          <xdr:rowOff>219075</xdr:rowOff>
        </xdr:from>
        <xdr:to>
          <xdr:col>9</xdr:col>
          <xdr:colOff>190500</xdr:colOff>
          <xdr:row>40</xdr:row>
          <xdr:rowOff>114300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10885</xdr:colOff>
      <xdr:row>44</xdr:row>
      <xdr:rowOff>16328</xdr:rowOff>
    </xdr:from>
    <xdr:to>
      <xdr:col>9</xdr:col>
      <xdr:colOff>10885</xdr:colOff>
      <xdr:row>45</xdr:row>
      <xdr:rowOff>35561</xdr:rowOff>
    </xdr:to>
    <xdr:pic>
      <xdr:nvPicPr>
        <xdr:cNvPr id="1149" name="Immagine 1148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2656114" y="8926285"/>
          <a:ext cx="560614" cy="79105"/>
        </a:xfrm>
        <a:prstGeom prst="rect">
          <a:avLst/>
        </a:prstGeom>
      </xdr:spPr>
    </xdr:pic>
    <xdr:clientData/>
  </xdr:twoCellAnchor>
  <xdr:twoCellAnchor editAs="oneCell">
    <xdr:from>
      <xdr:col>19</xdr:col>
      <xdr:colOff>297366</xdr:colOff>
      <xdr:row>47</xdr:row>
      <xdr:rowOff>85324</xdr:rowOff>
    </xdr:from>
    <xdr:to>
      <xdr:col>23</xdr:col>
      <xdr:colOff>106865</xdr:colOff>
      <xdr:row>48</xdr:row>
      <xdr:rowOff>207</xdr:rowOff>
    </xdr:to>
    <xdr:pic>
      <xdr:nvPicPr>
        <xdr:cNvPr id="1150" name="Immagine 1149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5891561" y="9391946"/>
          <a:ext cx="775938" cy="111952"/>
        </a:xfrm>
        <a:prstGeom prst="rect">
          <a:avLst/>
        </a:prstGeom>
      </xdr:spPr>
    </xdr:pic>
    <xdr:clientData/>
  </xdr:twoCellAnchor>
  <xdr:twoCellAnchor editAs="oneCell">
    <xdr:from>
      <xdr:col>6</xdr:col>
      <xdr:colOff>16212</xdr:colOff>
      <xdr:row>17</xdr:row>
      <xdr:rowOff>45976</xdr:rowOff>
    </xdr:from>
    <xdr:to>
      <xdr:col>17</xdr:col>
      <xdr:colOff>364787</xdr:colOff>
      <xdr:row>24</xdr:row>
      <xdr:rowOff>146451</xdr:rowOff>
    </xdr:to>
    <xdr:pic>
      <xdr:nvPicPr>
        <xdr:cNvPr id="1151" name="Immagine 1150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2642680" y="3795178"/>
          <a:ext cx="2837235" cy="1632582"/>
        </a:xfrm>
        <a:prstGeom prst="rect">
          <a:avLst/>
        </a:prstGeom>
      </xdr:spPr>
    </xdr:pic>
    <xdr:clientData/>
  </xdr:twoCellAnchor>
  <xdr:twoCellAnchor editAs="oneCell">
    <xdr:from>
      <xdr:col>17</xdr:col>
      <xdr:colOff>263642</xdr:colOff>
      <xdr:row>24</xdr:row>
      <xdr:rowOff>146352</xdr:rowOff>
    </xdr:from>
    <xdr:to>
      <xdr:col>17</xdr:col>
      <xdr:colOff>338138</xdr:colOff>
      <xdr:row>25</xdr:row>
      <xdr:rowOff>59000</xdr:rowOff>
    </xdr:to>
    <xdr:pic>
      <xdr:nvPicPr>
        <xdr:cNvPr id="1152" name="Immagine 1151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 flipH="1">
          <a:off x="5397617" y="5432727"/>
          <a:ext cx="74496" cy="131723"/>
        </a:xfrm>
        <a:prstGeom prst="rect">
          <a:avLst/>
        </a:prstGeom>
      </xdr:spPr>
    </xdr:pic>
    <xdr:clientData/>
  </xdr:twoCellAnchor>
  <xdr:twoCellAnchor editAs="oneCell">
    <xdr:from>
      <xdr:col>17</xdr:col>
      <xdr:colOff>351083</xdr:colOff>
      <xdr:row>19</xdr:row>
      <xdr:rowOff>136400</xdr:rowOff>
    </xdr:from>
    <xdr:to>
      <xdr:col>19</xdr:col>
      <xdr:colOff>230982</xdr:colOff>
      <xdr:row>21</xdr:row>
      <xdr:rowOff>176435</xdr:rowOff>
    </xdr:to>
    <xdr:pic>
      <xdr:nvPicPr>
        <xdr:cNvPr id="1153" name="Immagine 1152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5485058" y="4327400"/>
          <a:ext cx="365674" cy="47818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204107</xdr:colOff>
      <xdr:row>18</xdr:row>
      <xdr:rowOff>51027</xdr:rowOff>
    </xdr:from>
    <xdr:to>
      <xdr:col>23</xdr:col>
      <xdr:colOff>364621</xdr:colOff>
      <xdr:row>19</xdr:row>
      <xdr:rowOff>59997</xdr:rowOff>
    </xdr:to>
    <xdr:pic>
      <xdr:nvPicPr>
        <xdr:cNvPr id="1154" name="Immagine 1153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5830661" y="4000500"/>
          <a:ext cx="1133424" cy="226685"/>
        </a:xfrm>
        <a:prstGeom prst="rect">
          <a:avLst/>
        </a:prstGeom>
      </xdr:spPr>
    </xdr:pic>
    <xdr:clientData/>
  </xdr:twoCellAnchor>
  <xdr:twoCellAnchor editAs="oneCell">
    <xdr:from>
      <xdr:col>23</xdr:col>
      <xdr:colOff>13583</xdr:colOff>
      <xdr:row>19</xdr:row>
      <xdr:rowOff>35720</xdr:rowOff>
    </xdr:from>
    <xdr:to>
      <xdr:col>23</xdr:col>
      <xdr:colOff>211693</xdr:colOff>
      <xdr:row>20</xdr:row>
      <xdr:rowOff>19495</xdr:rowOff>
    </xdr:to>
    <xdr:pic>
      <xdr:nvPicPr>
        <xdr:cNvPr id="1155" name="Immagine 1154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6604883" y="4226720"/>
          <a:ext cx="198110" cy="202850"/>
        </a:xfrm>
        <a:prstGeom prst="rect">
          <a:avLst/>
        </a:prstGeom>
      </xdr:spPr>
    </xdr:pic>
    <xdr:clientData/>
  </xdr:twoCellAnchor>
  <xdr:twoCellAnchor>
    <xdr:from>
      <xdr:col>21</xdr:col>
      <xdr:colOff>208935</xdr:colOff>
      <xdr:row>19</xdr:row>
      <xdr:rowOff>43017</xdr:rowOff>
    </xdr:from>
    <xdr:to>
      <xdr:col>23</xdr:col>
      <xdr:colOff>82959</xdr:colOff>
      <xdr:row>21</xdr:row>
      <xdr:rowOff>3072</xdr:rowOff>
    </xdr:to>
    <xdr:cxnSp macro="">
      <xdr:nvCxnSpPr>
        <xdr:cNvPr id="1156" name="Connettore diritto 1155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CxnSpPr/>
      </xdr:nvCxnSpPr>
      <xdr:spPr>
        <a:xfrm flipH="1">
          <a:off x="6320298" y="4218654"/>
          <a:ext cx="359492" cy="39636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435078</xdr:colOff>
      <xdr:row>21</xdr:row>
      <xdr:rowOff>32569</xdr:rowOff>
    </xdr:from>
    <xdr:to>
      <xdr:col>21</xdr:col>
      <xdr:colOff>3072</xdr:colOff>
      <xdr:row>22</xdr:row>
      <xdr:rowOff>104468</xdr:rowOff>
    </xdr:to>
    <xdr:cxnSp macro="">
      <xdr:nvCxnSpPr>
        <xdr:cNvPr id="1159" name="Connettore diritto 1158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CxnSpPr/>
      </xdr:nvCxnSpPr>
      <xdr:spPr>
        <a:xfrm>
          <a:off x="5575505" y="4644513"/>
          <a:ext cx="538930" cy="29005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3841</xdr:colOff>
      <xdr:row>23</xdr:row>
      <xdr:rowOff>190500</xdr:rowOff>
    </xdr:from>
    <xdr:to>
      <xdr:col>13</xdr:col>
      <xdr:colOff>172064</xdr:colOff>
      <xdr:row>25</xdr:row>
      <xdr:rowOff>33492</xdr:rowOff>
    </xdr:to>
    <xdr:cxnSp macro="">
      <xdr:nvCxnSpPr>
        <xdr:cNvPr id="1161" name="Connettore diritto 1160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CxnSpPr/>
      </xdr:nvCxnSpPr>
      <xdr:spPr>
        <a:xfrm flipV="1">
          <a:off x="4173333" y="5238750"/>
          <a:ext cx="168223" cy="27929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17</xdr:col>
      <xdr:colOff>36871</xdr:colOff>
      <xdr:row>27</xdr:row>
      <xdr:rowOff>24581</xdr:rowOff>
    </xdr:from>
    <xdr:to>
      <xdr:col>18</xdr:col>
      <xdr:colOff>479</xdr:colOff>
      <xdr:row>27</xdr:row>
      <xdr:rowOff>192221</xdr:rowOff>
    </xdr:to>
    <xdr:pic>
      <xdr:nvPicPr>
        <xdr:cNvPr id="1163" name="Immagine 1162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5177298" y="5945444"/>
          <a:ext cx="392233" cy="167640"/>
        </a:xfrm>
        <a:prstGeom prst="rect">
          <a:avLst/>
        </a:prstGeom>
      </xdr:spPr>
    </xdr:pic>
    <xdr:clientData/>
  </xdr:twoCellAnchor>
  <xdr:twoCellAnchor editAs="oneCell">
    <xdr:from>
      <xdr:col>15</xdr:col>
      <xdr:colOff>36871</xdr:colOff>
      <xdr:row>25</xdr:row>
      <xdr:rowOff>46089</xdr:rowOff>
    </xdr:from>
    <xdr:to>
      <xdr:col>15</xdr:col>
      <xdr:colOff>416634</xdr:colOff>
      <xdr:row>25</xdr:row>
      <xdr:rowOff>202299</xdr:rowOff>
    </xdr:to>
    <xdr:pic>
      <xdr:nvPicPr>
        <xdr:cNvPr id="1164" name="Immagine 1163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4691831" y="5530645"/>
          <a:ext cx="389288" cy="15621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161925</xdr:colOff>
          <xdr:row>25</xdr:row>
          <xdr:rowOff>38100</xdr:rowOff>
        </xdr:from>
        <xdr:to>
          <xdr:col>13</xdr:col>
          <xdr:colOff>333375</xdr:colOff>
          <xdr:row>26</xdr:row>
          <xdr:rowOff>161925</xdr:rowOff>
        </xdr:to>
        <xdr:sp macro="" textlink="">
          <xdr:nvSpPr>
            <xdr:cNvPr id="41" name="Group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29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28575</xdr:colOff>
          <xdr:row>26</xdr:row>
          <xdr:rowOff>171450</xdr:rowOff>
        </xdr:from>
        <xdr:to>
          <xdr:col>13</xdr:col>
          <xdr:colOff>333375</xdr:colOff>
          <xdr:row>27</xdr:row>
          <xdr:rowOff>104775</xdr:rowOff>
        </xdr:to>
        <xdr:sp macro="" textlink="">
          <xdr:nvSpPr>
            <xdr:cNvPr id="43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2B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A2530 (ALU)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25</xdr:row>
          <xdr:rowOff>57150</xdr:rowOff>
        </xdr:from>
        <xdr:to>
          <xdr:col>13</xdr:col>
          <xdr:colOff>219075</xdr:colOff>
          <xdr:row>25</xdr:row>
          <xdr:rowOff>190500</xdr:rowOff>
        </xdr:to>
        <xdr:sp macro="" textlink="">
          <xdr:nvSpPr>
            <xdr:cNvPr id="1096" name="Option Button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INSIDE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171450</xdr:colOff>
          <xdr:row>26</xdr:row>
          <xdr:rowOff>9525</xdr:rowOff>
        </xdr:from>
        <xdr:to>
          <xdr:col>13</xdr:col>
          <xdr:colOff>323850</xdr:colOff>
          <xdr:row>26</xdr:row>
          <xdr:rowOff>161925</xdr:rowOff>
        </xdr:to>
        <xdr:sp macro="" textlink="">
          <xdr:nvSpPr>
            <xdr:cNvPr id="44" name="Option Button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2C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OUTSIDE</a:t>
              </a:r>
            </a:p>
          </xdr:txBody>
        </xdr:sp>
        <xdr:clientData/>
      </xdr:twoCellAnchor>
    </mc:Choice>
    <mc:Fallback/>
  </mc:AlternateContent>
  <xdr:twoCellAnchor>
    <xdr:from>
      <xdr:col>15</xdr:col>
      <xdr:colOff>417781</xdr:colOff>
      <xdr:row>22</xdr:row>
      <xdr:rowOff>72474</xdr:rowOff>
    </xdr:from>
    <xdr:to>
      <xdr:col>21</xdr:col>
      <xdr:colOff>2432</xdr:colOff>
      <xdr:row>23</xdr:row>
      <xdr:rowOff>111804</xdr:rowOff>
    </xdr:to>
    <xdr:cxnSp macro="">
      <xdr:nvCxnSpPr>
        <xdr:cNvPr id="1169" name="Connettore diritto 1168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CxnSpPr/>
      </xdr:nvCxnSpPr>
      <xdr:spPr>
        <a:xfrm>
          <a:off x="5050579" y="4916038"/>
          <a:ext cx="1031640" cy="258202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158074</xdr:colOff>
      <xdr:row>24</xdr:row>
      <xdr:rowOff>42480</xdr:rowOff>
    </xdr:from>
    <xdr:to>
      <xdr:col>17</xdr:col>
      <xdr:colOff>290511</xdr:colOff>
      <xdr:row>26</xdr:row>
      <xdr:rowOff>4053</xdr:rowOff>
    </xdr:to>
    <xdr:cxnSp macro="">
      <xdr:nvCxnSpPr>
        <xdr:cNvPr id="1172" name="Connettore diritto 1171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CxnSpPr/>
      </xdr:nvCxnSpPr>
      <xdr:spPr>
        <a:xfrm flipH="1">
          <a:off x="5273202" y="5323789"/>
          <a:ext cx="132437" cy="39931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174287</xdr:colOff>
      <xdr:row>24</xdr:row>
      <xdr:rowOff>24646</xdr:rowOff>
    </xdr:from>
    <xdr:to>
      <xdr:col>7</xdr:col>
      <xdr:colOff>203773</xdr:colOff>
      <xdr:row>25</xdr:row>
      <xdr:rowOff>4053</xdr:rowOff>
    </xdr:to>
    <xdr:cxnSp macro="">
      <xdr:nvCxnSpPr>
        <xdr:cNvPr id="1174" name="Connettore diritto 1173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CxnSpPr/>
      </xdr:nvCxnSpPr>
      <xdr:spPr>
        <a:xfrm flipH="1">
          <a:off x="2877766" y="5305955"/>
          <a:ext cx="29486" cy="19827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218872</xdr:colOff>
      <xdr:row>17</xdr:row>
      <xdr:rowOff>2760</xdr:rowOff>
    </xdr:from>
    <xdr:to>
      <xdr:col>7</xdr:col>
      <xdr:colOff>222418</xdr:colOff>
      <xdr:row>18</xdr:row>
      <xdr:rowOff>89171</xdr:rowOff>
    </xdr:to>
    <xdr:cxnSp macro="">
      <xdr:nvCxnSpPr>
        <xdr:cNvPr id="1176" name="Connettore diritto 1175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CxnSpPr/>
      </xdr:nvCxnSpPr>
      <xdr:spPr>
        <a:xfrm flipH="1">
          <a:off x="2922351" y="3751962"/>
          <a:ext cx="3546" cy="30528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216744</xdr:colOff>
      <xdr:row>18</xdr:row>
      <xdr:rowOff>86256</xdr:rowOff>
    </xdr:from>
    <xdr:to>
      <xdr:col>9</xdr:col>
      <xdr:colOff>4053</xdr:colOff>
      <xdr:row>19</xdr:row>
      <xdr:rowOff>77010</xdr:rowOff>
    </xdr:to>
    <xdr:cxnSp macro="">
      <xdr:nvCxnSpPr>
        <xdr:cNvPr id="1178" name="Connettore diritto 1177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CxnSpPr/>
      </xdr:nvCxnSpPr>
      <xdr:spPr>
        <a:xfrm>
          <a:off x="2920223" y="4054330"/>
          <a:ext cx="269639" cy="20962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378320</xdr:colOff>
      <xdr:row>17</xdr:row>
      <xdr:rowOff>4053</xdr:rowOff>
    </xdr:from>
    <xdr:to>
      <xdr:col>19</xdr:col>
      <xdr:colOff>222926</xdr:colOff>
      <xdr:row>18</xdr:row>
      <xdr:rowOff>194421</xdr:rowOff>
    </xdr:to>
    <xdr:cxnSp macro="">
      <xdr:nvCxnSpPr>
        <xdr:cNvPr id="1180" name="Connettore diritto 1179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CxnSpPr/>
      </xdr:nvCxnSpPr>
      <xdr:spPr>
        <a:xfrm flipH="1">
          <a:off x="5011118" y="3753255"/>
          <a:ext cx="809265" cy="4092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202412</xdr:colOff>
      <xdr:row>16</xdr:row>
      <xdr:rowOff>214819</xdr:rowOff>
    </xdr:from>
    <xdr:to>
      <xdr:col>15</xdr:col>
      <xdr:colOff>222925</xdr:colOff>
      <xdr:row>18</xdr:row>
      <xdr:rowOff>148215</xdr:rowOff>
    </xdr:to>
    <xdr:cxnSp macro="">
      <xdr:nvCxnSpPr>
        <xdr:cNvPr id="1182" name="Connettore diritto 1181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CxnSpPr/>
      </xdr:nvCxnSpPr>
      <xdr:spPr>
        <a:xfrm flipH="1">
          <a:off x="3870550" y="3745149"/>
          <a:ext cx="985173" cy="37114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271316</xdr:colOff>
      <xdr:row>18</xdr:row>
      <xdr:rowOff>164949</xdr:rowOff>
    </xdr:from>
    <xdr:to>
      <xdr:col>19</xdr:col>
      <xdr:colOff>204107</xdr:colOff>
      <xdr:row>19</xdr:row>
      <xdr:rowOff>46884</xdr:rowOff>
    </xdr:to>
    <xdr:cxnSp macro="">
      <xdr:nvCxnSpPr>
        <xdr:cNvPr id="1185" name="Connettore diritto 1184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CxnSpPr>
          <a:stCxn id="1154" idx="1"/>
        </xdr:cNvCxnSpPr>
      </xdr:nvCxnSpPr>
      <xdr:spPr>
        <a:xfrm flipH="1">
          <a:off x="5386444" y="4133023"/>
          <a:ext cx="415120" cy="10080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14</xdr:row>
          <xdr:rowOff>85725</xdr:rowOff>
        </xdr:from>
        <xdr:to>
          <xdr:col>13</xdr:col>
          <xdr:colOff>85725</xdr:colOff>
          <xdr:row>16</xdr:row>
          <xdr:rowOff>0</xdr:rowOff>
        </xdr:to>
        <xdr:sp macro="" textlink="">
          <xdr:nvSpPr>
            <xdr:cNvPr id="46" name="Group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104775</xdr:rowOff>
        </xdr:from>
        <xdr:to>
          <xdr:col>13</xdr:col>
          <xdr:colOff>76200</xdr:colOff>
          <xdr:row>15</xdr:row>
          <xdr:rowOff>9525</xdr:rowOff>
        </xdr:to>
        <xdr:sp macro="" textlink="">
          <xdr:nvSpPr>
            <xdr:cNvPr id="1099" name="Option Button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2148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</xdr:colOff>
          <xdr:row>15</xdr:row>
          <xdr:rowOff>57150</xdr:rowOff>
        </xdr:from>
        <xdr:to>
          <xdr:col>13</xdr:col>
          <xdr:colOff>85725</xdr:colOff>
          <xdr:row>15</xdr:row>
          <xdr:rowOff>190500</xdr:rowOff>
        </xdr:to>
        <xdr:sp macro="" textlink="">
          <xdr:nvSpPr>
            <xdr:cNvPr id="1100" name="Option Button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2148H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28575</xdr:colOff>
          <xdr:row>16</xdr:row>
          <xdr:rowOff>0</xdr:rowOff>
        </xdr:from>
        <xdr:to>
          <xdr:col>13</xdr:col>
          <xdr:colOff>85725</xdr:colOff>
          <xdr:row>17</xdr:row>
          <xdr:rowOff>133350</xdr:rowOff>
        </xdr:to>
        <xdr:sp macro="" textlink="">
          <xdr:nvSpPr>
            <xdr:cNvPr id="1101" name="Group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28575</xdr:rowOff>
        </xdr:from>
        <xdr:to>
          <xdr:col>13</xdr:col>
          <xdr:colOff>76200</xdr:colOff>
          <xdr:row>16</xdr:row>
          <xdr:rowOff>152400</xdr:rowOff>
        </xdr:to>
        <xdr:sp macro="" textlink="">
          <xdr:nvSpPr>
            <xdr:cNvPr id="1102" name="Option Button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ACTIVE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209550</xdr:rowOff>
        </xdr:from>
        <xdr:to>
          <xdr:col>13</xdr:col>
          <xdr:colOff>76200</xdr:colOff>
          <xdr:row>17</xdr:row>
          <xdr:rowOff>114300</xdr:rowOff>
        </xdr:to>
        <xdr:sp macro="" textlink="">
          <xdr:nvSpPr>
            <xdr:cNvPr id="1103" name="Option Button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it-IT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FIXED</a:t>
              </a:r>
            </a:p>
          </xdr:txBody>
        </xdr:sp>
        <xdr:clientData/>
      </xdr:twoCellAnchor>
    </mc:Choice>
    <mc:Fallback/>
  </mc:AlternateContent>
  <xdr:twoCellAnchor>
    <xdr:from>
      <xdr:col>9</xdr:col>
      <xdr:colOff>436756</xdr:colOff>
      <xdr:row>17</xdr:row>
      <xdr:rowOff>139390</xdr:rowOff>
    </xdr:from>
    <xdr:to>
      <xdr:col>11</xdr:col>
      <xdr:colOff>204439</xdr:colOff>
      <xdr:row>19</xdr:row>
      <xdr:rowOff>195145</xdr:rowOff>
    </xdr:to>
    <xdr:cxnSp macro="">
      <xdr:nvCxnSpPr>
        <xdr:cNvPr id="1193" name="Connettore diritto 1192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CxnSpPr/>
      </xdr:nvCxnSpPr>
      <xdr:spPr>
        <a:xfrm flipH="1">
          <a:off x="3614854" y="3879695"/>
          <a:ext cx="250902" cy="49251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17</xdr:row>
          <xdr:rowOff>19050</xdr:rowOff>
        </xdr:from>
        <xdr:to>
          <xdr:col>24</xdr:col>
          <xdr:colOff>0</xdr:colOff>
          <xdr:row>18</xdr:row>
          <xdr:rowOff>38100</xdr:rowOff>
        </xdr:to>
        <xdr:sp macro="" textlink="">
          <xdr:nvSpPr>
            <xdr:cNvPr id="48" name="Group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300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38100</xdr:colOff>
          <xdr:row>17</xdr:row>
          <xdr:rowOff>57150</xdr:rowOff>
        </xdr:from>
        <xdr:to>
          <xdr:col>23</xdr:col>
          <xdr:colOff>200025</xdr:colOff>
          <xdr:row>17</xdr:row>
          <xdr:rowOff>200025</xdr:rowOff>
        </xdr:to>
        <xdr:sp macro="" textlink="">
          <xdr:nvSpPr>
            <xdr:cNvPr id="1105" name="Option Button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190500</xdr:colOff>
          <xdr:row>17</xdr:row>
          <xdr:rowOff>85725</xdr:rowOff>
        </xdr:from>
        <xdr:to>
          <xdr:col>23</xdr:col>
          <xdr:colOff>390525</xdr:colOff>
          <xdr:row>18</xdr:row>
          <xdr:rowOff>19050</xdr:rowOff>
        </xdr:to>
        <xdr:sp macro="" textlink="">
          <xdr:nvSpPr>
            <xdr:cNvPr id="1106" name="Option Button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23</xdr:col>
      <xdr:colOff>19374</xdr:colOff>
      <xdr:row>16</xdr:row>
      <xdr:rowOff>48434</xdr:rowOff>
    </xdr:from>
    <xdr:to>
      <xdr:col>23</xdr:col>
      <xdr:colOff>415028</xdr:colOff>
      <xdr:row>17</xdr:row>
      <xdr:rowOff>3230</xdr:rowOff>
    </xdr:to>
    <xdr:pic>
      <xdr:nvPicPr>
        <xdr:cNvPr id="50" name="Immagine 49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6215467" y="3590442"/>
          <a:ext cx="395654" cy="174356"/>
        </a:xfrm>
        <a:prstGeom prst="rect">
          <a:avLst/>
        </a:prstGeom>
      </xdr:spPr>
    </xdr:pic>
    <xdr:clientData/>
  </xdr:twoCellAnchor>
  <xdr:twoCellAnchor editAs="oneCell">
    <xdr:from>
      <xdr:col>3</xdr:col>
      <xdr:colOff>158405</xdr:colOff>
      <xdr:row>48</xdr:row>
      <xdr:rowOff>102393</xdr:rowOff>
    </xdr:from>
    <xdr:to>
      <xdr:col>5</xdr:col>
      <xdr:colOff>396787</xdr:colOff>
      <xdr:row>51</xdr:row>
      <xdr:rowOff>79078</xdr:rowOff>
    </xdr:to>
    <xdr:pic>
      <xdr:nvPicPr>
        <xdr:cNvPr id="51" name="Immagine 50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1481019" y="9594736"/>
          <a:ext cx="1120125" cy="401228"/>
        </a:xfrm>
        <a:prstGeom prst="rect">
          <a:avLst/>
        </a:prstGeom>
      </xdr:spPr>
    </xdr:pic>
    <xdr:clientData/>
  </xdr:twoCellAnchor>
  <xdr:twoCellAnchor editAs="oneCell">
    <xdr:from>
      <xdr:col>3</xdr:col>
      <xdr:colOff>265841</xdr:colOff>
      <xdr:row>48</xdr:row>
      <xdr:rowOff>4762</xdr:rowOff>
    </xdr:from>
    <xdr:to>
      <xdr:col>5</xdr:col>
      <xdr:colOff>403451</xdr:colOff>
      <xdr:row>48</xdr:row>
      <xdr:rowOff>107155</xdr:rowOff>
    </xdr:to>
    <xdr:pic>
      <xdr:nvPicPr>
        <xdr:cNvPr id="52" name="Immagine 51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1588455" y="9497105"/>
          <a:ext cx="1019353" cy="102393"/>
        </a:xfrm>
        <a:prstGeom prst="rect">
          <a:avLst/>
        </a:prstGeom>
      </xdr:spPr>
    </xdr:pic>
    <xdr:clientData/>
  </xdr:twoCellAnchor>
  <xdr:twoCellAnchor editAs="oneCell">
    <xdr:from>
      <xdr:col>4</xdr:col>
      <xdr:colOff>97505</xdr:colOff>
      <xdr:row>47</xdr:row>
      <xdr:rowOff>110586</xdr:rowOff>
    </xdr:from>
    <xdr:to>
      <xdr:col>4</xdr:col>
      <xdr:colOff>340519</xdr:colOff>
      <xdr:row>48</xdr:row>
      <xdr:rowOff>7144</xdr:rowOff>
    </xdr:to>
    <xdr:pic>
      <xdr:nvPicPr>
        <xdr:cNvPr id="53" name="Immagine 52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1850105" y="9445086"/>
          <a:ext cx="243014" cy="965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4</xdr:row>
      <xdr:rowOff>66675</xdr:rowOff>
    </xdr:from>
    <xdr:to>
      <xdr:col>11</xdr:col>
      <xdr:colOff>328612</xdr:colOff>
      <xdr:row>18</xdr:row>
      <xdr:rowOff>142875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83" Type="http://schemas.openxmlformats.org/officeDocument/2006/relationships/ctrlProp" Target="../ctrlProps/ctrlProp80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81" Type="http://schemas.openxmlformats.org/officeDocument/2006/relationships/ctrlProp" Target="../ctrlProps/ctrlProp7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4" Type="http://schemas.openxmlformats.org/officeDocument/2006/relationships/ctrlProp" Target="../ctrlProps/ctrlProp21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66" Type="http://schemas.openxmlformats.org/officeDocument/2006/relationships/ctrlProp" Target="../ctrlProps/ctrlProp6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9A9F-9F0C-428F-B444-0E36578D6942}">
  <dimension ref="A1:Y56"/>
  <sheetViews>
    <sheetView tabSelected="1" showWhiteSpace="0" view="pageLayout" zoomScaleNormal="145" workbookViewId="0">
      <selection activeCell="V23" sqref="V23"/>
    </sheetView>
  </sheetViews>
  <sheetFormatPr defaultRowHeight="15" x14ac:dyDescent="0.25"/>
  <cols>
    <col min="1" max="6" width="6.140625" customWidth="1"/>
    <col min="7" max="7" width="1" customWidth="1"/>
    <col min="8" max="8" width="6.28515625" customWidth="1"/>
    <col min="9" max="9" width="0.5703125" customWidth="1"/>
    <col min="10" max="10" width="6.28515625" customWidth="1"/>
    <col min="11" max="11" width="0.5703125" customWidth="1"/>
    <col min="12" max="12" width="6.28515625" customWidth="1"/>
    <col min="13" max="13" width="0.5703125" customWidth="1"/>
    <col min="14" max="14" width="6.28515625" customWidth="1"/>
    <col min="15" max="15" width="0.5703125" customWidth="1"/>
    <col min="16" max="16" width="6.28515625" customWidth="1"/>
    <col min="17" max="17" width="0.5703125" customWidth="1"/>
    <col min="18" max="18" width="6.28515625" customWidth="1"/>
    <col min="19" max="19" width="0.5703125" customWidth="1"/>
    <col min="20" max="20" width="6.28515625" customWidth="1"/>
    <col min="21" max="21" width="0.5703125" customWidth="1"/>
    <col min="22" max="22" width="6.28515625" customWidth="1"/>
    <col min="23" max="23" width="0.5703125" customWidth="1"/>
    <col min="24" max="24" width="6.28515625" customWidth="1"/>
    <col min="25" max="25" width="0.28515625" customWidth="1"/>
  </cols>
  <sheetData>
    <row r="1" spans="1:25" ht="19.5" customHeight="1" x14ac:dyDescent="0.25">
      <c r="G1" s="7"/>
      <c r="H1" s="8"/>
      <c r="I1" s="8"/>
      <c r="J1" s="8"/>
      <c r="K1" s="8"/>
      <c r="L1" s="9"/>
      <c r="M1" s="9"/>
      <c r="N1" s="57" t="s">
        <v>39</v>
      </c>
      <c r="O1" s="57"/>
      <c r="P1" s="57"/>
      <c r="Q1" s="57"/>
      <c r="R1" s="57"/>
      <c r="S1" s="8"/>
      <c r="T1" s="8"/>
      <c r="U1" s="8"/>
      <c r="V1" s="8"/>
      <c r="W1" s="8"/>
      <c r="X1" s="8"/>
      <c r="Y1" s="1"/>
    </row>
    <row r="2" spans="1:25" ht="17.45" customHeight="1" x14ac:dyDescent="0.25">
      <c r="A2" s="16" t="s">
        <v>0</v>
      </c>
      <c r="B2" s="59" t="s">
        <v>48</v>
      </c>
      <c r="C2" s="59"/>
      <c r="D2" s="16" t="s">
        <v>26</v>
      </c>
      <c r="E2" s="81">
        <v>45129</v>
      </c>
      <c r="F2" s="59"/>
      <c r="G2" s="10"/>
      <c r="H2" s="15">
        <v>2</v>
      </c>
      <c r="I2" s="4"/>
      <c r="J2" s="11" t="s">
        <v>41</v>
      </c>
      <c r="K2" s="4"/>
      <c r="L2" s="4"/>
      <c r="M2" s="4"/>
      <c r="N2" s="4"/>
      <c r="O2" s="4"/>
      <c r="P2" s="5" t="s">
        <v>43</v>
      </c>
      <c r="Q2" s="4"/>
      <c r="R2" s="5" t="s">
        <v>44</v>
      </c>
      <c r="S2" s="4"/>
      <c r="T2" s="5" t="s">
        <v>43</v>
      </c>
      <c r="U2" s="4"/>
      <c r="V2" s="4"/>
      <c r="W2" s="4"/>
      <c r="X2" s="4"/>
      <c r="Y2" s="2"/>
    </row>
    <row r="3" spans="1:25" ht="17.45" customHeight="1" x14ac:dyDescent="0.25">
      <c r="A3" s="16" t="s">
        <v>1</v>
      </c>
      <c r="B3" s="59" t="s">
        <v>114</v>
      </c>
      <c r="C3" s="82"/>
      <c r="D3" s="16" t="s">
        <v>27</v>
      </c>
      <c r="E3" s="59" t="s">
        <v>114</v>
      </c>
      <c r="F3" s="59"/>
      <c r="G3" s="10"/>
      <c r="H3" s="15">
        <v>2</v>
      </c>
      <c r="I3" s="4"/>
      <c r="J3" s="12" t="s">
        <v>42</v>
      </c>
      <c r="K3" s="4"/>
      <c r="L3" s="4"/>
      <c r="M3" s="4"/>
      <c r="N3" s="4"/>
      <c r="O3" s="4"/>
      <c r="P3" s="15">
        <v>0</v>
      </c>
      <c r="Q3" s="4"/>
      <c r="R3" s="15">
        <v>4</v>
      </c>
      <c r="S3" s="4"/>
      <c r="T3" s="15">
        <v>4.5</v>
      </c>
      <c r="U3" s="4"/>
      <c r="V3" s="4"/>
      <c r="W3" s="4"/>
      <c r="X3" s="15">
        <v>17</v>
      </c>
      <c r="Y3" s="2"/>
    </row>
    <row r="4" spans="1:25" ht="17.45" customHeight="1" x14ac:dyDescent="0.25">
      <c r="A4" s="16" t="s">
        <v>2</v>
      </c>
      <c r="B4" s="16"/>
      <c r="C4" s="18"/>
      <c r="D4" s="18"/>
      <c r="E4" s="18"/>
      <c r="F4" s="18"/>
      <c r="G4" s="10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2"/>
    </row>
    <row r="5" spans="1:25" ht="17.45" customHeight="1" x14ac:dyDescent="0.25">
      <c r="A5" s="79" t="s">
        <v>3</v>
      </c>
      <c r="B5" s="80"/>
      <c r="C5" s="80"/>
      <c r="D5" s="80"/>
      <c r="E5" s="80"/>
      <c r="F5" s="80"/>
      <c r="G5" s="10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15">
        <v>0</v>
      </c>
      <c r="U5" s="4"/>
      <c r="V5" s="4"/>
      <c r="W5" s="4"/>
      <c r="X5" s="15"/>
      <c r="Y5" s="2"/>
    </row>
    <row r="6" spans="1:25" ht="17.45" customHeight="1" x14ac:dyDescent="0.25">
      <c r="A6" s="79" t="s">
        <v>4</v>
      </c>
      <c r="B6" s="80"/>
      <c r="C6" s="80"/>
      <c r="D6" s="80"/>
      <c r="E6" s="80"/>
      <c r="F6" s="80"/>
      <c r="G6" s="10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2"/>
    </row>
    <row r="7" spans="1:25" ht="17.45" customHeight="1" x14ac:dyDescent="0.25">
      <c r="A7" s="16"/>
      <c r="B7" s="19"/>
      <c r="C7" s="69" t="s">
        <v>5</v>
      </c>
      <c r="D7" s="69"/>
      <c r="E7" s="18"/>
      <c r="F7" s="18"/>
      <c r="G7" s="10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5" t="s">
        <v>43</v>
      </c>
      <c r="W7" s="4"/>
      <c r="X7" s="4"/>
      <c r="Y7" s="2"/>
    </row>
    <row r="8" spans="1:25" ht="17.45" customHeight="1" x14ac:dyDescent="0.25">
      <c r="A8" s="16" t="s">
        <v>6</v>
      </c>
      <c r="B8" s="59" t="s">
        <v>49</v>
      </c>
      <c r="C8" s="59"/>
      <c r="D8" s="19" t="s">
        <v>28</v>
      </c>
      <c r="E8" s="59" t="s">
        <v>50</v>
      </c>
      <c r="F8" s="59"/>
      <c r="G8" s="10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5">
        <v>4</v>
      </c>
      <c r="W8" s="4"/>
      <c r="X8" s="4"/>
      <c r="Y8" s="2"/>
    </row>
    <row r="9" spans="1:25" ht="17.45" customHeight="1" x14ac:dyDescent="0.25">
      <c r="A9" s="16" t="s">
        <v>7</v>
      </c>
      <c r="B9" s="59" t="s">
        <v>51</v>
      </c>
      <c r="C9" s="59"/>
      <c r="D9" s="20"/>
      <c r="E9" s="59" t="s">
        <v>52</v>
      </c>
      <c r="F9" s="59"/>
      <c r="G9" s="10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5" t="s">
        <v>45</v>
      </c>
      <c r="U9" s="4"/>
      <c r="V9" s="5" t="s">
        <v>46</v>
      </c>
      <c r="W9" s="4"/>
      <c r="X9" s="38"/>
      <c r="Y9" s="2"/>
    </row>
    <row r="10" spans="1:25" ht="17.45" customHeight="1" x14ac:dyDescent="0.25">
      <c r="A10" s="16" t="s">
        <v>8</v>
      </c>
      <c r="B10" s="83" t="s">
        <v>78</v>
      </c>
      <c r="C10" s="83"/>
      <c r="D10" s="83"/>
      <c r="E10" s="83"/>
      <c r="F10" s="83"/>
      <c r="G10" s="10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15">
        <v>4</v>
      </c>
      <c r="U10" s="4"/>
      <c r="V10" s="15">
        <v>1.8</v>
      </c>
      <c r="W10" s="4"/>
      <c r="X10" s="4"/>
      <c r="Y10" s="2"/>
    </row>
    <row r="11" spans="1:25" ht="17.45" customHeight="1" x14ac:dyDescent="0.25">
      <c r="A11" s="16"/>
      <c r="B11" s="19"/>
      <c r="C11" s="69" t="s">
        <v>9</v>
      </c>
      <c r="D11" s="69"/>
      <c r="E11" s="18"/>
      <c r="F11" s="18"/>
      <c r="G11" s="10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5" t="s">
        <v>43</v>
      </c>
      <c r="U11" s="4"/>
      <c r="V11" s="5" t="s">
        <v>47</v>
      </c>
      <c r="W11" s="4"/>
      <c r="X11" s="4"/>
      <c r="Y11" s="2"/>
    </row>
    <row r="12" spans="1:25" ht="17.45" customHeight="1" x14ac:dyDescent="0.25">
      <c r="A12" s="16" t="s">
        <v>10</v>
      </c>
      <c r="B12" s="19"/>
      <c r="C12" s="59" t="s">
        <v>115</v>
      </c>
      <c r="D12" s="59"/>
      <c r="E12" s="59"/>
      <c r="F12" s="59"/>
      <c r="G12" s="10"/>
      <c r="H12" s="15">
        <v>2</v>
      </c>
      <c r="I12" s="4"/>
      <c r="J12" s="11"/>
      <c r="K12" s="4"/>
      <c r="L12" s="4"/>
      <c r="M12" s="4"/>
      <c r="N12" s="4"/>
      <c r="O12" s="4"/>
      <c r="P12" s="13"/>
      <c r="Q12" s="4"/>
      <c r="R12" s="4"/>
      <c r="S12" s="4"/>
      <c r="T12" s="15">
        <v>1.5</v>
      </c>
      <c r="U12" s="4"/>
      <c r="V12" s="15">
        <v>1</v>
      </c>
      <c r="W12" s="4"/>
      <c r="X12" s="4"/>
      <c r="Y12" s="2"/>
    </row>
    <row r="13" spans="1:25" ht="17.45" customHeight="1" x14ac:dyDescent="0.25">
      <c r="A13" s="16" t="s">
        <v>11</v>
      </c>
      <c r="B13" s="19"/>
      <c r="C13" s="59" t="s">
        <v>53</v>
      </c>
      <c r="D13" s="59"/>
      <c r="E13" s="59"/>
      <c r="F13" s="59"/>
      <c r="G13" s="10"/>
      <c r="H13" s="15">
        <v>2</v>
      </c>
      <c r="I13" s="4"/>
      <c r="J13" s="12"/>
      <c r="K13" s="4"/>
      <c r="L13" s="4"/>
      <c r="M13" s="4"/>
      <c r="N13" s="15">
        <v>17</v>
      </c>
      <c r="O13" s="4"/>
      <c r="P13" s="15">
        <v>5.4</v>
      </c>
      <c r="Q13" s="4"/>
      <c r="R13" s="15">
        <v>5</v>
      </c>
      <c r="S13" s="4"/>
      <c r="T13" s="4"/>
      <c r="U13" s="4"/>
      <c r="V13" s="4"/>
      <c r="W13" s="4"/>
      <c r="X13" s="4"/>
      <c r="Y13" s="2"/>
    </row>
    <row r="14" spans="1:25" ht="17.45" customHeight="1" x14ac:dyDescent="0.25">
      <c r="A14" s="16" t="s">
        <v>12</v>
      </c>
      <c r="B14" s="19"/>
      <c r="C14" s="18"/>
      <c r="D14" s="59" t="s">
        <v>54</v>
      </c>
      <c r="E14" s="59"/>
      <c r="F14" s="59"/>
      <c r="G14" s="14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3"/>
    </row>
    <row r="15" spans="1:25" ht="17.45" customHeight="1" x14ac:dyDescent="0.25">
      <c r="A15" s="16" t="s">
        <v>13</v>
      </c>
      <c r="B15" s="19"/>
      <c r="C15" s="59" t="s">
        <v>55</v>
      </c>
      <c r="D15" s="59"/>
      <c r="E15" s="59"/>
      <c r="F15" s="59"/>
      <c r="G15" s="10"/>
      <c r="H15" s="4"/>
      <c r="I15" s="4"/>
      <c r="J15" s="4"/>
      <c r="K15" s="4"/>
      <c r="L15" s="4"/>
      <c r="M15" s="4"/>
      <c r="N15" s="57" t="s">
        <v>40</v>
      </c>
      <c r="O15" s="57"/>
      <c r="P15" s="57"/>
      <c r="Q15" s="57"/>
      <c r="R15" s="57"/>
      <c r="S15" s="4"/>
      <c r="T15" s="4"/>
      <c r="U15" s="4"/>
      <c r="V15" s="4"/>
      <c r="W15" s="4"/>
      <c r="X15" s="4"/>
      <c r="Y15" s="2"/>
    </row>
    <row r="16" spans="1:25" ht="17.45" customHeight="1" x14ac:dyDescent="0.3">
      <c r="A16" s="16"/>
      <c r="B16" s="19"/>
      <c r="C16" s="69" t="s">
        <v>14</v>
      </c>
      <c r="D16" s="69"/>
      <c r="E16" s="18"/>
      <c r="F16" s="18"/>
      <c r="G16" s="10"/>
      <c r="H16" s="47">
        <v>2</v>
      </c>
      <c r="I16" s="4"/>
      <c r="J16" s="11" t="s">
        <v>73</v>
      </c>
      <c r="K16" s="4"/>
      <c r="L16" s="4"/>
      <c r="M16" s="4"/>
      <c r="N16" s="4"/>
      <c r="O16" s="4"/>
      <c r="P16" s="5" t="s">
        <v>43</v>
      </c>
      <c r="Q16" s="4"/>
      <c r="R16" s="5" t="s">
        <v>44</v>
      </c>
      <c r="S16" s="4"/>
      <c r="T16" s="5" t="s">
        <v>43</v>
      </c>
      <c r="U16" s="4"/>
      <c r="V16" s="4"/>
      <c r="W16" s="4"/>
      <c r="X16" s="4"/>
      <c r="Y16" s="2"/>
    </row>
    <row r="17" spans="1:25" ht="17.45" customHeight="1" x14ac:dyDescent="0.3">
      <c r="A17" s="16" t="s">
        <v>15</v>
      </c>
      <c r="B17" s="17">
        <v>32</v>
      </c>
      <c r="C17" s="19" t="s">
        <v>29</v>
      </c>
      <c r="D17" s="17">
        <v>109</v>
      </c>
      <c r="E17" s="18"/>
      <c r="F17" s="18"/>
      <c r="G17" s="10"/>
      <c r="H17" s="47">
        <v>2</v>
      </c>
      <c r="I17" s="4"/>
      <c r="J17" s="12" t="s">
        <v>74</v>
      </c>
      <c r="K17" s="4"/>
      <c r="L17" s="4"/>
      <c r="M17" s="4"/>
      <c r="N17" s="4"/>
      <c r="O17" s="4"/>
      <c r="P17" s="47">
        <v>0</v>
      </c>
      <c r="Q17" s="4"/>
      <c r="R17" s="47">
        <v>2.5</v>
      </c>
      <c r="S17" s="4"/>
      <c r="T17" s="47">
        <v>4</v>
      </c>
      <c r="U17" s="4"/>
      <c r="V17" s="4"/>
      <c r="W17" s="4"/>
      <c r="X17" s="4"/>
      <c r="Y17" s="2"/>
    </row>
    <row r="18" spans="1:25" ht="17.45" customHeight="1" x14ac:dyDescent="0.25">
      <c r="A18" s="16" t="s">
        <v>16</v>
      </c>
      <c r="B18" s="19"/>
      <c r="C18" s="17" t="s">
        <v>56</v>
      </c>
      <c r="D18" s="21" t="s">
        <v>30</v>
      </c>
      <c r="E18" s="18"/>
      <c r="F18" s="17" t="s">
        <v>57</v>
      </c>
      <c r="G18" s="10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2"/>
    </row>
    <row r="19" spans="1:25" ht="17.45" customHeight="1" x14ac:dyDescent="0.25">
      <c r="A19" s="64" t="s">
        <v>25</v>
      </c>
      <c r="B19" s="65"/>
      <c r="C19" s="8"/>
      <c r="D19" s="22"/>
      <c r="E19" s="8"/>
      <c r="F19" s="22"/>
      <c r="G19" s="10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2"/>
    </row>
    <row r="20" spans="1:25" ht="17.45" customHeight="1" x14ac:dyDescent="0.25">
      <c r="A20" s="66"/>
      <c r="B20" s="67"/>
      <c r="C20" s="6"/>
      <c r="D20" s="24">
        <v>3</v>
      </c>
      <c r="E20" s="6"/>
      <c r="F20" s="24">
        <v>3</v>
      </c>
      <c r="G20" s="10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2"/>
    </row>
    <row r="21" spans="1:25" ht="17.45" customHeight="1" x14ac:dyDescent="0.25">
      <c r="A21" s="61" t="s">
        <v>17</v>
      </c>
      <c r="B21" s="62"/>
      <c r="C21" s="68" t="s">
        <v>37</v>
      </c>
      <c r="D21" s="68"/>
      <c r="E21" s="62" t="s">
        <v>31</v>
      </c>
      <c r="F21" s="62"/>
      <c r="G21" s="10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2"/>
    </row>
    <row r="22" spans="1:25" ht="17.45" customHeight="1" x14ac:dyDescent="0.3">
      <c r="A22" s="58" t="s">
        <v>58</v>
      </c>
      <c r="B22" s="59"/>
      <c r="C22" s="63" t="s">
        <v>38</v>
      </c>
      <c r="D22" s="63"/>
      <c r="E22" s="59" t="s">
        <v>58</v>
      </c>
      <c r="F22" s="59"/>
      <c r="G22" s="10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7">
        <v>3</v>
      </c>
      <c r="W22" s="95" t="s">
        <v>75</v>
      </c>
      <c r="X22" s="96"/>
      <c r="Y22" s="2"/>
    </row>
    <row r="23" spans="1:25" ht="17.45" customHeight="1" x14ac:dyDescent="0.3">
      <c r="A23" s="58" t="s">
        <v>61</v>
      </c>
      <c r="B23" s="59"/>
      <c r="C23" s="78" t="s">
        <v>18</v>
      </c>
      <c r="D23" s="78"/>
      <c r="E23" s="59" t="s">
        <v>61</v>
      </c>
      <c r="F23" s="59"/>
      <c r="G23" s="10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7">
        <v>4</v>
      </c>
      <c r="W23" s="95" t="s">
        <v>45</v>
      </c>
      <c r="X23" s="96"/>
      <c r="Y23" s="2"/>
    </row>
    <row r="24" spans="1:25" ht="17.45" customHeight="1" x14ac:dyDescent="0.3">
      <c r="A24" s="58">
        <v>400</v>
      </c>
      <c r="B24" s="59"/>
      <c r="C24" s="78" t="s">
        <v>19</v>
      </c>
      <c r="D24" s="78"/>
      <c r="E24" s="59">
        <v>400</v>
      </c>
      <c r="F24" s="59"/>
      <c r="G24" s="10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7">
        <v>1.5</v>
      </c>
      <c r="W24" s="95" t="s">
        <v>75</v>
      </c>
      <c r="X24" s="96"/>
      <c r="Y24" s="2"/>
    </row>
    <row r="25" spans="1:25" ht="17.45" customHeight="1" x14ac:dyDescent="0.3">
      <c r="A25" s="58" t="s">
        <v>59</v>
      </c>
      <c r="B25" s="59"/>
      <c r="C25" s="78" t="s">
        <v>20</v>
      </c>
      <c r="D25" s="78"/>
      <c r="E25" s="59" t="s">
        <v>60</v>
      </c>
      <c r="F25" s="59"/>
      <c r="G25" s="10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7">
        <v>1.8</v>
      </c>
      <c r="W25" s="95" t="s">
        <v>76</v>
      </c>
      <c r="X25" s="96"/>
      <c r="Y25" s="2"/>
    </row>
    <row r="26" spans="1:25" ht="17.45" customHeight="1" x14ac:dyDescent="0.3">
      <c r="A26" s="58">
        <v>9.5</v>
      </c>
      <c r="B26" s="59"/>
      <c r="C26" s="78" t="s">
        <v>21</v>
      </c>
      <c r="D26" s="78"/>
      <c r="E26" s="59">
        <v>9.5</v>
      </c>
      <c r="F26" s="59"/>
      <c r="G26" s="10"/>
      <c r="H26" s="47">
        <v>2</v>
      </c>
      <c r="I26" s="4"/>
      <c r="J26" s="11" t="s">
        <v>73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7">
        <v>3</v>
      </c>
      <c r="W26" s="95" t="s">
        <v>77</v>
      </c>
      <c r="X26" s="96"/>
      <c r="Y26" s="2"/>
    </row>
    <row r="27" spans="1:25" ht="17.45" customHeight="1" x14ac:dyDescent="0.3">
      <c r="A27" s="61" t="s">
        <v>17</v>
      </c>
      <c r="B27" s="62"/>
      <c r="C27" s="60" t="s">
        <v>22</v>
      </c>
      <c r="D27" s="60"/>
      <c r="E27" s="62" t="s">
        <v>31</v>
      </c>
      <c r="F27" s="62"/>
      <c r="G27" s="10"/>
      <c r="H27" s="47">
        <v>2</v>
      </c>
      <c r="I27" s="4"/>
      <c r="J27" s="12" t="s">
        <v>74</v>
      </c>
      <c r="K27" s="4"/>
      <c r="L27" s="4"/>
      <c r="M27" s="4"/>
      <c r="N27" s="4"/>
      <c r="O27" s="4"/>
      <c r="P27" s="47">
        <v>5.6</v>
      </c>
      <c r="Q27" s="4"/>
      <c r="R27" s="47">
        <v>4</v>
      </c>
      <c r="S27" s="4"/>
      <c r="T27" s="4"/>
      <c r="U27" s="4"/>
      <c r="V27" s="4"/>
      <c r="W27" s="4"/>
      <c r="X27" s="4"/>
      <c r="Y27" s="2"/>
    </row>
    <row r="28" spans="1:25" ht="17.45" customHeight="1" x14ac:dyDescent="0.25">
      <c r="A28" s="73">
        <v>1.1000000000000001</v>
      </c>
      <c r="B28" s="74"/>
      <c r="C28" s="75"/>
      <c r="D28" s="76">
        <v>1.1000000000000001</v>
      </c>
      <c r="E28" s="77"/>
      <c r="F28" s="77"/>
      <c r="G28" s="14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3"/>
    </row>
    <row r="29" spans="1:25" ht="17.45" customHeight="1" x14ac:dyDescent="0.25">
      <c r="A29" s="25"/>
      <c r="B29" s="71" t="s">
        <v>32</v>
      </c>
      <c r="C29" s="71"/>
      <c r="D29" s="71"/>
      <c r="E29" s="71"/>
      <c r="F29" s="27"/>
      <c r="G29" s="10"/>
      <c r="H29" s="4"/>
      <c r="I29" s="4"/>
      <c r="J29" s="4"/>
      <c r="K29" s="4"/>
      <c r="L29" s="57" t="s">
        <v>66</v>
      </c>
      <c r="M29" s="57"/>
      <c r="N29" s="57"/>
      <c r="O29" s="57"/>
      <c r="P29" s="57"/>
      <c r="Q29" s="57"/>
      <c r="R29" s="57"/>
      <c r="S29" s="57"/>
      <c r="T29" s="57"/>
      <c r="U29" s="4"/>
      <c r="V29" s="4"/>
      <c r="W29" s="4"/>
      <c r="X29" s="4"/>
      <c r="Y29" s="33"/>
    </row>
    <row r="30" spans="1:25" ht="17.45" customHeight="1" x14ac:dyDescent="0.25">
      <c r="A30" s="16"/>
      <c r="B30" s="19"/>
      <c r="C30" s="18"/>
      <c r="D30" s="18"/>
      <c r="E30" s="18"/>
      <c r="F30" s="18"/>
      <c r="G30" s="10"/>
      <c r="H30" s="4"/>
      <c r="I30" s="4"/>
      <c r="J30" s="4"/>
      <c r="K30" s="4"/>
      <c r="L30" s="37"/>
      <c r="M30" s="4"/>
      <c r="N30" s="37"/>
      <c r="O30" s="4"/>
      <c r="P30" s="94" t="s">
        <v>67</v>
      </c>
      <c r="Q30" s="94"/>
      <c r="R30" s="94"/>
      <c r="S30" s="4"/>
      <c r="T30" s="4"/>
      <c r="U30" s="4"/>
      <c r="V30" s="4"/>
      <c r="W30" s="4"/>
      <c r="X30" s="32"/>
      <c r="Y30" s="33"/>
    </row>
    <row r="31" spans="1:25" ht="17.45" customHeight="1" x14ac:dyDescent="0.25">
      <c r="A31" s="16"/>
      <c r="B31" s="72" t="s">
        <v>23</v>
      </c>
      <c r="C31" s="72"/>
      <c r="D31" s="72"/>
      <c r="E31" s="72"/>
      <c r="F31" s="18"/>
      <c r="G31" s="10"/>
      <c r="H31" s="4"/>
      <c r="I31" s="4"/>
      <c r="J31" s="4"/>
      <c r="K31" s="4"/>
      <c r="L31" s="32"/>
      <c r="M31" s="4"/>
      <c r="N31" s="32"/>
      <c r="O31" s="4"/>
      <c r="P31" s="4"/>
      <c r="Q31" s="4"/>
      <c r="R31" s="32"/>
      <c r="S31" s="4"/>
      <c r="T31" s="4"/>
      <c r="U31" s="4"/>
      <c r="V31" s="4"/>
      <c r="W31" s="4"/>
      <c r="X31" s="4"/>
      <c r="Y31" s="33"/>
    </row>
    <row r="32" spans="1:25" ht="17.25" customHeight="1" x14ac:dyDescent="0.25">
      <c r="A32" s="16" t="s">
        <v>24</v>
      </c>
      <c r="B32" s="59" t="s">
        <v>64</v>
      </c>
      <c r="C32" s="59"/>
      <c r="D32" s="28"/>
      <c r="E32" s="59" t="s">
        <v>64</v>
      </c>
      <c r="F32" s="59"/>
      <c r="G32" s="10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33"/>
    </row>
    <row r="33" spans="1:25" ht="17.25" customHeight="1" x14ac:dyDescent="0.25">
      <c r="A33" s="29"/>
      <c r="B33" s="59" t="s">
        <v>62</v>
      </c>
      <c r="C33" s="59"/>
      <c r="D33" s="8"/>
      <c r="E33" s="70" t="s">
        <v>63</v>
      </c>
      <c r="F33" s="70"/>
      <c r="G33" s="10"/>
      <c r="H33" s="4"/>
      <c r="I33" s="4"/>
      <c r="J33" s="4"/>
      <c r="K33" s="4"/>
      <c r="L33" s="37"/>
      <c r="M33" s="4"/>
      <c r="N33" s="37"/>
      <c r="O33" s="4"/>
      <c r="P33" s="4"/>
      <c r="Q33" s="4"/>
      <c r="R33" s="4"/>
      <c r="S33" s="4"/>
      <c r="T33" s="4"/>
      <c r="U33" s="4"/>
      <c r="V33" s="4"/>
      <c r="W33" s="4"/>
      <c r="X33" s="4"/>
      <c r="Y33" s="33"/>
    </row>
    <row r="34" spans="1:25" ht="17.25" customHeight="1" x14ac:dyDescent="0.25">
      <c r="A34" s="30" t="s">
        <v>33</v>
      </c>
      <c r="B34" s="8"/>
      <c r="C34" s="8"/>
      <c r="D34" s="31"/>
      <c r="E34" s="8"/>
      <c r="F34" s="8"/>
      <c r="G34" s="10"/>
      <c r="H34" s="4"/>
      <c r="I34" s="4"/>
      <c r="J34" s="4"/>
      <c r="K34" s="4"/>
      <c r="L34" s="32"/>
      <c r="M34" s="4"/>
      <c r="N34" s="32"/>
      <c r="O34" s="4"/>
      <c r="P34" s="4"/>
      <c r="Q34" s="4"/>
      <c r="R34" s="4"/>
      <c r="S34" s="4"/>
      <c r="T34" s="4"/>
      <c r="U34" s="4"/>
      <c r="V34" s="4"/>
      <c r="W34" s="4"/>
      <c r="X34" s="4"/>
      <c r="Y34" s="33"/>
    </row>
    <row r="35" spans="1:25" ht="6" customHeight="1" x14ac:dyDescent="0.25">
      <c r="A35" s="35"/>
      <c r="B35" s="4"/>
      <c r="C35" s="4"/>
      <c r="D35" s="36"/>
      <c r="E35" s="4"/>
      <c r="F35" s="4"/>
      <c r="G35" s="14"/>
      <c r="H35" s="6"/>
      <c r="I35" s="6"/>
      <c r="J35" s="6"/>
      <c r="K35" s="6"/>
      <c r="L35" s="24"/>
      <c r="M35" s="6"/>
      <c r="N35" s="24"/>
      <c r="O35" s="6"/>
      <c r="P35" s="6"/>
      <c r="Q35" s="6"/>
      <c r="R35" s="6"/>
      <c r="S35" s="6"/>
      <c r="T35" s="6"/>
      <c r="U35" s="6"/>
      <c r="V35" s="6"/>
      <c r="W35" s="6"/>
      <c r="X35" s="6"/>
      <c r="Y35" s="34"/>
    </row>
    <row r="36" spans="1:25" ht="11.25" customHeight="1" x14ac:dyDescent="0.25">
      <c r="A36" s="10"/>
      <c r="B36" s="4"/>
      <c r="C36" s="4"/>
      <c r="D36" s="4"/>
      <c r="E36" s="4"/>
      <c r="F36" s="4"/>
      <c r="G36" s="10"/>
      <c r="H36" s="4"/>
      <c r="I36" s="4"/>
      <c r="J36" s="4"/>
      <c r="K36" s="4"/>
      <c r="L36" s="93" t="s">
        <v>65</v>
      </c>
      <c r="M36" s="93"/>
      <c r="N36" s="93"/>
      <c r="O36" s="93"/>
      <c r="P36" s="93"/>
      <c r="Q36" s="93"/>
      <c r="R36" s="93"/>
      <c r="S36" s="93"/>
      <c r="T36" s="93"/>
      <c r="U36" s="4"/>
      <c r="V36" s="4"/>
      <c r="W36" s="4"/>
      <c r="X36" s="4"/>
      <c r="Y36" s="33"/>
    </row>
    <row r="37" spans="1:25" ht="17.45" customHeight="1" x14ac:dyDescent="0.25">
      <c r="A37" s="10"/>
      <c r="B37" s="4"/>
      <c r="C37" s="4"/>
      <c r="D37" s="4"/>
      <c r="E37" s="4"/>
      <c r="F37" s="4"/>
      <c r="G37" s="10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37"/>
      <c r="Y37" s="33"/>
    </row>
    <row r="38" spans="1:25" ht="17.45" customHeight="1" x14ac:dyDescent="0.25">
      <c r="A38" s="10"/>
      <c r="B38" s="4"/>
      <c r="C38" s="4"/>
      <c r="D38" s="4"/>
      <c r="E38" s="4"/>
      <c r="F38" s="4"/>
      <c r="G38" s="1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33"/>
    </row>
    <row r="39" spans="1:25" ht="17.45" customHeight="1" x14ac:dyDescent="0.25">
      <c r="A39" s="32"/>
      <c r="B39" s="4"/>
      <c r="C39" s="4"/>
      <c r="D39" s="32"/>
      <c r="E39" s="4"/>
      <c r="F39" s="26"/>
      <c r="G39" s="1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33"/>
    </row>
    <row r="40" spans="1:25" ht="3" customHeight="1" x14ac:dyDescent="0.25">
      <c r="A40" s="10"/>
      <c r="B40" s="4"/>
      <c r="C40" s="4"/>
      <c r="D40" s="4"/>
      <c r="E40" s="4"/>
      <c r="F40" s="4"/>
      <c r="G40" s="1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33"/>
    </row>
    <row r="41" spans="1:25" ht="17.45" customHeight="1" x14ac:dyDescent="0.25">
      <c r="A41" s="10"/>
      <c r="B41" s="4"/>
      <c r="C41" s="4"/>
      <c r="D41" s="32"/>
      <c r="E41" s="4"/>
      <c r="F41" s="4"/>
      <c r="G41" s="10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33"/>
    </row>
    <row r="42" spans="1:25" ht="7.5" customHeight="1" x14ac:dyDescent="0.25">
      <c r="A42" s="10"/>
      <c r="B42" s="4"/>
      <c r="C42" s="4"/>
      <c r="D42" s="4"/>
      <c r="E42" s="4"/>
      <c r="F42" s="4"/>
      <c r="G42" s="10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33"/>
    </row>
    <row r="43" spans="1:25" ht="16.5" customHeight="1" x14ac:dyDescent="0.25">
      <c r="A43" s="10"/>
      <c r="B43" s="4"/>
      <c r="C43" s="4"/>
      <c r="D43" s="32"/>
      <c r="E43" s="4"/>
      <c r="F43" s="4"/>
      <c r="G43" s="10"/>
      <c r="H43" s="4"/>
      <c r="I43" s="4"/>
      <c r="J43" s="4"/>
      <c r="K43" s="4"/>
      <c r="L43" s="4"/>
      <c r="M43" s="87" t="s">
        <v>68</v>
      </c>
      <c r="N43" s="87"/>
      <c r="O43" s="87"/>
      <c r="P43" s="87"/>
      <c r="Q43" s="4"/>
      <c r="R43" s="84"/>
      <c r="S43" s="85"/>
      <c r="T43" s="85"/>
      <c r="U43" s="85"/>
      <c r="V43" s="86"/>
      <c r="W43" s="4"/>
      <c r="X43" s="4"/>
      <c r="Y43" s="33"/>
    </row>
    <row r="44" spans="1:25" ht="3" customHeight="1" x14ac:dyDescent="0.25">
      <c r="A44" s="10"/>
      <c r="B44" s="4"/>
      <c r="C44" s="4"/>
      <c r="D44" s="37"/>
      <c r="E44" s="4"/>
      <c r="F44" s="4"/>
      <c r="G44" s="14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34"/>
    </row>
    <row r="45" spans="1:25" ht="4.5" customHeight="1" x14ac:dyDescent="0.25">
      <c r="A45" s="10"/>
      <c r="B45" s="4"/>
      <c r="C45" s="4"/>
      <c r="D45" s="4"/>
      <c r="E45" s="4"/>
      <c r="F45" s="4"/>
      <c r="G45" s="89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2"/>
    </row>
    <row r="46" spans="1:25" ht="17.45" customHeight="1" x14ac:dyDescent="0.25">
      <c r="A46" s="10"/>
      <c r="B46" s="4"/>
      <c r="C46" s="4"/>
      <c r="D46" s="32"/>
      <c r="E46" s="4"/>
      <c r="F46" s="4"/>
      <c r="G46" s="91"/>
      <c r="H46" s="92"/>
      <c r="I46" s="92"/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2"/>
    </row>
    <row r="47" spans="1:25" ht="8.25" customHeight="1" x14ac:dyDescent="0.25">
      <c r="A47" s="10"/>
      <c r="B47" s="4"/>
      <c r="C47" s="4"/>
      <c r="D47" s="4"/>
      <c r="E47" s="4"/>
      <c r="F47" s="4"/>
      <c r="G47" s="91"/>
      <c r="H47" s="92"/>
      <c r="I47" s="92"/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2"/>
    </row>
    <row r="48" spans="1:25" ht="15.75" customHeight="1" x14ac:dyDescent="0.25">
      <c r="A48" s="10"/>
      <c r="B48" s="4"/>
      <c r="C48" s="4"/>
      <c r="D48" s="32"/>
      <c r="E48" s="4"/>
      <c r="F48" s="4"/>
      <c r="G48" s="91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2"/>
    </row>
    <row r="49" spans="1:25" ht="16.5" customHeight="1" x14ac:dyDescent="0.25">
      <c r="A49" s="10"/>
      <c r="B49" s="4"/>
      <c r="C49" s="4"/>
      <c r="D49" s="4"/>
      <c r="E49" s="4"/>
      <c r="F49" s="4"/>
      <c r="G49" s="10"/>
      <c r="H49" s="39" t="s">
        <v>79</v>
      </c>
      <c r="I49" s="4"/>
      <c r="J49" s="4"/>
      <c r="K49" s="4"/>
      <c r="L49" s="88" t="s">
        <v>72</v>
      </c>
      <c r="M49" s="88"/>
      <c r="N49" s="88"/>
      <c r="O49" s="4"/>
      <c r="P49" s="4"/>
      <c r="Q49" s="4"/>
      <c r="R49" s="40" t="s">
        <v>71</v>
      </c>
      <c r="S49" s="4"/>
      <c r="T49" s="41">
        <v>0</v>
      </c>
      <c r="U49" s="42"/>
      <c r="V49" s="41">
        <v>0.5</v>
      </c>
      <c r="W49" s="42"/>
      <c r="X49" s="43">
        <v>1</v>
      </c>
      <c r="Y49" s="2"/>
    </row>
    <row r="50" spans="1:25" ht="3" customHeight="1" thickBot="1" x14ac:dyDescent="0.3">
      <c r="A50" s="10"/>
      <c r="B50" s="4"/>
      <c r="C50" s="4">
        <v>10</v>
      </c>
      <c r="D50" s="4"/>
      <c r="E50" s="4"/>
      <c r="F50" s="4"/>
      <c r="G50" s="10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2"/>
    </row>
    <row r="51" spans="1:25" ht="13.5" customHeight="1" thickBot="1" x14ac:dyDescent="0.3">
      <c r="A51" s="10"/>
      <c r="B51" s="4"/>
      <c r="C51" s="32"/>
      <c r="D51" s="4"/>
      <c r="E51" s="4"/>
      <c r="F51" s="4"/>
      <c r="G51" s="10"/>
      <c r="H51" s="48">
        <f>D17/B17*1.9</f>
        <v>6.4718749999999998</v>
      </c>
      <c r="I51" s="4"/>
      <c r="J51" s="4"/>
      <c r="K51" s="4"/>
      <c r="L51" s="44" t="s">
        <v>69</v>
      </c>
      <c r="M51" s="4"/>
      <c r="N51" s="53">
        <f>'Calc F'!B31</f>
        <v>-1.2410947177928344</v>
      </c>
      <c r="O51" s="4"/>
      <c r="P51" s="4"/>
      <c r="Q51" s="4"/>
      <c r="R51" s="44" t="s">
        <v>69</v>
      </c>
      <c r="S51" s="4"/>
      <c r="T51" s="46">
        <f>V10</f>
        <v>1.8</v>
      </c>
      <c r="U51" s="45"/>
      <c r="V51" s="46">
        <f>'Calc F'!B43</f>
        <v>2.1658875319112099</v>
      </c>
      <c r="W51" s="45"/>
      <c r="X51" s="50">
        <f>'Calc F'!B51</f>
        <v>2.5775755622665741</v>
      </c>
      <c r="Y51" s="2"/>
    </row>
    <row r="52" spans="1:25" ht="13.5" customHeight="1" thickBot="1" x14ac:dyDescent="0.3">
      <c r="A52" s="14"/>
      <c r="B52" s="6"/>
      <c r="C52" s="6"/>
      <c r="D52" s="6"/>
      <c r="E52" s="6"/>
      <c r="F52" s="6"/>
      <c r="G52" s="14"/>
      <c r="H52" s="6"/>
      <c r="I52" s="6"/>
      <c r="J52" s="6"/>
      <c r="K52" s="6"/>
      <c r="L52" s="23" t="s">
        <v>70</v>
      </c>
      <c r="M52" s="6"/>
      <c r="N52" s="56">
        <f>'Calc R'!B31</f>
        <v>-1.2995317059882949</v>
      </c>
      <c r="O52" s="6"/>
      <c r="P52" s="6"/>
      <c r="Q52" s="6"/>
      <c r="R52" s="23" t="s">
        <v>70</v>
      </c>
      <c r="S52" s="6"/>
      <c r="T52" s="46">
        <f>V25</f>
        <v>1.8</v>
      </c>
      <c r="U52" s="45"/>
      <c r="V52" s="46">
        <f>'Calc R'!B43</f>
        <v>2.1503467396033642</v>
      </c>
      <c r="W52" s="45"/>
      <c r="X52" s="50">
        <f>'Calc R'!B51</f>
        <v>2.55496145965094</v>
      </c>
      <c r="Y52" s="3"/>
    </row>
    <row r="53" spans="1:25" ht="17.45" customHeight="1" x14ac:dyDescent="0.25"/>
    <row r="54" spans="1:25" ht="17.45" customHeight="1" x14ac:dyDescent="0.25"/>
    <row r="55" spans="1:25" ht="17.45" customHeight="1" x14ac:dyDescent="0.25"/>
    <row r="56" spans="1:25" ht="17.45" customHeight="1" x14ac:dyDescent="0.25"/>
  </sheetData>
  <sheetProtection sheet="1" selectLockedCells="1"/>
  <mergeCells count="62">
    <mergeCell ref="W22:X22"/>
    <mergeCell ref="W23:X23"/>
    <mergeCell ref="W24:X24"/>
    <mergeCell ref="W25:X25"/>
    <mergeCell ref="W26:X26"/>
    <mergeCell ref="R43:V43"/>
    <mergeCell ref="M43:P43"/>
    <mergeCell ref="L49:N49"/>
    <mergeCell ref="G45:X48"/>
    <mergeCell ref="L29:T29"/>
    <mergeCell ref="L36:T36"/>
    <mergeCell ref="P30:R30"/>
    <mergeCell ref="C11:D11"/>
    <mergeCell ref="C12:F12"/>
    <mergeCell ref="C13:F13"/>
    <mergeCell ref="B10:F10"/>
    <mergeCell ref="B9:C9"/>
    <mergeCell ref="B8:C8"/>
    <mergeCell ref="E8:F8"/>
    <mergeCell ref="A6:F6"/>
    <mergeCell ref="E9:F9"/>
    <mergeCell ref="B2:C2"/>
    <mergeCell ref="E2:F2"/>
    <mergeCell ref="B3:C3"/>
    <mergeCell ref="E3:F3"/>
    <mergeCell ref="C7:D7"/>
    <mergeCell ref="A5:F5"/>
    <mergeCell ref="A28:C28"/>
    <mergeCell ref="D28:F28"/>
    <mergeCell ref="A23:B23"/>
    <mergeCell ref="E23:F23"/>
    <mergeCell ref="C23:D23"/>
    <mergeCell ref="C24:D24"/>
    <mergeCell ref="C25:D25"/>
    <mergeCell ref="C26:D26"/>
    <mergeCell ref="A24:B24"/>
    <mergeCell ref="E25:F25"/>
    <mergeCell ref="E26:F26"/>
    <mergeCell ref="A25:B25"/>
    <mergeCell ref="E24:F24"/>
    <mergeCell ref="B33:C33"/>
    <mergeCell ref="E33:F33"/>
    <mergeCell ref="B29:E29"/>
    <mergeCell ref="B31:E31"/>
    <mergeCell ref="B32:C32"/>
    <mergeCell ref="E32:F32"/>
    <mergeCell ref="N1:R1"/>
    <mergeCell ref="N15:R15"/>
    <mergeCell ref="A26:B26"/>
    <mergeCell ref="C27:D27"/>
    <mergeCell ref="A27:B27"/>
    <mergeCell ref="E27:F27"/>
    <mergeCell ref="C22:D22"/>
    <mergeCell ref="A22:B22"/>
    <mergeCell ref="E22:F22"/>
    <mergeCell ref="D14:F14"/>
    <mergeCell ref="C15:F15"/>
    <mergeCell ref="A19:B20"/>
    <mergeCell ref="A21:B21"/>
    <mergeCell ref="C21:D21"/>
    <mergeCell ref="E21:F21"/>
    <mergeCell ref="C16:D16"/>
  </mergeCells>
  <pageMargins left="0.23622047244094491" right="0.23622047244094491" top="0.39370078740157483" bottom="0.39370078740157483" header="0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228600</xdr:colOff>
                    <xdr:row>16</xdr:row>
                    <xdr:rowOff>19050</xdr:rowOff>
                  </from>
                  <to>
                    <xdr:col>5</xdr:col>
                    <xdr:colOff>419100</xdr:colOff>
                    <xdr:row>16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123825</xdr:colOff>
                    <xdr:row>33</xdr:row>
                    <xdr:rowOff>66675</xdr:rowOff>
                  </from>
                  <to>
                    <xdr:col>1</xdr:col>
                    <xdr:colOff>361950</xdr:colOff>
                    <xdr:row>33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Group Box 3">
              <controlPr defaultSize="0" print="0" autoFill="0" autoPict="0">
                <anchor moveWithCells="1">
                  <from>
                    <xdr:col>2</xdr:col>
                    <xdr:colOff>9525</xdr:colOff>
                    <xdr:row>3</xdr:row>
                    <xdr:rowOff>0</xdr:rowOff>
                  </from>
                  <to>
                    <xdr:col>6</xdr:col>
                    <xdr:colOff>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7" name="Option Button 6">
              <controlPr defaultSize="0" autoFill="0" autoLine="0" autoPict="0">
                <anchor moveWithCells="1">
                  <from>
                    <xdr:col>2</xdr:col>
                    <xdr:colOff>295275</xdr:colOff>
                    <xdr:row>3</xdr:row>
                    <xdr:rowOff>38100</xdr:rowOff>
                  </from>
                  <to>
                    <xdr:col>4</xdr:col>
                    <xdr:colOff>9525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8" name="Option Button 7">
              <controlPr defaultSize="0" autoFill="0" autoLine="0" autoPict="0">
                <anchor moveWithCells="1">
                  <from>
                    <xdr:col>4</xdr:col>
                    <xdr:colOff>209550</xdr:colOff>
                    <xdr:row>3</xdr:row>
                    <xdr:rowOff>47625</xdr:rowOff>
                  </from>
                  <to>
                    <xdr:col>5</xdr:col>
                    <xdr:colOff>419100</xdr:colOff>
                    <xdr:row>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Group Box 8">
              <controlPr defaultSize="0" print="0" autoFill="0" autoPict="0">
                <anchor moveWithCells="1">
                  <from>
                    <xdr:col>1</xdr:col>
                    <xdr:colOff>152400</xdr:colOff>
                    <xdr:row>4</xdr:row>
                    <xdr:rowOff>0</xdr:rowOff>
                  </from>
                  <to>
                    <xdr:col>6</xdr:col>
                    <xdr:colOff>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0" name="Option Button 9">
              <controlPr defaultSize="0" autoFill="0" autoLine="0" autoPict="0">
                <anchor moveWithCells="1">
                  <from>
                    <xdr:col>1</xdr:col>
                    <xdr:colOff>161925</xdr:colOff>
                    <xdr:row>4</xdr:row>
                    <xdr:rowOff>47625</xdr:rowOff>
                  </from>
                  <to>
                    <xdr:col>3</xdr:col>
                    <xdr:colOff>57150</xdr:colOff>
                    <xdr:row>4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1" name="Option Button 10">
              <controlPr defaultSize="0" autoFill="0" autoLine="0" autoPict="0">
                <anchor moveWithCells="1">
                  <from>
                    <xdr:col>3</xdr:col>
                    <xdr:colOff>123825</xdr:colOff>
                    <xdr:row>4</xdr:row>
                    <xdr:rowOff>28575</xdr:rowOff>
                  </from>
                  <to>
                    <xdr:col>4</xdr:col>
                    <xdr:colOff>247650</xdr:colOff>
                    <xdr:row>4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2" name="Option Button 11">
              <controlPr defaultSize="0" autoFill="0" autoLine="0" autoPict="0">
                <anchor moveWithCells="1">
                  <from>
                    <xdr:col>4</xdr:col>
                    <xdr:colOff>333375</xdr:colOff>
                    <xdr:row>4</xdr:row>
                    <xdr:rowOff>38100</xdr:rowOff>
                  </from>
                  <to>
                    <xdr:col>5</xdr:col>
                    <xdr:colOff>409575</xdr:colOff>
                    <xdr:row>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3" name="Group Box 12">
              <controlPr defaultSize="0" print="0" autoFill="0" autoPict="0">
                <anchor moveWithCells="1">
                  <from>
                    <xdr:col>1</xdr:col>
                    <xdr:colOff>152400</xdr:colOff>
                    <xdr:row>5</xdr:row>
                    <xdr:rowOff>0</xdr:rowOff>
                  </from>
                  <to>
                    <xdr:col>6</xdr:col>
                    <xdr:colOff>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4" name="Option Button 13">
              <controlPr defaultSize="0" autoFill="0" autoLine="0" autoPict="0">
                <anchor moveWithCells="1">
                  <from>
                    <xdr:col>1</xdr:col>
                    <xdr:colOff>238125</xdr:colOff>
                    <xdr:row>5</xdr:row>
                    <xdr:rowOff>38100</xdr:rowOff>
                  </from>
                  <to>
                    <xdr:col>2</xdr:col>
                    <xdr:colOff>276225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5" name="Option Button 14">
              <controlPr defaultSize="0" autoFill="0" autoLine="0" autoPict="0">
                <anchor moveWithCells="1">
                  <from>
                    <xdr:col>2</xdr:col>
                    <xdr:colOff>409575</xdr:colOff>
                    <xdr:row>5</xdr:row>
                    <xdr:rowOff>38100</xdr:rowOff>
                  </from>
                  <to>
                    <xdr:col>4</xdr:col>
                    <xdr:colOff>190500</xdr:colOff>
                    <xdr:row>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6" name="Option Button 15">
              <controlPr defaultSize="0" autoFill="0" autoLine="0" autoPict="0">
                <anchor moveWithCells="1">
                  <from>
                    <xdr:col>4</xdr:col>
                    <xdr:colOff>295275</xdr:colOff>
                    <xdr:row>5</xdr:row>
                    <xdr:rowOff>28575</xdr:rowOff>
                  </from>
                  <to>
                    <xdr:col>5</xdr:col>
                    <xdr:colOff>333375</xdr:colOff>
                    <xdr:row>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7" name="Check Box 16">
              <controlPr defaultSize="0" autoFill="0" autoLine="0" autoPict="0">
                <anchor moveWithCells="1">
                  <from>
                    <xdr:col>0</xdr:col>
                    <xdr:colOff>209550</xdr:colOff>
                    <xdr:row>29</xdr:row>
                    <xdr:rowOff>57150</xdr:rowOff>
                  </from>
                  <to>
                    <xdr:col>0</xdr:col>
                    <xdr:colOff>400050</xdr:colOff>
                    <xdr:row>30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8" name="Check Box 17">
              <controlPr defaultSize="0" autoFill="0" autoLine="0" autoPict="0">
                <anchor moveWithCells="1">
                  <from>
                    <xdr:col>1</xdr:col>
                    <xdr:colOff>323850</xdr:colOff>
                    <xdr:row>29</xdr:row>
                    <xdr:rowOff>47625</xdr:rowOff>
                  </from>
                  <to>
                    <xdr:col>2</xdr:col>
                    <xdr:colOff>85725</xdr:colOff>
                    <xdr:row>30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9" name="Check Box 18">
              <controlPr defaultSize="0" autoFill="0" autoLine="0" autoPict="0">
                <anchor moveWithCells="1">
                  <from>
                    <xdr:col>2</xdr:col>
                    <xdr:colOff>409575</xdr:colOff>
                    <xdr:row>29</xdr:row>
                    <xdr:rowOff>38100</xdr:rowOff>
                  </from>
                  <to>
                    <xdr:col>3</xdr:col>
                    <xdr:colOff>171450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20" name="Check Box 19">
              <controlPr defaultSize="0" autoFill="0" autoLine="0" autoPict="0">
                <anchor moveWithCells="1">
                  <from>
                    <xdr:col>4</xdr:col>
                    <xdr:colOff>123825</xdr:colOff>
                    <xdr:row>29</xdr:row>
                    <xdr:rowOff>38100</xdr:rowOff>
                  </from>
                  <to>
                    <xdr:col>4</xdr:col>
                    <xdr:colOff>323850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1" name="Check Box 20">
              <controlPr defaultSize="0" autoFill="0" autoLine="0" autoPict="0">
                <anchor moveWithCells="1">
                  <from>
                    <xdr:col>5</xdr:col>
                    <xdr:colOff>247650</xdr:colOff>
                    <xdr:row>29</xdr:row>
                    <xdr:rowOff>38100</xdr:rowOff>
                  </from>
                  <to>
                    <xdr:col>6</xdr:col>
                    <xdr:colOff>9525</xdr:colOff>
                    <xdr:row>29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22" name="Check Box 21">
              <controlPr defaultSize="0" autoFill="0" autoLine="0" autoPict="0">
                <anchor moveWithCells="1">
                  <from>
                    <xdr:col>1</xdr:col>
                    <xdr:colOff>390525</xdr:colOff>
                    <xdr:row>42</xdr:row>
                    <xdr:rowOff>95250</xdr:rowOff>
                  </from>
                  <to>
                    <xdr:col>2</xdr:col>
                    <xdr:colOff>180975</xdr:colOff>
                    <xdr:row>45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3" name="Group Box 22">
              <controlPr defaultSize="0" print="0" autoFill="0" autoPict="0">
                <anchor moveWithCells="1">
                  <from>
                    <xdr:col>11</xdr:col>
                    <xdr:colOff>133350</xdr:colOff>
                    <xdr:row>0</xdr:row>
                    <xdr:rowOff>161925</xdr:rowOff>
                  </from>
                  <to>
                    <xdr:col>13</xdr:col>
                    <xdr:colOff>228600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4" name="Option Button 23">
              <controlPr defaultSize="0" autoFill="0" autoLine="0" autoPict="0">
                <anchor moveWithCells="1">
                  <from>
                    <xdr:col>11</xdr:col>
                    <xdr:colOff>142875</xdr:colOff>
                    <xdr:row>0</xdr:row>
                    <xdr:rowOff>180975</xdr:rowOff>
                  </from>
                  <to>
                    <xdr:col>13</xdr:col>
                    <xdr:colOff>219075</xdr:colOff>
                    <xdr:row>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5" name="Option Button 24">
              <controlPr defaultSize="0" autoFill="0" autoLine="0" autoPict="0">
                <anchor moveWithCells="1">
                  <from>
                    <xdr:col>11</xdr:col>
                    <xdr:colOff>152400</xdr:colOff>
                    <xdr:row>1</xdr:row>
                    <xdr:rowOff>104775</xdr:rowOff>
                  </from>
                  <to>
                    <xdr:col>13</xdr:col>
                    <xdr:colOff>228600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6" name="Group Box 25">
              <controlPr defaultSize="0" print="0" autoFill="0" autoPict="0">
                <anchor moveWithCells="1">
                  <from>
                    <xdr:col>11</xdr:col>
                    <xdr:colOff>133350</xdr:colOff>
                    <xdr:row>2</xdr:row>
                    <xdr:rowOff>47625</xdr:rowOff>
                  </from>
                  <to>
                    <xdr:col>13</xdr:col>
                    <xdr:colOff>228600</xdr:colOff>
                    <xdr:row>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7" name="Option Button 26">
              <controlPr defaultSize="0" autoFill="0" autoLine="0" autoPict="0">
                <anchor moveWithCells="1">
                  <from>
                    <xdr:col>11</xdr:col>
                    <xdr:colOff>142875</xdr:colOff>
                    <xdr:row>2</xdr:row>
                    <xdr:rowOff>76200</xdr:rowOff>
                  </from>
                  <to>
                    <xdr:col>13</xdr:col>
                    <xdr:colOff>219075</xdr:colOff>
                    <xdr:row>2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8" name="Option Button 27">
              <controlPr defaultSize="0" autoFill="0" autoLine="0" autoPict="0">
                <anchor moveWithCells="1">
                  <from>
                    <xdr:col>11</xdr:col>
                    <xdr:colOff>142875</xdr:colOff>
                    <xdr:row>3</xdr:row>
                    <xdr:rowOff>38100</xdr:rowOff>
                  </from>
                  <to>
                    <xdr:col>13</xdr:col>
                    <xdr:colOff>219075</xdr:colOff>
                    <xdr:row>3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9" name="Group Box 28">
              <controlPr defaultSize="0" print="0" autoFill="0" autoPict="0">
                <anchor moveWithCells="1">
                  <from>
                    <xdr:col>9</xdr:col>
                    <xdr:colOff>304800</xdr:colOff>
                    <xdr:row>11</xdr:row>
                    <xdr:rowOff>85725</xdr:rowOff>
                  </from>
                  <to>
                    <xdr:col>12</xdr:col>
                    <xdr:colOff>28575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30" name="Check Box 29">
              <controlPr defaultSize="0" autoFill="0" autoLine="0" autoPict="0">
                <anchor moveWithCells="1">
                  <from>
                    <xdr:col>9</xdr:col>
                    <xdr:colOff>171450</xdr:colOff>
                    <xdr:row>13</xdr:row>
                    <xdr:rowOff>9525</xdr:rowOff>
                  </from>
                  <to>
                    <xdr:col>12</xdr:col>
                    <xdr:colOff>28575</xdr:colOff>
                    <xdr:row>13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" r:id="rId31" name="Option Button 30">
              <controlPr defaultSize="0" autoFill="0" autoLine="0" autoPict="0">
                <anchor moveWithCells="1">
                  <from>
                    <xdr:col>9</xdr:col>
                    <xdr:colOff>314325</xdr:colOff>
                    <xdr:row>11</xdr:row>
                    <xdr:rowOff>104775</xdr:rowOff>
                  </from>
                  <to>
                    <xdr:col>11</xdr:col>
                    <xdr:colOff>361950</xdr:colOff>
                    <xdr:row>12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" r:id="rId32" name="Option Button 31">
              <controlPr defaultSize="0" autoFill="0" autoLine="0" autoPict="0">
                <anchor moveWithCells="1">
                  <from>
                    <xdr:col>9</xdr:col>
                    <xdr:colOff>314325</xdr:colOff>
                    <xdr:row>12</xdr:row>
                    <xdr:rowOff>57150</xdr:rowOff>
                  </from>
                  <to>
                    <xdr:col>12</xdr:col>
                    <xdr:colOff>19050</xdr:colOff>
                    <xdr:row>12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33" name="Check Box 32">
              <controlPr defaultSize="0" autoFill="0" autoLine="0" autoPict="0">
                <anchor moveWithCells="1">
                  <from>
                    <xdr:col>6</xdr:col>
                    <xdr:colOff>28575</xdr:colOff>
                    <xdr:row>5</xdr:row>
                    <xdr:rowOff>133350</xdr:rowOff>
                  </from>
                  <to>
                    <xdr:col>7</xdr:col>
                    <xdr:colOff>152400</xdr:colOff>
                    <xdr:row>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" r:id="rId34" name="Group Box 33">
              <controlPr defaultSize="0" print="0" autoFill="0" autoPict="0">
                <anchor moveWithCells="1">
                  <from>
                    <xdr:col>22</xdr:col>
                    <xdr:colOff>9525</xdr:colOff>
                    <xdr:row>12</xdr:row>
                    <xdr:rowOff>9525</xdr:rowOff>
                  </from>
                  <to>
                    <xdr:col>23</xdr:col>
                    <xdr:colOff>180975</xdr:colOff>
                    <xdr:row>13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" r:id="rId35" name="Option Button 34">
              <controlPr defaultSize="0" autoFill="0" autoLine="0" autoPict="0">
                <anchor moveWithCells="1">
                  <from>
                    <xdr:col>22</xdr:col>
                    <xdr:colOff>19050</xdr:colOff>
                    <xdr:row>12</xdr:row>
                    <xdr:rowOff>19050</xdr:rowOff>
                  </from>
                  <to>
                    <xdr:col>23</xdr:col>
                    <xdr:colOff>152400</xdr:colOff>
                    <xdr:row>12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" r:id="rId36" name="Option Button 35">
              <controlPr defaultSize="0" autoFill="0" autoLine="0" autoPict="0">
                <anchor moveWithCells="1">
                  <from>
                    <xdr:col>22</xdr:col>
                    <xdr:colOff>19050</xdr:colOff>
                    <xdr:row>12</xdr:row>
                    <xdr:rowOff>152400</xdr:rowOff>
                  </from>
                  <to>
                    <xdr:col>23</xdr:col>
                    <xdr:colOff>152400</xdr:colOff>
                    <xdr:row>13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7" name="Group Box 36">
              <controlPr defaultSize="0" print="0" autoFill="0" autoPict="0">
                <anchor moveWithCells="1">
                  <from>
                    <xdr:col>21</xdr:col>
                    <xdr:colOff>142875</xdr:colOff>
                    <xdr:row>12</xdr:row>
                    <xdr:rowOff>133350</xdr:rowOff>
                  </from>
                  <to>
                    <xdr:col>21</xdr:col>
                    <xdr:colOff>352425</xdr:colOff>
                    <xdr:row>13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8" name="Option Button 37">
              <controlPr defaultSize="0" autoFill="0" autoLine="0" autoPict="0">
                <anchor moveWithCells="1">
                  <from>
                    <xdr:col>21</xdr:col>
                    <xdr:colOff>152400</xdr:colOff>
                    <xdr:row>12</xdr:row>
                    <xdr:rowOff>142875</xdr:rowOff>
                  </from>
                  <to>
                    <xdr:col>21</xdr:col>
                    <xdr:colOff>323850</xdr:colOff>
                    <xdr:row>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9" name="Option Button 38">
              <controlPr defaultSize="0" autoFill="0" autoLine="0" autoPict="0">
                <anchor moveWithCells="1">
                  <from>
                    <xdr:col>21</xdr:col>
                    <xdr:colOff>152400</xdr:colOff>
                    <xdr:row>13</xdr:row>
                    <xdr:rowOff>57150</xdr:rowOff>
                  </from>
                  <to>
                    <xdr:col>21</xdr:col>
                    <xdr:colOff>323850</xdr:colOff>
                    <xdr:row>13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40" name="Group Box 39">
              <controlPr defaultSize="0" print="0" autoFill="0" autoPict="0">
                <anchor moveWithCells="1">
                  <from>
                    <xdr:col>6</xdr:col>
                    <xdr:colOff>0</xdr:colOff>
                    <xdr:row>28</xdr:row>
                    <xdr:rowOff>0</xdr:rowOff>
                  </from>
                  <to>
                    <xdr:col>9</xdr:col>
                    <xdr:colOff>38100</xdr:colOff>
                    <xdr:row>30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" r:id="rId41" name="Option Button 40">
              <controlPr defaultSize="0" autoFill="0" autoLine="0" autoPict="0">
                <anchor moveWithCells="1">
                  <from>
                    <xdr:col>6</xdr:col>
                    <xdr:colOff>19050</xdr:colOff>
                    <xdr:row>28</xdr:row>
                    <xdr:rowOff>9525</xdr:rowOff>
                  </from>
                  <to>
                    <xdr:col>9</xdr:col>
                    <xdr:colOff>9525</xdr:colOff>
                    <xdr:row>28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42" name="Option Button 41">
              <controlPr defaultSize="0" autoFill="0" autoLine="0" autoPict="0">
                <anchor moveWithCells="1">
                  <from>
                    <xdr:col>6</xdr:col>
                    <xdr:colOff>19050</xdr:colOff>
                    <xdr:row>28</xdr:row>
                    <xdr:rowOff>161925</xdr:rowOff>
                  </from>
                  <to>
                    <xdr:col>9</xdr:col>
                    <xdr:colOff>9525</xdr:colOff>
                    <xdr:row>29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" r:id="rId43" name="Option Button 42">
              <controlPr defaultSize="0" autoFill="0" autoLine="0" autoPict="0">
                <anchor moveWithCells="1">
                  <from>
                    <xdr:col>6</xdr:col>
                    <xdr:colOff>19050</xdr:colOff>
                    <xdr:row>29</xdr:row>
                    <xdr:rowOff>95250</xdr:rowOff>
                  </from>
                  <to>
                    <xdr:col>9</xdr:col>
                    <xdr:colOff>9525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44" name="Check Box 43">
              <controlPr defaultSize="0" autoFill="0" autoLine="0" autoPict="0">
                <anchor moveWithCells="1">
                  <from>
                    <xdr:col>12</xdr:col>
                    <xdr:colOff>9525</xdr:colOff>
                    <xdr:row>31</xdr:row>
                    <xdr:rowOff>133350</xdr:rowOff>
                  </from>
                  <to>
                    <xdr:col>13</xdr:col>
                    <xdr:colOff>152400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45" name="Check Box 44">
              <controlPr defaultSize="0" autoFill="0" autoLine="0" autoPict="0">
                <anchor moveWithCells="1">
                  <from>
                    <xdr:col>15</xdr:col>
                    <xdr:colOff>238125</xdr:colOff>
                    <xdr:row>31</xdr:row>
                    <xdr:rowOff>123825</xdr:rowOff>
                  </from>
                  <to>
                    <xdr:col>15</xdr:col>
                    <xdr:colOff>447675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46" name="Check Box 45">
              <controlPr defaultSize="0" autoFill="0" autoLine="0" autoPict="0">
                <anchor moveWithCells="1">
                  <from>
                    <xdr:col>15</xdr:col>
                    <xdr:colOff>371475</xdr:colOff>
                    <xdr:row>31</xdr:row>
                    <xdr:rowOff>123825</xdr:rowOff>
                  </from>
                  <to>
                    <xdr:col>17</xdr:col>
                    <xdr:colOff>66675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47" name="Check Box 46">
              <controlPr defaultSize="0" autoFill="0" autoLine="0" autoPict="0">
                <anchor moveWithCells="1">
                  <from>
                    <xdr:col>17</xdr:col>
                    <xdr:colOff>19050</xdr:colOff>
                    <xdr:row>31</xdr:row>
                    <xdr:rowOff>123825</xdr:rowOff>
                  </from>
                  <to>
                    <xdr:col>17</xdr:col>
                    <xdr:colOff>200025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" r:id="rId48" name="Check Box 47">
              <controlPr defaultSize="0" autoFill="0" autoLine="0" autoPict="0">
                <anchor moveWithCells="1">
                  <from>
                    <xdr:col>17</xdr:col>
                    <xdr:colOff>152400</xdr:colOff>
                    <xdr:row>31</xdr:row>
                    <xdr:rowOff>123825</xdr:rowOff>
                  </from>
                  <to>
                    <xdr:col>17</xdr:col>
                    <xdr:colOff>333375</xdr:colOff>
                    <xdr:row>32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2" r:id="rId49" name="Check Box 48">
              <controlPr defaultSize="0" autoFill="0" autoLine="0" autoPict="0">
                <anchor moveWithCells="1">
                  <from>
                    <xdr:col>17</xdr:col>
                    <xdr:colOff>381000</xdr:colOff>
                    <xdr:row>31</xdr:row>
                    <xdr:rowOff>133350</xdr:rowOff>
                  </from>
                  <to>
                    <xdr:col>19</xdr:col>
                    <xdr:colOff>76200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3" r:id="rId50" name="Check Box 49">
              <controlPr defaultSize="0" autoFill="0" autoLine="0" autoPict="0">
                <anchor moveWithCells="1">
                  <from>
                    <xdr:col>19</xdr:col>
                    <xdr:colOff>114300</xdr:colOff>
                    <xdr:row>31</xdr:row>
                    <xdr:rowOff>133350</xdr:rowOff>
                  </from>
                  <to>
                    <xdr:col>19</xdr:col>
                    <xdr:colOff>295275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4" r:id="rId51" name="Check Box 50">
              <controlPr defaultSize="0" autoFill="0" autoLine="0" autoPict="0">
                <anchor moveWithCells="1">
                  <from>
                    <xdr:col>19</xdr:col>
                    <xdr:colOff>323850</xdr:colOff>
                    <xdr:row>31</xdr:row>
                    <xdr:rowOff>133350</xdr:rowOff>
                  </from>
                  <to>
                    <xdr:col>21</xdr:col>
                    <xdr:colOff>19050</xdr:colOff>
                    <xdr:row>32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" r:id="rId52" name="Check Box 51">
              <controlPr defaultSize="0" autoFill="0" autoLine="0" autoPict="0">
                <anchor moveWithCells="1">
                  <from>
                    <xdr:col>19</xdr:col>
                    <xdr:colOff>390525</xdr:colOff>
                    <xdr:row>30</xdr:row>
                    <xdr:rowOff>161925</xdr:rowOff>
                  </from>
                  <to>
                    <xdr:col>21</xdr:col>
                    <xdr:colOff>76200</xdr:colOff>
                    <xdr:row>31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53" name="Check Box 52">
              <controlPr defaultSize="0" autoFill="0" autoLine="0" autoPict="0">
                <anchor moveWithCells="1">
                  <from>
                    <xdr:col>19</xdr:col>
                    <xdr:colOff>390525</xdr:colOff>
                    <xdr:row>32</xdr:row>
                    <xdr:rowOff>95250</xdr:rowOff>
                  </from>
                  <to>
                    <xdr:col>21</xdr:col>
                    <xdr:colOff>76200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54" name="Check Box 53">
              <controlPr defaultSize="0" autoFill="0" autoLine="0" autoPict="0">
                <anchor moveWithCells="1">
                  <from>
                    <xdr:col>6</xdr:col>
                    <xdr:colOff>0</xdr:colOff>
                    <xdr:row>35</xdr:row>
                    <xdr:rowOff>142875</xdr:rowOff>
                  </from>
                  <to>
                    <xdr:col>7</xdr:col>
                    <xdr:colOff>114300</xdr:colOff>
                    <xdr:row>36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55" name="Check Box 54">
              <controlPr defaultSize="0" autoFill="0" autoLine="0" autoPict="0">
                <anchor moveWithCells="1">
                  <from>
                    <xdr:col>9</xdr:col>
                    <xdr:colOff>38100</xdr:colOff>
                    <xdr:row>36</xdr:row>
                    <xdr:rowOff>85725</xdr:rowOff>
                  </from>
                  <to>
                    <xdr:col>9</xdr:col>
                    <xdr:colOff>219075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56" name="Check Box 55">
              <controlPr defaultSize="0" autoFill="0" autoLine="0" autoPict="0">
                <anchor moveWithCells="1">
                  <from>
                    <xdr:col>9</xdr:col>
                    <xdr:colOff>428625</xdr:colOff>
                    <xdr:row>36</xdr:row>
                    <xdr:rowOff>85725</xdr:rowOff>
                  </from>
                  <to>
                    <xdr:col>11</xdr:col>
                    <xdr:colOff>133350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57" name="Check Box 56">
              <controlPr defaultSize="0" autoFill="0" autoLine="0" autoPict="0">
                <anchor moveWithCells="1">
                  <from>
                    <xdr:col>11</xdr:col>
                    <xdr:colOff>247650</xdr:colOff>
                    <xdr:row>36</xdr:row>
                    <xdr:rowOff>85725</xdr:rowOff>
                  </from>
                  <to>
                    <xdr:col>11</xdr:col>
                    <xdr:colOff>428625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58" name="Check Box 57">
              <controlPr defaultSize="0" autoFill="0" autoLine="0" autoPict="0">
                <anchor moveWithCells="1">
                  <from>
                    <xdr:col>15</xdr:col>
                    <xdr:colOff>76200</xdr:colOff>
                    <xdr:row>36</xdr:row>
                    <xdr:rowOff>161925</xdr:rowOff>
                  </from>
                  <to>
                    <xdr:col>15</xdr:col>
                    <xdr:colOff>247650</xdr:colOff>
                    <xdr:row>37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59" name="Check Box 58">
              <controlPr defaultSize="0" autoFill="0" autoLine="0" autoPict="0">
                <anchor moveWithCells="1">
                  <from>
                    <xdr:col>17</xdr:col>
                    <xdr:colOff>428625</xdr:colOff>
                    <xdr:row>36</xdr:row>
                    <xdr:rowOff>85725</xdr:rowOff>
                  </from>
                  <to>
                    <xdr:col>19</xdr:col>
                    <xdr:colOff>114300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60" name="Check Box 59">
              <controlPr defaultSize="0" autoFill="0" autoLine="0" autoPict="0">
                <anchor moveWithCells="1">
                  <from>
                    <xdr:col>19</xdr:col>
                    <xdr:colOff>257175</xdr:colOff>
                    <xdr:row>36</xdr:row>
                    <xdr:rowOff>85725</xdr:rowOff>
                  </from>
                  <to>
                    <xdr:col>19</xdr:col>
                    <xdr:colOff>438150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61" name="Check Box 60">
              <controlPr defaultSize="0" autoFill="0" autoLine="0" autoPict="0">
                <anchor moveWithCells="1">
                  <from>
                    <xdr:col>21</xdr:col>
                    <xdr:colOff>152400</xdr:colOff>
                    <xdr:row>36</xdr:row>
                    <xdr:rowOff>85725</xdr:rowOff>
                  </from>
                  <to>
                    <xdr:col>21</xdr:col>
                    <xdr:colOff>323850</xdr:colOff>
                    <xdr:row>37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" r:id="rId62" name="Check Box 61">
              <controlPr defaultSize="0" autoFill="0" autoLine="0" autoPict="0">
                <anchor moveWithCells="1">
                  <from>
                    <xdr:col>23</xdr:col>
                    <xdr:colOff>257175</xdr:colOff>
                    <xdr:row>35</xdr:row>
                    <xdr:rowOff>133350</xdr:rowOff>
                  </from>
                  <to>
                    <xdr:col>23</xdr:col>
                    <xdr:colOff>428625</xdr:colOff>
                    <xdr:row>36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63" name="Check Box 62">
              <controlPr defaultSize="0" autoFill="0" autoLine="0" autoPict="0">
                <anchor moveWithCells="1">
                  <from>
                    <xdr:col>21</xdr:col>
                    <xdr:colOff>171450</xdr:colOff>
                    <xdr:row>38</xdr:row>
                    <xdr:rowOff>209550</xdr:rowOff>
                  </from>
                  <to>
                    <xdr:col>21</xdr:col>
                    <xdr:colOff>342900</xdr:colOff>
                    <xdr:row>40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" r:id="rId64" name="Check Box 63">
              <controlPr defaultSize="0" autoFill="0" autoLine="0" autoPict="0">
                <anchor moveWithCells="1">
                  <from>
                    <xdr:col>15</xdr:col>
                    <xdr:colOff>85725</xdr:colOff>
                    <xdr:row>38</xdr:row>
                    <xdr:rowOff>200025</xdr:rowOff>
                  </from>
                  <to>
                    <xdr:col>15</xdr:col>
                    <xdr:colOff>247650</xdr:colOff>
                    <xdr:row>40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65" name="Check Box 64">
              <controlPr defaultSize="0" autoFill="0" autoLine="0" autoPict="0">
                <anchor moveWithCells="1">
                  <from>
                    <xdr:col>15</xdr:col>
                    <xdr:colOff>428625</xdr:colOff>
                    <xdr:row>38</xdr:row>
                    <xdr:rowOff>47625</xdr:rowOff>
                  </from>
                  <to>
                    <xdr:col>17</xdr:col>
                    <xdr:colOff>114300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" r:id="rId66" name="Check Box 65">
              <controlPr defaultSize="0" autoFill="0" autoLine="0" autoPict="0">
                <anchor moveWithCells="1">
                  <from>
                    <xdr:col>17</xdr:col>
                    <xdr:colOff>85725</xdr:colOff>
                    <xdr:row>38</xdr:row>
                    <xdr:rowOff>47625</xdr:rowOff>
                  </from>
                  <to>
                    <xdr:col>17</xdr:col>
                    <xdr:colOff>257175</xdr:colOff>
                    <xdr:row>38</xdr:row>
                    <xdr:rowOff>209550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67" name="Check Box 66">
              <controlPr defaultSize="0" autoFill="0" autoLine="0" autoPict="0">
                <anchor moveWithCells="1">
                  <from>
                    <xdr:col>15</xdr:col>
                    <xdr:colOff>285750</xdr:colOff>
                    <xdr:row>38</xdr:row>
                    <xdr:rowOff>47625</xdr:rowOff>
                  </from>
                  <to>
                    <xdr:col>16</xdr:col>
                    <xdr:colOff>9525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68" name="Check Box 67">
              <controlPr defaultSize="0" autoFill="0" autoLine="0" autoPict="0">
                <anchor moveWithCells="1">
                  <from>
                    <xdr:col>13</xdr:col>
                    <xdr:colOff>352425</xdr:colOff>
                    <xdr:row>38</xdr:row>
                    <xdr:rowOff>47625</xdr:rowOff>
                  </from>
                  <to>
                    <xdr:col>15</xdr:col>
                    <xdr:colOff>38100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69" name="Check Box 68">
              <controlPr defaultSize="0" autoFill="0" autoLine="0" autoPict="0">
                <anchor moveWithCells="1">
                  <from>
                    <xdr:col>13</xdr:col>
                    <xdr:colOff>209550</xdr:colOff>
                    <xdr:row>38</xdr:row>
                    <xdr:rowOff>47625</xdr:rowOff>
                  </from>
                  <to>
                    <xdr:col>13</xdr:col>
                    <xdr:colOff>381000</xdr:colOff>
                    <xdr:row>38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70" name="Check Box 69">
              <controlPr defaultSize="0" autoFill="0" autoLine="0" autoPict="0">
                <anchor moveWithCells="1">
                  <from>
                    <xdr:col>9</xdr:col>
                    <xdr:colOff>19050</xdr:colOff>
                    <xdr:row>38</xdr:row>
                    <xdr:rowOff>219075</xdr:rowOff>
                  </from>
                  <to>
                    <xdr:col>9</xdr:col>
                    <xdr:colOff>190500</xdr:colOff>
                    <xdr:row>40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" r:id="rId71" name="Group Box 70">
              <controlPr defaultSize="0" print="0" autoFill="0" autoPict="0">
                <anchor moveWithCells="1">
                  <from>
                    <xdr:col>11</xdr:col>
                    <xdr:colOff>161925</xdr:colOff>
                    <xdr:row>25</xdr:row>
                    <xdr:rowOff>38100</xdr:rowOff>
                  </from>
                  <to>
                    <xdr:col>13</xdr:col>
                    <xdr:colOff>333375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3" r:id="rId72" name="Check Box 71">
              <controlPr defaultSize="0" autoFill="0" autoLine="0" autoPict="0">
                <anchor moveWithCells="1">
                  <from>
                    <xdr:col>11</xdr:col>
                    <xdr:colOff>28575</xdr:colOff>
                    <xdr:row>26</xdr:row>
                    <xdr:rowOff>171450</xdr:rowOff>
                  </from>
                  <to>
                    <xdr:col>13</xdr:col>
                    <xdr:colOff>333375</xdr:colOff>
                    <xdr:row>27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73" name="Option Button 72">
              <controlPr defaultSize="0" autoFill="0" autoLine="0" autoPict="0">
                <anchor moveWithCells="1">
                  <from>
                    <xdr:col>11</xdr:col>
                    <xdr:colOff>171450</xdr:colOff>
                    <xdr:row>25</xdr:row>
                    <xdr:rowOff>57150</xdr:rowOff>
                  </from>
                  <to>
                    <xdr:col>13</xdr:col>
                    <xdr:colOff>219075</xdr:colOff>
                    <xdr:row>25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" r:id="rId74" name="Option Button 73">
              <controlPr defaultSize="0" autoFill="0" autoLine="0" autoPict="0">
                <anchor moveWithCells="1">
                  <from>
                    <xdr:col>11</xdr:col>
                    <xdr:colOff>171450</xdr:colOff>
                    <xdr:row>26</xdr:row>
                    <xdr:rowOff>9525</xdr:rowOff>
                  </from>
                  <to>
                    <xdr:col>13</xdr:col>
                    <xdr:colOff>323850</xdr:colOff>
                    <xdr:row>26</xdr:row>
                    <xdr:rowOff>161925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6" r:id="rId75" name="Group Box 74">
              <controlPr defaultSize="0" print="0" autoFill="0" autoPict="0">
                <anchor moveWithCells="1">
                  <from>
                    <xdr:col>10</xdr:col>
                    <xdr:colOff>28575</xdr:colOff>
                    <xdr:row>14</xdr:row>
                    <xdr:rowOff>85725</xdr:rowOff>
                  </from>
                  <to>
                    <xdr:col>13</xdr:col>
                    <xdr:colOff>85725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76" name="Option Button 75">
              <controlPr defaultSize="0" autoFill="0" autoLine="0" autoPict="0">
                <anchor moveWithCells="1">
                  <from>
                    <xdr:col>11</xdr:col>
                    <xdr:colOff>0</xdr:colOff>
                    <xdr:row>14</xdr:row>
                    <xdr:rowOff>104775</xdr:rowOff>
                  </from>
                  <to>
                    <xdr:col>13</xdr:col>
                    <xdr:colOff>76200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77" name="Option Button 76">
              <controlPr defaultSize="0" autoFill="0" autoLine="0" autoPict="0">
                <anchor moveWithCells="1">
                  <from>
                    <xdr:col>11</xdr:col>
                    <xdr:colOff>9525</xdr:colOff>
                    <xdr:row>15</xdr:row>
                    <xdr:rowOff>57150</xdr:rowOff>
                  </from>
                  <to>
                    <xdr:col>13</xdr:col>
                    <xdr:colOff>85725</xdr:colOff>
                    <xdr:row>15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78" name="Group Box 77">
              <controlPr defaultSize="0" print="0" autoFill="0" autoPict="0">
                <anchor moveWithCells="1">
                  <from>
                    <xdr:col>10</xdr:col>
                    <xdr:colOff>28575</xdr:colOff>
                    <xdr:row>16</xdr:row>
                    <xdr:rowOff>0</xdr:rowOff>
                  </from>
                  <to>
                    <xdr:col>13</xdr:col>
                    <xdr:colOff>85725</xdr:colOff>
                    <xdr:row>17</xdr:row>
                    <xdr:rowOff>133350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79" name="Option Button 78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28575</xdr:rowOff>
                  </from>
                  <to>
                    <xdr:col>13</xdr:col>
                    <xdr:colOff>76200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80" name="Option Button 79">
              <controlPr defaultSize="0" autoFill="0" autoLine="0" autoPict="0">
                <anchor moveWithCells="1">
                  <from>
                    <xdr:col>11</xdr:col>
                    <xdr:colOff>0</xdr:colOff>
                    <xdr:row>16</xdr:row>
                    <xdr:rowOff>209550</xdr:rowOff>
                  </from>
                  <to>
                    <xdr:col>13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8" r:id="rId81" name="Group Box 80">
              <controlPr defaultSize="0" print="0" autoFill="0" autoPict="0">
                <anchor moveWithCells="1">
                  <from>
                    <xdr:col>22</xdr:col>
                    <xdr:colOff>19050</xdr:colOff>
                    <xdr:row>17</xdr:row>
                    <xdr:rowOff>19050</xdr:rowOff>
                  </from>
                  <to>
                    <xdr:col>24</xdr:col>
                    <xdr:colOff>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82" name="Option Button 81">
              <controlPr defaultSize="0" autoFill="0" autoLine="0" autoPict="0">
                <anchor moveWithCells="1">
                  <from>
                    <xdr:col>22</xdr:col>
                    <xdr:colOff>38100</xdr:colOff>
                    <xdr:row>17</xdr:row>
                    <xdr:rowOff>57150</xdr:rowOff>
                  </from>
                  <to>
                    <xdr:col>23</xdr:col>
                    <xdr:colOff>200025</xdr:colOff>
                    <xdr:row>17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83" name="Option Button 82">
              <controlPr defaultSize="0" autoFill="0" autoLine="0" autoPict="0">
                <anchor moveWithCells="1">
                  <from>
                    <xdr:col>23</xdr:col>
                    <xdr:colOff>190500</xdr:colOff>
                    <xdr:row>17</xdr:row>
                    <xdr:rowOff>85725</xdr:rowOff>
                  </from>
                  <to>
                    <xdr:col>23</xdr:col>
                    <xdr:colOff>390525</xdr:colOff>
                    <xdr:row>18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1086E-F28A-454F-BDD1-397BF2F56A17}">
  <dimension ref="A1:D11"/>
  <sheetViews>
    <sheetView workbookViewId="0">
      <selection activeCell="D27" sqref="D27"/>
    </sheetView>
  </sheetViews>
  <sheetFormatPr defaultRowHeight="15" x14ac:dyDescent="0.25"/>
  <cols>
    <col min="1" max="1" width="17.140625" customWidth="1"/>
    <col min="3" max="3" width="2.140625" customWidth="1"/>
    <col min="4" max="4" width="31" customWidth="1"/>
  </cols>
  <sheetData>
    <row r="1" spans="1:4" x14ac:dyDescent="0.25">
      <c r="A1" t="s">
        <v>34</v>
      </c>
      <c r="B1">
        <v>2</v>
      </c>
    </row>
    <row r="2" spans="1:4" x14ac:dyDescent="0.25">
      <c r="A2" t="s">
        <v>35</v>
      </c>
      <c r="B2">
        <v>2</v>
      </c>
    </row>
    <row r="3" spans="1:4" x14ac:dyDescent="0.25">
      <c r="A3" t="s">
        <v>36</v>
      </c>
      <c r="B3">
        <v>2</v>
      </c>
    </row>
    <row r="9" spans="1:4" x14ac:dyDescent="0.25">
      <c r="A9" t="s">
        <v>86</v>
      </c>
      <c r="B9">
        <v>64</v>
      </c>
    </row>
    <row r="10" spans="1:4" x14ac:dyDescent="0.25">
      <c r="A10" t="s">
        <v>84</v>
      </c>
      <c r="B10">
        <v>4.3</v>
      </c>
    </row>
    <row r="11" spans="1:4" x14ac:dyDescent="0.25">
      <c r="A11" t="s">
        <v>85</v>
      </c>
      <c r="B11">
        <v>2</v>
      </c>
      <c r="D11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F2C5C-5E0C-42A9-86FF-8AB16687082F}">
  <dimension ref="A3:D51"/>
  <sheetViews>
    <sheetView workbookViewId="0">
      <selection activeCell="B51" sqref="B51"/>
    </sheetView>
  </sheetViews>
  <sheetFormatPr defaultRowHeight="15" x14ac:dyDescent="0.25"/>
  <cols>
    <col min="1" max="1" width="11.28515625" customWidth="1"/>
    <col min="2" max="2" width="11.28515625" style="49" customWidth="1"/>
    <col min="3" max="3" width="11.42578125" customWidth="1"/>
    <col min="4" max="4" width="52.42578125" customWidth="1"/>
  </cols>
  <sheetData>
    <row r="3" spans="1:4" x14ac:dyDescent="0.25">
      <c r="A3" t="s">
        <v>80</v>
      </c>
      <c r="B3" s="49">
        <v>61</v>
      </c>
      <c r="D3" t="s">
        <v>92</v>
      </c>
    </row>
    <row r="4" spans="1:4" x14ac:dyDescent="0.25">
      <c r="A4" t="s">
        <v>81</v>
      </c>
      <c r="B4" s="49">
        <f>19.7+Setup!T12+Setup!T3+2*DataPicker!B10</f>
        <v>34.299999999999997</v>
      </c>
      <c r="D4" t="s">
        <v>93</v>
      </c>
    </row>
    <row r="5" spans="1:4" x14ac:dyDescent="0.25">
      <c r="A5" t="s">
        <v>82</v>
      </c>
      <c r="B5" s="49">
        <f>SQRT((B12-B13)^2+(C12-C13)^2)</f>
        <v>50.753539800397384</v>
      </c>
    </row>
    <row r="6" spans="1:4" x14ac:dyDescent="0.25">
      <c r="A6" t="s">
        <v>83</v>
      </c>
      <c r="B6" s="49">
        <f>SQRT((C13-C10)^2+(B13-B10)^2)</f>
        <v>32.42298567374695</v>
      </c>
    </row>
    <row r="7" spans="1:4" x14ac:dyDescent="0.25">
      <c r="A7" t="s">
        <v>96</v>
      </c>
      <c r="B7" s="49">
        <f>SQRT((B12-B10)^2+(C12-C10)^2)</f>
        <v>70.603687560461509</v>
      </c>
    </row>
    <row r="9" spans="1:4" x14ac:dyDescent="0.25">
      <c r="B9" s="51" t="s">
        <v>97</v>
      </c>
      <c r="C9" s="52" t="s">
        <v>98</v>
      </c>
    </row>
    <row r="10" spans="1:4" ht="14.25" customHeight="1" x14ac:dyDescent="0.25">
      <c r="A10" t="s">
        <v>100</v>
      </c>
      <c r="B10" s="49">
        <v>9</v>
      </c>
      <c r="C10" s="49">
        <f>Setup!P13+DataPicker!B11+(Setup!H12+Setup!H13)/2+DataPicker!B10</f>
        <v>13.7</v>
      </c>
    </row>
    <row r="11" spans="1:4" x14ac:dyDescent="0.25">
      <c r="A11" t="s">
        <v>101</v>
      </c>
      <c r="B11" s="49">
        <f>9+61*COS(RADIANS(B16))</f>
        <v>69.916588434851761</v>
      </c>
      <c r="C11" s="49">
        <f xml:space="preserve"> C14- B23* SIN(RADIANS(B24+Setup!V10))</f>
        <v>16.888926693871202</v>
      </c>
    </row>
    <row r="12" spans="1:4" x14ac:dyDescent="0.25">
      <c r="A12" t="s">
        <v>102</v>
      </c>
      <c r="B12" s="49">
        <f>B11-B4*SIN(RADIANS(Setup!V10))</f>
        <v>68.839199398471962</v>
      </c>
      <c r="C12" s="49">
        <f>C11+B4*COS(RADIANS(Setup!V10))</f>
        <v>51.172001714415799</v>
      </c>
    </row>
    <row r="13" spans="1:4" x14ac:dyDescent="0.25">
      <c r="A13" t="s">
        <v>103</v>
      </c>
      <c r="B13" s="49">
        <v>18.5</v>
      </c>
      <c r="C13" s="49">
        <f>Setup!P13+DataPicker!B11+31+(Setup!H2+Setup!H3)/2+DataPicker!B10</f>
        <v>44.699999999999996</v>
      </c>
    </row>
    <row r="14" spans="1:4" x14ac:dyDescent="0.25">
      <c r="A14" t="s">
        <v>104</v>
      </c>
      <c r="B14" s="49">
        <f xml:space="preserve">  B11+B23*COS(RADIANS(B24+Setup!V10))</f>
        <v>85.949849598345651</v>
      </c>
      <c r="C14" s="49">
        <f>DataPicker!B9/2</f>
        <v>32</v>
      </c>
    </row>
    <row r="15" spans="1:4" x14ac:dyDescent="0.25">
      <c r="D15" t="s">
        <v>99</v>
      </c>
    </row>
    <row r="16" spans="1:4" x14ac:dyDescent="0.25">
      <c r="A16" t="s">
        <v>94</v>
      </c>
      <c r="B16" s="49">
        <f>DEGREES(ATAN((C11-C10)/(SQRT(61^2-(C11-C10)^2))))</f>
        <v>2.9966453545292344</v>
      </c>
    </row>
    <row r="17" spans="1:3" x14ac:dyDescent="0.25">
      <c r="A17" t="s">
        <v>95</v>
      </c>
      <c r="B17" s="49">
        <f>DEGREES(ATAN((C12-C13)/(B12-B13)))</f>
        <v>7.326203923875684</v>
      </c>
    </row>
    <row r="21" spans="1:3" x14ac:dyDescent="0.25">
      <c r="A21" t="s">
        <v>87</v>
      </c>
      <c r="B21" s="49">
        <f>8.8+Setup!T12+DataPicker!B10</f>
        <v>14.600000000000001</v>
      </c>
    </row>
    <row r="22" spans="1:3" x14ac:dyDescent="0.25">
      <c r="A22" t="s">
        <v>88</v>
      </c>
      <c r="B22" s="49">
        <f>12.5+Setup!T10</f>
        <v>16.5</v>
      </c>
    </row>
    <row r="23" spans="1:3" x14ac:dyDescent="0.25">
      <c r="A23" t="s">
        <v>89</v>
      </c>
      <c r="B23" s="49">
        <f>SQRT(B21^2+B22^2)</f>
        <v>22.032022149589448</v>
      </c>
    </row>
    <row r="24" spans="1:3" x14ac:dyDescent="0.25">
      <c r="A24" t="s">
        <v>90</v>
      </c>
      <c r="B24" s="49">
        <f>DEGREES(ATAN(B21/B22))</f>
        <v>41.503959958142659</v>
      </c>
    </row>
    <row r="27" spans="1:3" x14ac:dyDescent="0.25">
      <c r="B27" s="51" t="s">
        <v>97</v>
      </c>
      <c r="C27" s="52" t="s">
        <v>98</v>
      </c>
    </row>
    <row r="28" spans="1:3" x14ac:dyDescent="0.25">
      <c r="A28" t="s">
        <v>106</v>
      </c>
      <c r="B28" s="49">
        <f>(INTERCEPT(C12:C13,B12:B13)-INTERCEPT(C10:C11,B10:B11))/(SLOPE(C10:C11,B10:B11)-SLOPE(C12:C13,B12:B13))</f>
        <v>-381.69914775511427</v>
      </c>
      <c r="C28" s="49">
        <f>(SLOPE(C10:C11,B10:B11)*B28+INTERCEPT(C10:C11,B10:B11))</f>
        <v>-6.7527366610734099</v>
      </c>
    </row>
    <row r="29" spans="1:3" x14ac:dyDescent="0.25">
      <c r="A29" t="s">
        <v>107</v>
      </c>
      <c r="B29" s="49">
        <f>B14</f>
        <v>85.949849598345651</v>
      </c>
      <c r="C29">
        <v>0</v>
      </c>
    </row>
    <row r="31" spans="1:3" x14ac:dyDescent="0.25">
      <c r="A31" t="s">
        <v>105</v>
      </c>
      <c r="B31" s="55">
        <f>INTERCEPT(C28:C29,B28:B29)</f>
        <v>-1.2410947177928344</v>
      </c>
    </row>
    <row r="34" spans="1:3" x14ac:dyDescent="0.25">
      <c r="A34" t="s">
        <v>108</v>
      </c>
      <c r="B34" s="49">
        <f>B35/2</f>
        <v>2.5488081378143037</v>
      </c>
    </row>
    <row r="35" spans="1:3" x14ac:dyDescent="0.25">
      <c r="A35" t="s">
        <v>109</v>
      </c>
      <c r="B35" s="49">
        <f>DEGREES(ASIN((C11-C10+Setup!P13)/AB))-B16</f>
        <v>5.0976162756286074</v>
      </c>
    </row>
    <row r="37" spans="1:3" x14ac:dyDescent="0.25">
      <c r="A37" s="54">
        <v>0.5</v>
      </c>
      <c r="B37" s="51" t="s">
        <v>97</v>
      </c>
      <c r="C37" s="52" t="s">
        <v>98</v>
      </c>
    </row>
    <row r="38" spans="1:3" x14ac:dyDescent="0.25">
      <c r="A38" s="54" t="s">
        <v>101</v>
      </c>
      <c r="B38" s="49">
        <f>B10+COS(RADIANS(B34+B16))*AB</f>
        <v>69.714510817070476</v>
      </c>
      <c r="C38">
        <f>C10+SIN(RADIANS(B34+B16))*AB</f>
        <v>19.594758370267037</v>
      </c>
    </row>
    <row r="39" spans="1:3" x14ac:dyDescent="0.25">
      <c r="A39" s="54"/>
    </row>
    <row r="40" spans="1:3" x14ac:dyDescent="0.25">
      <c r="A40" t="s">
        <v>110</v>
      </c>
      <c r="B40" s="49">
        <f>SQRT((C13-C38)^2+(B38-B13)^2)</f>
        <v>57.036823855462934</v>
      </c>
    </row>
    <row r="41" spans="1:3" x14ac:dyDescent="0.25">
      <c r="A41" t="s">
        <v>111</v>
      </c>
      <c r="B41" s="49">
        <f>DEGREES(ACOS((B40^2+AB^2-B6^2)/(2*B40*AB)))</f>
        <v>31.659446642521957</v>
      </c>
    </row>
    <row r="42" spans="1:3" x14ac:dyDescent="0.25">
      <c r="A42" t="s">
        <v>112</v>
      </c>
      <c r="B42" s="49">
        <f>DEGREES(ACOS((B4^2+B40^2-B5^2)/(2*B4*B40)))</f>
        <v>61.720119317910374</v>
      </c>
    </row>
    <row r="43" spans="1:3" x14ac:dyDescent="0.25">
      <c r="A43" t="s">
        <v>113</v>
      </c>
      <c r="B43" s="55">
        <f>90-(B41+B42-B16-B34)</f>
        <v>2.1658875319112099</v>
      </c>
    </row>
    <row r="45" spans="1:3" x14ac:dyDescent="0.25">
      <c r="A45" s="54">
        <v>1</v>
      </c>
      <c r="B45" s="51" t="s">
        <v>97</v>
      </c>
      <c r="C45" s="52" t="s">
        <v>98</v>
      </c>
    </row>
    <row r="46" spans="1:3" x14ac:dyDescent="0.25">
      <c r="A46" t="s">
        <v>101</v>
      </c>
      <c r="B46" s="49">
        <f>B10+COS(RADIANS(B35+B16))*AB</f>
        <v>69.392303634215722</v>
      </c>
      <c r="C46">
        <f>C10+SIN(RADIANS(B35+B16))*AB</f>
        <v>22.288926693871204</v>
      </c>
    </row>
    <row r="48" spans="1:3" x14ac:dyDescent="0.25">
      <c r="A48" t="s">
        <v>110</v>
      </c>
      <c r="B48" s="49">
        <f>SQRT((C13-C46)^2+(B46-B13)^2)</f>
        <v>55.608297725518312</v>
      </c>
    </row>
    <row r="49" spans="1:2" x14ac:dyDescent="0.25">
      <c r="A49" t="s">
        <v>111</v>
      </c>
      <c r="B49" s="49">
        <f>DEGREES(ACOS((B48^2+AB^2-B6^2)/(2*B48*AB)))</f>
        <v>31.861165307949616</v>
      </c>
    </row>
    <row r="50" spans="1:2" x14ac:dyDescent="0.25">
      <c r="A50" t="s">
        <v>112</v>
      </c>
      <c r="B50" s="49">
        <f>DEGREES(ACOS((B4^2+B48^2-B5^2)/(2*B4*B48)))</f>
        <v>63.655520759941652</v>
      </c>
    </row>
    <row r="51" spans="1:2" x14ac:dyDescent="0.25">
      <c r="A51" t="s">
        <v>113</v>
      </c>
      <c r="B51" s="55">
        <f>90-(B49+B50-B16-B35)</f>
        <v>2.5775755622665741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2C2AD-889F-48F4-BC4F-96866F227F87}">
  <dimension ref="A3:H51"/>
  <sheetViews>
    <sheetView workbookViewId="0">
      <selection activeCell="K16" sqref="K16"/>
    </sheetView>
  </sheetViews>
  <sheetFormatPr defaultRowHeight="15" x14ac:dyDescent="0.25"/>
  <cols>
    <col min="1" max="1" width="12.42578125" customWidth="1"/>
    <col min="2" max="2" width="10" style="49" customWidth="1"/>
    <col min="3" max="3" width="11.28515625" style="49" customWidth="1"/>
    <col min="4" max="4" width="50.42578125" customWidth="1"/>
  </cols>
  <sheetData>
    <row r="3" spans="1:8" x14ac:dyDescent="0.25">
      <c r="A3" t="s">
        <v>80</v>
      </c>
      <c r="B3" s="49">
        <v>60</v>
      </c>
      <c r="D3" t="s">
        <v>92</v>
      </c>
    </row>
    <row r="4" spans="1:8" x14ac:dyDescent="0.25">
      <c r="A4" t="s">
        <v>81</v>
      </c>
      <c r="B4" s="49">
        <f>19.7+Setup!V24+Setup!T17+2*DataPicker!B10</f>
        <v>33.799999999999997</v>
      </c>
      <c r="D4" t="s">
        <v>93</v>
      </c>
    </row>
    <row r="5" spans="1:8" x14ac:dyDescent="0.25">
      <c r="A5" t="s">
        <v>82</v>
      </c>
      <c r="B5" s="49">
        <f>SQRT((B12-B13)^2+(C12-C13)^2)</f>
        <v>49.203577359760864</v>
      </c>
    </row>
    <row r="6" spans="1:8" x14ac:dyDescent="0.25">
      <c r="A6" t="s">
        <v>83</v>
      </c>
      <c r="B6" s="49">
        <f>SQRT((C13-C10)^2+(B13-B10)^2)</f>
        <v>32.572994949804659</v>
      </c>
      <c r="H6" t="s">
        <v>116</v>
      </c>
    </row>
    <row r="7" spans="1:8" x14ac:dyDescent="0.25">
      <c r="A7" t="s">
        <v>96</v>
      </c>
      <c r="B7" s="49">
        <f>SQRT((B12-B10)^2+(C12-C10)^2)</f>
        <v>69.405676156713724</v>
      </c>
    </row>
    <row r="9" spans="1:8" x14ac:dyDescent="0.25">
      <c r="B9" s="51" t="s">
        <v>97</v>
      </c>
      <c r="C9" s="51" t="s">
        <v>98</v>
      </c>
    </row>
    <row r="10" spans="1:8" x14ac:dyDescent="0.25">
      <c r="A10" t="s">
        <v>100</v>
      </c>
      <c r="B10" s="49">
        <v>8.5</v>
      </c>
      <c r="C10" s="49">
        <f>Setup!P27+DataPicker!B11+(Setup!H26+Setup!H27)/2+DataPicker!B10</f>
        <v>13.899999999999999</v>
      </c>
    </row>
    <row r="11" spans="1:8" x14ac:dyDescent="0.25">
      <c r="A11" t="s">
        <v>101</v>
      </c>
      <c r="B11" s="49">
        <f>8.5+60*COS(RADIANS(B16))</f>
        <v>68.42550639935105</v>
      </c>
      <c r="C11" s="49">
        <f>C14 -B23*SIN(RADIANS(B24+Setup!V25))</f>
        <v>16.888926693871202</v>
      </c>
    </row>
    <row r="12" spans="1:8" x14ac:dyDescent="0.25">
      <c r="A12" t="s">
        <v>102</v>
      </c>
      <c r="B12" s="49">
        <f>B11-B4*SIN(RADIANS(Setup!V25))</f>
        <v>67.363822742510308</v>
      </c>
      <c r="C12" s="49">
        <f>C11+B4*COS(RADIANS(Setup!V25))</f>
        <v>50.672248434232927</v>
      </c>
    </row>
    <row r="13" spans="1:8" x14ac:dyDescent="0.25">
      <c r="A13" t="s">
        <v>103</v>
      </c>
      <c r="B13" s="49">
        <v>18.5</v>
      </c>
      <c r="C13" s="49">
        <f>Setup!P27+DataPicker!B11+31+(Setup!H16+Setup!H17)/2+DataPicker!B10</f>
        <v>44.9</v>
      </c>
    </row>
    <row r="14" spans="1:8" x14ac:dyDescent="0.25">
      <c r="A14" t="s">
        <v>104</v>
      </c>
      <c r="B14" s="49">
        <f>B11+B23*COS(RADIANS(B24+Setup!V25))</f>
        <v>84.45876756284494</v>
      </c>
      <c r="C14" s="49">
        <f>DataPicker!B9/2</f>
        <v>32</v>
      </c>
    </row>
    <row r="16" spans="1:8" x14ac:dyDescent="0.25">
      <c r="A16" t="s">
        <v>94</v>
      </c>
      <c r="B16" s="49">
        <f>DEGREES(ATAN((C11-C10)/(SQRT(60^2-(C11-C10)^2))))</f>
        <v>2.8553965604486304</v>
      </c>
    </row>
    <row r="17" spans="1:3" x14ac:dyDescent="0.25">
      <c r="A17" t="s">
        <v>95</v>
      </c>
      <c r="B17" s="49">
        <f>DEGREES(ATAN((C12-C13)/(B12-B13)))</f>
        <v>6.7370876005397804</v>
      </c>
    </row>
    <row r="21" spans="1:3" x14ac:dyDescent="0.25">
      <c r="A21" t="s">
        <v>87</v>
      </c>
      <c r="B21" s="49">
        <f>8.8+Setup!V24+DataPicker!B10</f>
        <v>14.600000000000001</v>
      </c>
    </row>
    <row r="22" spans="1:3" x14ac:dyDescent="0.25">
      <c r="A22" t="s">
        <v>88</v>
      </c>
      <c r="B22" s="49">
        <f>12.5+Setup!V23</f>
        <v>16.5</v>
      </c>
    </row>
    <row r="23" spans="1:3" x14ac:dyDescent="0.25">
      <c r="A23" t="s">
        <v>89</v>
      </c>
      <c r="B23" s="49">
        <f>SQRT(B21^2+B22^2)</f>
        <v>22.032022149589448</v>
      </c>
    </row>
    <row r="24" spans="1:3" x14ac:dyDescent="0.25">
      <c r="A24" t="s">
        <v>90</v>
      </c>
      <c r="B24" s="49">
        <f>DEGREES(ATAN(B21/B22))</f>
        <v>41.503959958142659</v>
      </c>
    </row>
    <row r="27" spans="1:3" x14ac:dyDescent="0.25">
      <c r="B27" s="51" t="s">
        <v>97</v>
      </c>
      <c r="C27" s="51" t="s">
        <v>98</v>
      </c>
    </row>
    <row r="28" spans="1:3" x14ac:dyDescent="0.25">
      <c r="A28" t="s">
        <v>106</v>
      </c>
      <c r="B28" s="49">
        <f>(INTERCEPT(C12:C13,B12:B13)-INTERCEPT(C10:C11,B10:B11))/(SLOPE(C10:C11,B10:B11)-SLOPE(C12:C13,B12:B13))</f>
        <v>-428.39188079429101</v>
      </c>
      <c r="C28" s="49">
        <f>(SLOPE(C10:C11,B10:B11)*B28+INTERCEPT(C10:C11,B10:B11))</f>
        <v>-7.8910182709076526</v>
      </c>
    </row>
    <row r="29" spans="1:3" x14ac:dyDescent="0.25">
      <c r="A29" t="s">
        <v>107</v>
      </c>
      <c r="B29" s="49">
        <f>B14</f>
        <v>84.45876756284494</v>
      </c>
      <c r="C29" s="49">
        <v>0</v>
      </c>
    </row>
    <row r="31" spans="1:3" x14ac:dyDescent="0.25">
      <c r="A31" t="s">
        <v>105</v>
      </c>
      <c r="B31" s="55">
        <f>INTERCEPT(C28:C29,B28:B29)</f>
        <v>-1.2995317059882949</v>
      </c>
    </row>
    <row r="34" spans="1:3" x14ac:dyDescent="0.25">
      <c r="A34" t="s">
        <v>108</v>
      </c>
      <c r="B34" s="49">
        <f>B35/2</f>
        <v>2.6873485682333422</v>
      </c>
    </row>
    <row r="35" spans="1:3" x14ac:dyDescent="0.25">
      <c r="A35" t="s">
        <v>109</v>
      </c>
      <c r="B35" s="49">
        <f>DEGREES(ASIN((C11-C10+Setup!P27)/B3))-B16</f>
        <v>5.3746971364666845</v>
      </c>
    </row>
    <row r="37" spans="1:3" x14ac:dyDescent="0.25">
      <c r="A37" s="54">
        <v>0.5</v>
      </c>
      <c r="B37" s="51" t="s">
        <v>97</v>
      </c>
      <c r="C37" s="51" t="s">
        <v>98</v>
      </c>
    </row>
    <row r="38" spans="1:3" x14ac:dyDescent="0.25">
      <c r="A38" s="54" t="s">
        <v>101</v>
      </c>
      <c r="B38" s="49">
        <f>B10+COS(RADIANS(B34+B16))*B3</f>
        <v>68.219464977371345</v>
      </c>
      <c r="C38" s="49">
        <f>C10+SIN(RADIANS(B34+B16))*B3</f>
        <v>19.695300062681593</v>
      </c>
    </row>
    <row r="39" spans="1:3" x14ac:dyDescent="0.25">
      <c r="A39" s="54"/>
    </row>
    <row r="40" spans="1:3" x14ac:dyDescent="0.25">
      <c r="A40" t="s">
        <v>110</v>
      </c>
      <c r="B40" s="49">
        <f>SQRT((C13-C38)^2+(B38-B13)^2)</f>
        <v>55.743179821089456</v>
      </c>
    </row>
    <row r="41" spans="1:3" x14ac:dyDescent="0.25">
      <c r="A41" t="s">
        <v>111</v>
      </c>
      <c r="B41" s="49">
        <f>DEGREES(ACOS((B40^2+B3^2-B6^2)/(2*B40*B3)))</f>
        <v>32.424940102589808</v>
      </c>
    </row>
    <row r="42" spans="1:3" x14ac:dyDescent="0.25">
      <c r="A42" t="s">
        <v>112</v>
      </c>
      <c r="B42" s="49">
        <f>DEGREES(ACOS((B4^2+B40^2-B5^2)/(2*B4*B40)))</f>
        <v>60.967458286488792</v>
      </c>
    </row>
    <row r="43" spans="1:3" x14ac:dyDescent="0.25">
      <c r="A43" t="s">
        <v>113</v>
      </c>
      <c r="B43" s="55">
        <f>90-(B41+B42-B16-B34)</f>
        <v>2.1503467396033642</v>
      </c>
    </row>
    <row r="45" spans="1:3" x14ac:dyDescent="0.25">
      <c r="A45" s="54">
        <v>1</v>
      </c>
      <c r="B45" s="51" t="s">
        <v>97</v>
      </c>
      <c r="C45" s="51" t="s">
        <v>98</v>
      </c>
    </row>
    <row r="46" spans="1:3" x14ac:dyDescent="0.25">
      <c r="A46" t="s">
        <v>101</v>
      </c>
      <c r="B46" s="49">
        <f>B10+COS(RADIANS(B35+B16))*B3</f>
        <v>67.882070848424505</v>
      </c>
      <c r="C46" s="49">
        <f>C10+SIN(RADIANS(B35+B16))*B3</f>
        <v>22.4889266938712</v>
      </c>
    </row>
    <row r="48" spans="1:3" x14ac:dyDescent="0.25">
      <c r="A48" t="s">
        <v>110</v>
      </c>
      <c r="B48" s="49">
        <f>SQRT((C13-C46)^2+(B46-B13)^2)</f>
        <v>54.229559541005827</v>
      </c>
    </row>
    <row r="49" spans="1:2" x14ac:dyDescent="0.25">
      <c r="A49" t="s">
        <v>111</v>
      </c>
      <c r="B49" s="49">
        <f>DEGREES(ACOS((B48^2+B3^2-B6^2)/(2*B48*B3)))</f>
        <v>32.640073850857156</v>
      </c>
    </row>
    <row r="50" spans="1:2" x14ac:dyDescent="0.25">
      <c r="A50" t="s">
        <v>112</v>
      </c>
      <c r="B50" s="49">
        <f>DEGREES(ACOS((B4^2+B48^2-B5^2)/(2*B4*B48)))</f>
        <v>63.035058386407215</v>
      </c>
    </row>
    <row r="51" spans="1:2" x14ac:dyDescent="0.25">
      <c r="A51" t="s">
        <v>113</v>
      </c>
      <c r="B51" s="55">
        <f>90-(B49+B50-B16-B35)</f>
        <v>2.55496145965094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74ee3a50-6d73-49ce-becd-10d0955110d1}" enabled="0" method="" siteId="{74ee3a50-6d73-49ce-becd-10d0955110d1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Setup</vt:lpstr>
      <vt:lpstr>DataPicker</vt:lpstr>
      <vt:lpstr>Calc F</vt:lpstr>
      <vt:lpstr>Calc R</vt:lpstr>
      <vt:lpstr>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Massimo De Nadal</dc:creator>
  <cp:lastModifiedBy>Massimo De Nadal</cp:lastModifiedBy>
  <cp:lastPrinted>2023-07-22T13:58:21Z</cp:lastPrinted>
  <dcterms:created xsi:type="dcterms:W3CDTF">2023-07-21T13:34:19Z</dcterms:created>
  <dcterms:modified xsi:type="dcterms:W3CDTF">2023-07-23T17:49:37Z</dcterms:modified>
</cp:coreProperties>
</file>