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grant/Documents/_projects01/_uic/_dentalPulp/_dental_ept/data/"/>
    </mc:Choice>
  </mc:AlternateContent>
  <xr:revisionPtr revIDLastSave="0" documentId="13_ncr:1_{9A13D1F3-FB8A-B344-8875-816E540E21E8}" xr6:coauthVersionLast="47" xr6:coauthVersionMax="47" xr10:uidLastSave="{00000000-0000-0000-0000-000000000000}"/>
  <bookViews>
    <workbookView xWindow="4880" yWindow="500" windowWidth="46320" windowHeight="25480" activeTab="4" xr2:uid="{417E1520-0CB9-EB4F-B0AC-2B8135F03933}"/>
  </bookViews>
  <sheets>
    <sheet name="histology" sheetId="1" r:id="rId1"/>
    <sheet name="histology total necrosis only" sheetId="6" r:id="rId2"/>
    <sheet name="clinical" sheetId="2" r:id="rId3"/>
    <sheet name="root_canal_filled" sheetId="4" r:id="rId4"/>
    <sheet name="root_canal_filled_old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2" l="1"/>
  <c r="G12" i="2"/>
  <c r="F12" i="2"/>
  <c r="F14" i="2" s="1"/>
  <c r="F15" i="1"/>
  <c r="F14" i="1"/>
  <c r="F13" i="1"/>
  <c r="I11" i="1"/>
  <c r="H11" i="1"/>
  <c r="G11" i="1"/>
  <c r="F11" i="1"/>
  <c r="F15" i="2"/>
  <c r="I12" i="2"/>
  <c r="E10" i="7"/>
  <c r="E9" i="7"/>
  <c r="E8" i="7"/>
  <c r="E7" i="7"/>
  <c r="K6" i="7"/>
  <c r="E6" i="7"/>
  <c r="E5" i="7"/>
  <c r="E4" i="7"/>
  <c r="E3" i="7"/>
  <c r="E2" i="7"/>
  <c r="F16" i="2" l="1"/>
  <c r="K5" i="4"/>
  <c r="E8" i="6"/>
  <c r="E7" i="6"/>
  <c r="E6" i="6"/>
  <c r="E5" i="6"/>
  <c r="E4" i="6"/>
  <c r="E3" i="6"/>
  <c r="E2" i="6"/>
  <c r="E7" i="4"/>
  <c r="E3" i="1"/>
  <c r="E4" i="1"/>
  <c r="E5" i="1"/>
  <c r="E6" i="1"/>
  <c r="E7" i="1"/>
  <c r="E8" i="1"/>
  <c r="E2" i="1"/>
  <c r="E3" i="2"/>
  <c r="E4" i="2"/>
  <c r="E5" i="2"/>
  <c r="E6" i="2"/>
  <c r="E7" i="2"/>
  <c r="E8" i="2"/>
  <c r="E9" i="2"/>
  <c r="E10" i="2"/>
  <c r="E11" i="2"/>
  <c r="E2" i="2"/>
  <c r="E6" i="4"/>
  <c r="E5" i="4"/>
  <c r="E4" i="4"/>
  <c r="E3" i="4"/>
  <c r="E2" i="4"/>
</calcChain>
</file>

<file path=xl/sharedStrings.xml><?xml version="1.0" encoding="utf-8"?>
<sst xmlns="http://schemas.openxmlformats.org/spreadsheetml/2006/main" count="251" uniqueCount="116">
  <si>
    <t xml:space="preserve">Bruno et al 2009 </t>
  </si>
  <si>
    <t>Dummer et al 1980</t>
  </si>
  <si>
    <t>Scoone’s unipolar pulp tester</t>
  </si>
  <si>
    <t>Johnson et al 1970</t>
  </si>
  <si>
    <t>Vitalometer</t>
  </si>
  <si>
    <t>No vital tissue</t>
  </si>
  <si>
    <t>Moody et al 1989</t>
  </si>
  <si>
    <t>Custom-made unit with a constant-current</t>
  </si>
  <si>
    <t>No cellular pulp tissue</t>
  </si>
  <si>
    <t>Reynolds et al 1966</t>
  </si>
  <si>
    <t>Parkell Vitalometer Model T-6</t>
  </si>
  <si>
    <t>2 total NP -&gt; no response, 1 partial necrosis -&gt; + at 10 dial</t>
  </si>
  <si>
    <t>Seltzer et al 1963</t>
  </si>
  <si>
    <t>Burton Vitalometer &amp; Ritter unit pulp tester</t>
  </si>
  <si>
    <t>Coagulation or liquefaction necrosis</t>
  </si>
  <si>
    <t>Reiss &amp; Furedi 1933</t>
  </si>
  <si>
    <t>Including partial necrosis</t>
  </si>
  <si>
    <t>tp</t>
  </si>
  <si>
    <t>tn</t>
  </si>
  <si>
    <t>fp</t>
  </si>
  <si>
    <t>fn</t>
  </si>
  <si>
    <t>study</t>
  </si>
  <si>
    <t>sens</t>
  </si>
  <si>
    <t>Partial or complete collagen hyalinization, and absence or advanced degeneration of blood vessels, cell nuclei and nerve bundles.</t>
  </si>
  <si>
    <t>case-only</t>
  </si>
  <si>
    <t>design</t>
  </si>
  <si>
    <t>note</t>
  </si>
  <si>
    <t>teeth</t>
  </si>
  <si>
    <t>pts</t>
  </si>
  <si>
    <t>Farid et al 2015</t>
  </si>
  <si>
    <t xml:space="preserve">non-vital: &gt; No. 5 marking </t>
  </si>
  <si>
    <t>Evans et al 1999</t>
  </si>
  <si>
    <t>Analytic Technology</t>
  </si>
  <si>
    <t>Ingolfsson et al 1994</t>
  </si>
  <si>
    <t>Shahi et al 2015</t>
  </si>
  <si>
    <t>Parkell Digitest</t>
  </si>
  <si>
    <t>Weisleder et al 2009</t>
  </si>
  <si>
    <t>Dastmalchi et al 2012</t>
  </si>
  <si>
    <t>Petersson et al 1999</t>
  </si>
  <si>
    <t>Non-vital: &gt; 50</t>
  </si>
  <si>
    <t>Gopikrishna et al 2007</t>
  </si>
  <si>
    <t>Parkell pulp tester</t>
  </si>
  <si>
    <t>Non-vital: readout &gt; contralateral</t>
  </si>
  <si>
    <t>Janani et al 2020</t>
  </si>
  <si>
    <t>Not specified</t>
  </si>
  <si>
    <t>25.73±18.7 yr (17 – 70)&lt;br/&gt;47/75 molars or PM</t>
  </si>
  <si>
    <t>criteria</t>
  </si>
  <si>
    <t>13.5 yr (8 – 33.5)&lt;br/&gt;All ant. Teeth</t>
  </si>
  <si>
    <t>23.1 yr (11 – 37) clinical and PA lesion not specified&lt;br/&gt;All ant. Teeth</t>
  </si>
  <si>
    <t>(4 – 15)&lt;br/&gt;Primary and permanent teeth need RCT (N=50)</t>
  </si>
  <si>
    <t>38±15 (17 – 70)&lt;br/&gt; 36/50 molars or PM</t>
  </si>
  <si>
    <t>(18 – 76)&lt;br/&gt;Student clinic&lt;br/&gt;No tooth type specified</t>
  </si>
  <si>
    <t>(18 – 50)&lt;br/&gt;mand. PM single-canaled</t>
  </si>
  <si>
    <t>(20 – 79)&lt;br/&gt;Student clinic&lt;br/&gt;64/72 molars or PM</t>
  </si>
  <si>
    <t>No age data&lt;br/&gt;Single canaled incisors, canines and PM</t>
  </si>
  <si>
    <t>sample</t>
  </si>
  <si>
    <t>digitized figure</t>
  </si>
  <si>
    <t>10 control all correctly identified</t>
  </si>
  <si>
    <t>Chen &amp; Abbott 2011</t>
  </si>
  <si>
    <t>unknown sample size of RCF</t>
  </si>
  <si>
    <t>Initial 2 false positives but turned negative after proper isolation</t>
  </si>
  <si>
    <t>Cooley &amp; Robison 1980</t>
  </si>
  <si>
    <t>Perkall, Digilog</t>
  </si>
  <si>
    <t>Fuss et al 1986</t>
  </si>
  <si>
    <t>No pdl spreading</t>
  </si>
  <si>
    <t>Karayilmaz &amp; Kirzioglu 2010</t>
  </si>
  <si>
    <t>Parkell, Pulptester PT-20</t>
  </si>
  <si>
    <t>Peters et al 1994</t>
  </si>
  <si>
    <t>On restoration</t>
  </si>
  <si>
    <t>Parkell, Digitest</t>
  </si>
  <si>
    <t>No age data&lt;br/&gt;Diseased pulp/RCF/RCT&lt;br/&gt;N = 9</t>
  </si>
  <si>
    <t>Cooley et al 1984</t>
  </si>
  <si>
    <t>No age data&lt;br/&gt;12-ant, 14-molar, 4-PM</t>
  </si>
  <si>
    <t>Negative pulses&lt;br/&gt;Not constant current</t>
  </si>
  <si>
    <t>No age data&lt;br/&gt; No tooth type</t>
  </si>
  <si>
    <t>12-18 yr&lt;br/&gt;Incisors</t>
  </si>
  <si>
    <t>4-15 yr&lt;br/&gt;Primary 2nd &amp; permanent 1st molar</t>
  </si>
  <si>
    <t xml:space="preserve"> note</t>
  </si>
  <si>
    <t>other</t>
  </si>
  <si>
    <t>device</t>
  </si>
  <si>
    <t>Parkell Gentle-Pulse</t>
  </si>
  <si>
    <t>Case-control</t>
  </si>
  <si>
    <t>Villa-Chavez et al 2013</t>
  </si>
  <si>
    <t>Non-vital: &gt;70</t>
  </si>
  <si>
    <t>50 non-vital teeth; 60 vital teeth</t>
  </si>
  <si>
    <t>total N=20</t>
  </si>
  <si>
    <t>not specified age or tooth tooth type. Used as a negative control</t>
  </si>
  <si>
    <t>student operators</t>
  </si>
  <si>
    <t>contralateral as the standard. &gt; contralateral = negative response</t>
  </si>
  <si>
    <t>extra 16 intact teeth responded to EPT and no access as positive controls.</t>
  </si>
  <si>
    <t>(18 - 56)&lt;br/&gt;Single rooted teeth requiring RCT (deep caries or elective)</t>
  </si>
  <si>
    <t>4 FP response: 3 cases - PA lesion; 1 case - abscess</t>
  </si>
  <si>
    <t>24x0.875=21 necrotic with negative response which is 58% of necrotic pulp</t>
  </si>
  <si>
    <t>Stephan et al 1937</t>
  </si>
  <si>
    <t>Prinz 1922</t>
  </si>
  <si>
    <t>Prinz 1928</t>
  </si>
  <si>
    <t>Endoanalyser (Kerr, Oragne CA)</t>
  </si>
  <si>
    <t>prior trauma cases. Necrosis was determined by 3 out of 5 clinical tests: pecussion sensitive, crown discoloration, no response to thermal and EPT tests, pain on palpation and increased mobility. Pulp extirpated for histology.</t>
  </si>
  <si>
    <t>last 3 caregories not salvagible N=50; different from Mainkar's data</t>
  </si>
  <si>
    <t>24 teeth no response (21+3); 35 total necrosis (20 no response, 15 responded); different from Mainkar  361-15-21-3=322</t>
  </si>
  <si>
    <t>7 total necrosis; 5 coronal necrosis monopolar, 10 ms Mainkar used bipolar 10 ms &lt;200 microA data</t>
  </si>
  <si>
    <t>? Reconcile with Mainkar Total necrosis N=18 (72% N=13 did not respond); parital necrosis N=25 and 7 did not respond. 13+7=20 as TP. False +: 18+16+34+18=86, 86x0.023=2FN=18+5=23. partial +total necrosis = 43. 43x0.53=23.</t>
  </si>
  <si>
    <t>no microscope; not able to figure out the number of non-vital and vital teeth; numbers were copied from Mainkar</t>
  </si>
  <si>
    <t>False negative - 7 were coronal necrosis 53x0.87=46 Access necrotic teeth with anesthesia</t>
  </si>
  <si>
    <t>no specify permernant or primary molars, no microscope. Mainkar combined groups I and IV so his total was N=70. N=50 (Gr. 4) in need of RCT. Differenet from Mainikar</t>
  </si>
  <si>
    <t>no microscope; undergrad students. Vitalpulp N=86; Nonvital=64; no actual # but calculate back with the % provided by authors</t>
  </si>
  <si>
    <t>needing RCT without clinical sign of necrosis</t>
  </si>
  <si>
    <t>different from Patro's paper</t>
  </si>
  <si>
    <t>Digilog</t>
  </si>
  <si>
    <t>Assume non-root canal normal; no other reference</t>
  </si>
  <si>
    <t>added</t>
  </si>
  <si>
    <t>Paired with 8 patients contributing 2 pairs of teeth (not accounted for in analysis)</t>
  </si>
  <si>
    <t>Up to 11 teeth tested per patient</t>
  </si>
  <si>
    <t>NR</t>
  </si>
  <si>
    <t>ADD Sensitivity with subsequent</t>
  </si>
  <si>
    <t>Exclude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</si>
</sst>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Aptos"/>
      <family val="2"/>
    </font>
    <font>
      <sz val="12"/>
      <color theme="1"/>
      <name val="Aptos"/>
      <family val="2"/>
    </font>
    <font>
      <sz val="12"/>
      <color rgb="FF9C0006"/>
      <name val="Aptos"/>
      <family val="2"/>
    </font>
    <font>
      <b/>
      <sz val="12"/>
      <color theme="1"/>
      <name val="Aptos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4" borderId="0" applyNumberFormat="0" applyBorder="0" applyAlignment="0" applyProtection="0"/>
    <xf numFmtId="0" fontId="2" fillId="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 wrapText="1"/>
    </xf>
    <xf numFmtId="164" fontId="0" fillId="0" borderId="0" xfId="0" applyNumberFormat="1" applyAlignment="1">
      <alignment horizontal="left"/>
    </xf>
    <xf numFmtId="0" fontId="2" fillId="2" borderId="0" xfId="2" applyAlignment="1">
      <alignment horizontal="left" vertical="top"/>
    </xf>
    <xf numFmtId="0" fontId="0" fillId="3" borderId="0" xfId="0" applyFill="1"/>
    <xf numFmtId="0" fontId="1" fillId="4" borderId="0" xfId="1" applyAlignment="1">
      <alignment horizontal="left" vertical="top"/>
    </xf>
    <xf numFmtId="0" fontId="0" fillId="3" borderId="0" xfId="0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3" borderId="0" xfId="0" applyFont="1" applyFill="1" applyAlignment="1">
      <alignment horizontal="left" vertical="top"/>
    </xf>
  </cellXfs>
  <cellStyles count="3">
    <cellStyle name="Bad" xfId="2" builtinId="27"/>
    <cellStyle name="Good" xfId="1" builtinId="26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3F145-D3CA-5F4A-B12F-1F47DA6B7447}">
  <dimension ref="A1:M15"/>
  <sheetViews>
    <sheetView workbookViewId="0">
      <selection activeCell="F16" sqref="F16"/>
    </sheetView>
  </sheetViews>
  <sheetFormatPr baseColWidth="10" defaultColWidth="10.83203125" defaultRowHeight="16" x14ac:dyDescent="0.2"/>
  <cols>
    <col min="1" max="1" width="25.83203125" style="1" customWidth="1"/>
    <col min="2" max="2" width="65.83203125" style="1" customWidth="1"/>
    <col min="3" max="3" width="30.83203125" style="1" customWidth="1"/>
    <col min="4" max="4" width="50.83203125" style="1" customWidth="1"/>
    <col min="5" max="5" width="9.83203125" style="1" customWidth="1"/>
    <col min="6" max="6" width="9.83203125" style="3" customWidth="1"/>
    <col min="7" max="9" width="9.83203125" style="4" customWidth="1"/>
    <col min="10" max="10" width="15.83203125" style="2" customWidth="1"/>
    <col min="11" max="12" width="9.83203125" style="2" customWidth="1"/>
    <col min="13" max="13" width="30.83203125" style="2" customWidth="1"/>
    <col min="14" max="16384" width="10.83203125" style="2"/>
  </cols>
  <sheetData>
    <row r="1" spans="1:13" ht="17" x14ac:dyDescent="0.2">
      <c r="A1" s="1" t="s">
        <v>21</v>
      </c>
      <c r="B1" s="1" t="s">
        <v>55</v>
      </c>
      <c r="C1" s="1" t="s">
        <v>79</v>
      </c>
      <c r="D1" s="1" t="s">
        <v>46</v>
      </c>
      <c r="E1" s="1" t="s">
        <v>22</v>
      </c>
      <c r="F1" s="3" t="s">
        <v>17</v>
      </c>
      <c r="G1" s="3" t="s">
        <v>20</v>
      </c>
      <c r="H1" s="3" t="s">
        <v>18</v>
      </c>
      <c r="I1" s="3" t="s">
        <v>19</v>
      </c>
      <c r="J1" s="2" t="s">
        <v>25</v>
      </c>
      <c r="K1" s="3" t="s">
        <v>27</v>
      </c>
      <c r="L1" s="3" t="s">
        <v>28</v>
      </c>
      <c r="M1" s="2" t="s">
        <v>26</v>
      </c>
    </row>
    <row r="2" spans="1:13" ht="51" x14ac:dyDescent="0.2">
      <c r="A2" s="1" t="s">
        <v>0</v>
      </c>
      <c r="C2" s="1" t="s">
        <v>96</v>
      </c>
      <c r="D2" s="1" t="s">
        <v>23</v>
      </c>
      <c r="E2" s="8">
        <f>F2/(F2 +G2)</f>
        <v>0.5</v>
      </c>
      <c r="F2" s="3">
        <v>10</v>
      </c>
      <c r="G2" s="4">
        <v>10</v>
      </c>
      <c r="I2" s="3"/>
      <c r="J2" s="2" t="s">
        <v>24</v>
      </c>
      <c r="M2" s="2" t="s">
        <v>97</v>
      </c>
    </row>
    <row r="3" spans="1:13" ht="17" x14ac:dyDescent="0.2">
      <c r="A3" s="1" t="s">
        <v>1</v>
      </c>
      <c r="C3" s="1" t="s">
        <v>2</v>
      </c>
      <c r="D3" s="1" t="s">
        <v>14</v>
      </c>
      <c r="E3" s="8">
        <f t="shared" ref="E3:E8" si="0">F3/(F3 +G3)</f>
        <v>0.08</v>
      </c>
      <c r="F3" s="3">
        <v>4</v>
      </c>
      <c r="G3" s="4">
        <v>46</v>
      </c>
      <c r="H3" s="4">
        <v>25</v>
      </c>
      <c r="I3" s="4">
        <v>0</v>
      </c>
      <c r="K3" s="2">
        <v>75</v>
      </c>
      <c r="M3" s="2" t="s">
        <v>98</v>
      </c>
    </row>
    <row r="4" spans="1:13" ht="17" x14ac:dyDescent="0.2">
      <c r="A4" s="1" t="s">
        <v>3</v>
      </c>
      <c r="C4" s="1" t="s">
        <v>4</v>
      </c>
      <c r="D4" s="1" t="s">
        <v>5</v>
      </c>
      <c r="E4" s="8">
        <f t="shared" si="0"/>
        <v>0.58333333333333337</v>
      </c>
      <c r="F4" s="3">
        <v>21</v>
      </c>
      <c r="G4" s="4">
        <v>15</v>
      </c>
      <c r="H4" s="4">
        <v>322</v>
      </c>
      <c r="I4" s="4">
        <v>3</v>
      </c>
      <c r="K4" s="2">
        <v>361</v>
      </c>
      <c r="M4" s="2" t="s">
        <v>99</v>
      </c>
    </row>
    <row r="5" spans="1:13" ht="34" x14ac:dyDescent="0.2">
      <c r="A5" s="1" t="s">
        <v>6</v>
      </c>
      <c r="C5" s="1" t="s">
        <v>7</v>
      </c>
      <c r="D5" s="1" t="s">
        <v>8</v>
      </c>
      <c r="E5" s="8">
        <f t="shared" si="0"/>
        <v>0.66666666666666663</v>
      </c>
      <c r="F5" s="3">
        <v>8</v>
      </c>
      <c r="G5" s="4">
        <v>4</v>
      </c>
      <c r="H5" s="4">
        <v>23</v>
      </c>
      <c r="I5" s="4">
        <v>15</v>
      </c>
      <c r="K5" s="2">
        <v>50</v>
      </c>
      <c r="M5" s="2" t="s">
        <v>100</v>
      </c>
    </row>
    <row r="6" spans="1:13" ht="17" x14ac:dyDescent="0.2">
      <c r="A6" s="1" t="s">
        <v>9</v>
      </c>
      <c r="C6" s="1" t="s">
        <v>10</v>
      </c>
      <c r="D6" s="1" t="s">
        <v>11</v>
      </c>
      <c r="E6" s="8">
        <f t="shared" si="0"/>
        <v>0.66666666666666663</v>
      </c>
      <c r="F6" s="3">
        <v>2</v>
      </c>
      <c r="G6" s="4">
        <v>1</v>
      </c>
      <c r="H6" s="4">
        <v>53</v>
      </c>
      <c r="I6" s="4">
        <v>0</v>
      </c>
    </row>
    <row r="7" spans="1:13" ht="34" x14ac:dyDescent="0.2">
      <c r="A7" s="1" t="s">
        <v>12</v>
      </c>
      <c r="C7" s="1" t="s">
        <v>13</v>
      </c>
      <c r="D7" s="1" t="s">
        <v>14</v>
      </c>
      <c r="E7" s="8">
        <f t="shared" si="0"/>
        <v>0.46511627906976744</v>
      </c>
      <c r="F7" s="3">
        <v>20</v>
      </c>
      <c r="G7" s="4">
        <v>23</v>
      </c>
      <c r="H7" s="4">
        <v>84</v>
      </c>
      <c r="I7" s="4">
        <v>2</v>
      </c>
      <c r="K7" s="2">
        <v>129</v>
      </c>
      <c r="M7" s="2" t="s">
        <v>101</v>
      </c>
    </row>
    <row r="8" spans="1:13" ht="17" x14ac:dyDescent="0.2">
      <c r="A8" s="1" t="s">
        <v>15</v>
      </c>
      <c r="C8" s="1" t="s">
        <v>10</v>
      </c>
      <c r="D8" s="1" t="s">
        <v>16</v>
      </c>
      <c r="E8" s="8">
        <f t="shared" si="0"/>
        <v>0.58333333333333337</v>
      </c>
      <c r="F8" s="3">
        <v>21</v>
      </c>
      <c r="G8" s="4">
        <v>15</v>
      </c>
      <c r="K8" s="2">
        <v>130</v>
      </c>
      <c r="M8" s="2" t="s">
        <v>92</v>
      </c>
    </row>
    <row r="10" spans="1:13" ht="17" x14ac:dyDescent="0.2">
      <c r="A10" s="1" t="s">
        <v>93</v>
      </c>
      <c r="K10" s="2">
        <v>37</v>
      </c>
    </row>
    <row r="11" spans="1:13" x14ac:dyDescent="0.2">
      <c r="F11" s="3">
        <f>SUM(F4:F7)</f>
        <v>51</v>
      </c>
      <c r="G11" s="3">
        <f>SUM(G4:G7)</f>
        <v>43</v>
      </c>
      <c r="H11" s="3">
        <f>SUM(H4:H7)</f>
        <v>482</v>
      </c>
      <c r="I11" s="3">
        <f>SUM(I4:I7)</f>
        <v>20</v>
      </c>
    </row>
    <row r="12" spans="1:13" ht="17" x14ac:dyDescent="0.2">
      <c r="A12" s="1" t="s">
        <v>94</v>
      </c>
    </row>
    <row r="13" spans="1:13" x14ac:dyDescent="0.2">
      <c r="F13" s="3">
        <f>F11+G11</f>
        <v>94</v>
      </c>
    </row>
    <row r="14" spans="1:13" ht="17" x14ac:dyDescent="0.2">
      <c r="A14" s="1" t="s">
        <v>95</v>
      </c>
      <c r="F14" s="3">
        <f>H11+I11</f>
        <v>502</v>
      </c>
    </row>
    <row r="15" spans="1:13" x14ac:dyDescent="0.2">
      <c r="F15" s="3">
        <f>F13/(F13+F14)</f>
        <v>0.15771812080536912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6DE0A-9F92-4237-B7E9-5A06650A2B68}">
  <dimension ref="A1:M14"/>
  <sheetViews>
    <sheetView workbookViewId="0">
      <selection activeCell="M8" activeCellId="1" sqref="A1 M8"/>
    </sheetView>
  </sheetViews>
  <sheetFormatPr baseColWidth="10" defaultColWidth="10.83203125" defaultRowHeight="16" x14ac:dyDescent="0.2"/>
  <cols>
    <col min="1" max="1" width="25.83203125" style="1" customWidth="1"/>
    <col min="2" max="2" width="65.83203125" style="1" customWidth="1"/>
    <col min="3" max="3" width="30.83203125" style="1" customWidth="1"/>
    <col min="4" max="4" width="50.83203125" style="1" customWidth="1"/>
    <col min="5" max="5" width="14.5" style="1" customWidth="1"/>
    <col min="6" max="6" width="9.83203125" style="3" customWidth="1"/>
    <col min="7" max="9" width="9.83203125" style="4" customWidth="1"/>
    <col min="10" max="10" width="15.83203125" style="2" customWidth="1"/>
    <col min="11" max="12" width="9.83203125" style="2" customWidth="1"/>
    <col min="13" max="13" width="30.83203125" style="2" customWidth="1"/>
    <col min="14" max="16384" width="10.83203125" style="2"/>
  </cols>
  <sheetData>
    <row r="1" spans="1:13" ht="17" x14ac:dyDescent="0.2">
      <c r="A1" s="1" t="s">
        <v>21</v>
      </c>
      <c r="B1" s="1" t="s">
        <v>55</v>
      </c>
      <c r="C1" s="1" t="s">
        <v>79</v>
      </c>
      <c r="D1" s="1" t="s">
        <v>46</v>
      </c>
      <c r="E1" s="1" t="s">
        <v>22</v>
      </c>
      <c r="F1" s="3" t="s">
        <v>17</v>
      </c>
      <c r="G1" s="3" t="s">
        <v>20</v>
      </c>
      <c r="H1" s="3" t="s">
        <v>18</v>
      </c>
      <c r="I1" s="3" t="s">
        <v>19</v>
      </c>
      <c r="J1" s="2" t="s">
        <v>25</v>
      </c>
      <c r="K1" s="3" t="s">
        <v>27</v>
      </c>
      <c r="L1" s="3" t="s">
        <v>28</v>
      </c>
      <c r="M1" s="2" t="s">
        <v>26</v>
      </c>
    </row>
    <row r="2" spans="1:13" ht="51" x14ac:dyDescent="0.2">
      <c r="A2" s="1" t="s">
        <v>0</v>
      </c>
      <c r="C2" s="1" t="s">
        <v>96</v>
      </c>
      <c r="D2" s="1" t="s">
        <v>23</v>
      </c>
      <c r="E2" s="8">
        <f>F2/(F2 +G2)</f>
        <v>0.5</v>
      </c>
      <c r="F2" s="3">
        <v>10</v>
      </c>
      <c r="G2" s="4">
        <v>10</v>
      </c>
      <c r="I2" s="3"/>
      <c r="J2" s="2" t="s">
        <v>24</v>
      </c>
      <c r="M2" s="2" t="s">
        <v>97</v>
      </c>
    </row>
    <row r="3" spans="1:13" ht="17" x14ac:dyDescent="0.2">
      <c r="A3" s="1" t="s">
        <v>1</v>
      </c>
      <c r="C3" s="1" t="s">
        <v>2</v>
      </c>
      <c r="D3" s="1" t="s">
        <v>14</v>
      </c>
      <c r="E3" s="8">
        <f t="shared" ref="E3:E8" si="0">F3/(F3 +G3)</f>
        <v>0.21052631578947367</v>
      </c>
      <c r="F3" s="3">
        <v>4</v>
      </c>
      <c r="G3" s="4">
        <v>15</v>
      </c>
      <c r="K3" s="2">
        <v>75</v>
      </c>
      <c r="M3" s="2" t="s">
        <v>98</v>
      </c>
    </row>
    <row r="4" spans="1:13" ht="17" x14ac:dyDescent="0.2">
      <c r="A4" s="1" t="s">
        <v>3</v>
      </c>
      <c r="C4" s="1" t="s">
        <v>4</v>
      </c>
      <c r="D4" s="1" t="s">
        <v>5</v>
      </c>
      <c r="E4" s="8">
        <f t="shared" si="0"/>
        <v>0.5714285714285714</v>
      </c>
      <c r="F4" s="3">
        <v>20</v>
      </c>
      <c r="G4" s="4">
        <v>15</v>
      </c>
      <c r="K4" s="2">
        <v>361</v>
      </c>
      <c r="M4" s="2" t="s">
        <v>99</v>
      </c>
    </row>
    <row r="5" spans="1:13" ht="34" x14ac:dyDescent="0.2">
      <c r="A5" s="1" t="s">
        <v>6</v>
      </c>
      <c r="C5" s="1" t="s">
        <v>7</v>
      </c>
      <c r="D5" s="1" t="s">
        <v>8</v>
      </c>
      <c r="E5" s="8">
        <f t="shared" si="0"/>
        <v>0.875</v>
      </c>
      <c r="F5" s="3">
        <v>7</v>
      </c>
      <c r="G5" s="4">
        <v>1</v>
      </c>
      <c r="K5" s="2">
        <v>50</v>
      </c>
      <c r="M5" s="2" t="s">
        <v>100</v>
      </c>
    </row>
    <row r="6" spans="1:13" ht="17" x14ac:dyDescent="0.2">
      <c r="A6" s="1" t="s">
        <v>9</v>
      </c>
      <c r="C6" s="1" t="s">
        <v>10</v>
      </c>
      <c r="D6" s="1" t="s">
        <v>11</v>
      </c>
      <c r="E6" s="8">
        <f t="shared" si="0"/>
        <v>0.66666666666666663</v>
      </c>
      <c r="F6" s="3">
        <v>2</v>
      </c>
      <c r="G6" s="4">
        <v>1</v>
      </c>
    </row>
    <row r="7" spans="1:13" ht="34" x14ac:dyDescent="0.2">
      <c r="A7" s="1" t="s">
        <v>12</v>
      </c>
      <c r="C7" s="1" t="s">
        <v>13</v>
      </c>
      <c r="D7" s="1" t="s">
        <v>14</v>
      </c>
      <c r="E7" s="8">
        <f t="shared" si="0"/>
        <v>0.72222222222222221</v>
      </c>
      <c r="F7" s="3">
        <v>13</v>
      </c>
      <c r="G7" s="4">
        <v>5</v>
      </c>
      <c r="K7" s="2">
        <v>129</v>
      </c>
      <c r="M7" s="2" t="s">
        <v>101</v>
      </c>
    </row>
    <row r="8" spans="1:13" ht="17" x14ac:dyDescent="0.2">
      <c r="A8" s="1" t="s">
        <v>15</v>
      </c>
      <c r="C8" s="1" t="s">
        <v>10</v>
      </c>
      <c r="D8" s="1" t="s">
        <v>16</v>
      </c>
      <c r="E8" s="8">
        <f t="shared" si="0"/>
        <v>0.65217391304347827</v>
      </c>
      <c r="F8" s="3">
        <v>15</v>
      </c>
      <c r="G8" s="4">
        <v>8</v>
      </c>
      <c r="K8" s="2">
        <v>130</v>
      </c>
      <c r="M8" s="2" t="s">
        <v>92</v>
      </c>
    </row>
    <row r="10" spans="1:13" ht="17" x14ac:dyDescent="0.2">
      <c r="A10" s="1" t="s">
        <v>93</v>
      </c>
      <c r="K10" s="2">
        <v>37</v>
      </c>
    </row>
    <row r="12" spans="1:13" ht="17" x14ac:dyDescent="0.2">
      <c r="A12" s="1" t="s">
        <v>94</v>
      </c>
    </row>
    <row r="14" spans="1:13" ht="17" x14ac:dyDescent="0.2">
      <c r="A14" s="1" t="s">
        <v>95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7FD32-BDB5-2044-9BC3-16D5D91200CF}">
  <dimension ref="A1:N16"/>
  <sheetViews>
    <sheetView workbookViewId="0">
      <selection activeCell="F16" sqref="F16"/>
    </sheetView>
  </sheetViews>
  <sheetFormatPr baseColWidth="10" defaultColWidth="11.1640625" defaultRowHeight="16" x14ac:dyDescent="0.2"/>
  <cols>
    <col min="1" max="1" width="25.83203125" customWidth="1"/>
    <col min="2" max="2" width="65.83203125" customWidth="1"/>
    <col min="3" max="3" width="30.83203125" customWidth="1"/>
    <col min="4" max="4" width="50.83203125" customWidth="1"/>
    <col min="5" max="9" width="9.83203125" style="5" customWidth="1"/>
    <col min="10" max="10" width="15.83203125" customWidth="1"/>
    <col min="11" max="12" width="9.83203125" customWidth="1"/>
    <col min="13" max="13" width="72.6640625" customWidth="1"/>
  </cols>
  <sheetData>
    <row r="1" spans="1:14" x14ac:dyDescent="0.2">
      <c r="A1" t="s">
        <v>21</v>
      </c>
      <c r="B1" t="s">
        <v>55</v>
      </c>
      <c r="C1" t="s">
        <v>79</v>
      </c>
      <c r="D1" t="s">
        <v>46</v>
      </c>
      <c r="E1" s="5" t="s">
        <v>22</v>
      </c>
      <c r="F1" s="5" t="s">
        <v>17</v>
      </c>
      <c r="G1" s="5" t="s">
        <v>20</v>
      </c>
      <c r="H1" s="5" t="s">
        <v>18</v>
      </c>
      <c r="I1" s="5" t="s">
        <v>19</v>
      </c>
      <c r="J1" t="s">
        <v>25</v>
      </c>
      <c r="K1" t="s">
        <v>27</v>
      </c>
      <c r="L1" t="s">
        <v>28</v>
      </c>
      <c r="M1" t="s">
        <v>26</v>
      </c>
      <c r="N1" t="s">
        <v>78</v>
      </c>
    </row>
    <row r="2" spans="1:14" x14ac:dyDescent="0.2">
      <c r="A2" t="s">
        <v>29</v>
      </c>
      <c r="B2" t="s">
        <v>45</v>
      </c>
      <c r="C2" t="s">
        <v>80</v>
      </c>
      <c r="D2" t="s">
        <v>30</v>
      </c>
      <c r="E2" s="9">
        <f>F2/(F2+G2)</f>
        <v>0.88</v>
      </c>
      <c r="F2" s="5">
        <v>22</v>
      </c>
      <c r="G2" s="5">
        <v>3</v>
      </c>
      <c r="H2" s="5">
        <v>41</v>
      </c>
      <c r="I2" s="5">
        <v>9</v>
      </c>
      <c r="K2" s="5">
        <v>75</v>
      </c>
      <c r="M2" t="s">
        <v>102</v>
      </c>
    </row>
    <row r="3" spans="1:14" x14ac:dyDescent="0.2">
      <c r="A3" t="s">
        <v>31</v>
      </c>
      <c r="B3" t="s">
        <v>47</v>
      </c>
      <c r="C3" t="s">
        <v>32</v>
      </c>
      <c r="E3" s="9">
        <f t="shared" ref="E3:E11" si="0">F3/(F3+G3)</f>
        <v>0.86792452830188682</v>
      </c>
      <c r="F3" s="5">
        <v>46</v>
      </c>
      <c r="G3" s="5">
        <v>7</v>
      </c>
      <c r="H3" s="5">
        <v>0</v>
      </c>
      <c r="I3" s="5">
        <v>0</v>
      </c>
      <c r="J3" t="s">
        <v>81</v>
      </c>
      <c r="K3" s="5">
        <v>53</v>
      </c>
      <c r="M3" t="s">
        <v>103</v>
      </c>
      <c r="N3" t="s">
        <v>56</v>
      </c>
    </row>
    <row r="4" spans="1:14" x14ac:dyDescent="0.2">
      <c r="A4" t="s">
        <v>33</v>
      </c>
      <c r="B4" t="s">
        <v>48</v>
      </c>
      <c r="C4" t="s">
        <v>32</v>
      </c>
      <c r="E4" s="9">
        <f t="shared" si="0"/>
        <v>0.63636363636363635</v>
      </c>
      <c r="F4" s="5">
        <v>7</v>
      </c>
      <c r="G4" s="5">
        <v>4</v>
      </c>
      <c r="H4" s="5">
        <v>10</v>
      </c>
      <c r="I4" s="5">
        <v>0</v>
      </c>
      <c r="J4" t="s">
        <v>81</v>
      </c>
      <c r="K4" s="5">
        <v>21</v>
      </c>
      <c r="M4" t="s">
        <v>91</v>
      </c>
      <c r="N4" t="s">
        <v>57</v>
      </c>
    </row>
    <row r="5" spans="1:14" x14ac:dyDescent="0.2">
      <c r="A5" s="11" t="s">
        <v>34</v>
      </c>
      <c r="B5" t="s">
        <v>49</v>
      </c>
      <c r="C5" t="s">
        <v>35</v>
      </c>
      <c r="E5" s="9">
        <f t="shared" si="0"/>
        <v>0.44444444444444442</v>
      </c>
      <c r="F5" s="5">
        <v>4</v>
      </c>
      <c r="G5" s="5">
        <v>5</v>
      </c>
      <c r="H5" s="5">
        <v>35</v>
      </c>
      <c r="I5" s="5">
        <v>6</v>
      </c>
      <c r="K5" s="5">
        <v>50</v>
      </c>
      <c r="M5" t="s">
        <v>104</v>
      </c>
    </row>
    <row r="6" spans="1:14" x14ac:dyDescent="0.2">
      <c r="A6" t="s">
        <v>82</v>
      </c>
      <c r="B6" t="s">
        <v>50</v>
      </c>
      <c r="C6" t="s">
        <v>32</v>
      </c>
      <c r="D6" t="s">
        <v>83</v>
      </c>
      <c r="E6" s="9">
        <f t="shared" si="0"/>
        <v>0.76</v>
      </c>
      <c r="F6" s="5">
        <v>38</v>
      </c>
      <c r="G6" s="5">
        <v>12</v>
      </c>
      <c r="H6" s="5">
        <v>60</v>
      </c>
      <c r="I6" s="5">
        <v>0</v>
      </c>
      <c r="K6" s="5">
        <v>110</v>
      </c>
      <c r="M6" t="s">
        <v>84</v>
      </c>
    </row>
    <row r="7" spans="1:14" x14ac:dyDescent="0.2">
      <c r="A7" t="s">
        <v>36</v>
      </c>
      <c r="B7" t="s">
        <v>51</v>
      </c>
      <c r="C7" t="s">
        <v>32</v>
      </c>
      <c r="E7" s="9">
        <f t="shared" si="0"/>
        <v>0.75</v>
      </c>
      <c r="F7" s="5">
        <v>48</v>
      </c>
      <c r="G7" s="5">
        <v>16</v>
      </c>
      <c r="H7" s="5">
        <v>79</v>
      </c>
      <c r="I7" s="5">
        <v>7</v>
      </c>
      <c r="K7" s="5">
        <v>150</v>
      </c>
      <c r="M7" t="s">
        <v>105</v>
      </c>
    </row>
    <row r="8" spans="1:14" x14ac:dyDescent="0.2">
      <c r="A8" t="s">
        <v>37</v>
      </c>
      <c r="B8" t="s">
        <v>52</v>
      </c>
      <c r="C8" t="s">
        <v>32</v>
      </c>
      <c r="E8" s="9">
        <f t="shared" si="0"/>
        <v>0.22222222222222221</v>
      </c>
      <c r="F8" s="5">
        <v>2</v>
      </c>
      <c r="G8" s="5">
        <v>7</v>
      </c>
      <c r="H8" s="5">
        <v>9</v>
      </c>
      <c r="I8" s="5">
        <v>6</v>
      </c>
      <c r="K8" s="5">
        <v>24</v>
      </c>
      <c r="M8" t="s">
        <v>106</v>
      </c>
    </row>
    <row r="9" spans="1:14" x14ac:dyDescent="0.2">
      <c r="A9" t="s">
        <v>38</v>
      </c>
      <c r="B9" t="s">
        <v>53</v>
      </c>
      <c r="C9" t="s">
        <v>32</v>
      </c>
      <c r="D9" t="s">
        <v>39</v>
      </c>
      <c r="E9" s="9">
        <f t="shared" si="0"/>
        <v>0.72413793103448276</v>
      </c>
      <c r="F9" s="5">
        <v>21</v>
      </c>
      <c r="G9" s="5">
        <v>8</v>
      </c>
      <c r="H9" s="5">
        <v>27</v>
      </c>
      <c r="I9" s="5">
        <v>3</v>
      </c>
      <c r="K9" s="5">
        <v>59</v>
      </c>
      <c r="M9" t="s">
        <v>89</v>
      </c>
    </row>
    <row r="10" spans="1:14" x14ac:dyDescent="0.2">
      <c r="A10" t="s">
        <v>40</v>
      </c>
      <c r="B10" t="s">
        <v>54</v>
      </c>
      <c r="C10" t="s">
        <v>41</v>
      </c>
      <c r="D10" t="s">
        <v>42</v>
      </c>
      <c r="E10" s="9">
        <f t="shared" si="0"/>
        <v>0.7142857142857143</v>
      </c>
      <c r="F10" s="5">
        <v>30</v>
      </c>
      <c r="G10" s="5">
        <v>12</v>
      </c>
      <c r="H10" s="5">
        <v>35</v>
      </c>
      <c r="I10" s="5">
        <v>3</v>
      </c>
      <c r="K10" s="5">
        <v>80</v>
      </c>
      <c r="M10" t="s">
        <v>88</v>
      </c>
    </row>
    <row r="11" spans="1:14" x14ac:dyDescent="0.2">
      <c r="A11" s="11" t="s">
        <v>43</v>
      </c>
      <c r="B11" t="s">
        <v>90</v>
      </c>
      <c r="C11" t="s">
        <v>44</v>
      </c>
      <c r="D11" t="s">
        <v>42</v>
      </c>
      <c r="E11" s="9">
        <f t="shared" si="0"/>
        <v>0.66666666666666663</v>
      </c>
      <c r="F11" s="5">
        <v>26</v>
      </c>
      <c r="G11" s="5">
        <v>13</v>
      </c>
      <c r="H11" s="5">
        <v>31</v>
      </c>
      <c r="I11" s="5">
        <v>9</v>
      </c>
      <c r="K11" s="5">
        <v>79</v>
      </c>
      <c r="M11" t="s">
        <v>107</v>
      </c>
    </row>
    <row r="12" spans="1:14" x14ac:dyDescent="0.2">
      <c r="F12" s="5">
        <f>SUM(F2:F11) - 53</f>
        <v>191</v>
      </c>
      <c r="G12" s="5">
        <f>SUM(G2:G11) - 11</f>
        <v>76</v>
      </c>
      <c r="H12" s="5">
        <f>SUM(H2:H11) - 10</f>
        <v>317</v>
      </c>
      <c r="I12" s="5">
        <f>SUM(I2:I11)</f>
        <v>43</v>
      </c>
    </row>
    <row r="14" spans="1:14" x14ac:dyDescent="0.2">
      <c r="F14" s="5">
        <f>F12+G12</f>
        <v>267</v>
      </c>
    </row>
    <row r="15" spans="1:14" x14ac:dyDescent="0.2">
      <c r="F15" s="5">
        <f>H12+I12</f>
        <v>360</v>
      </c>
    </row>
    <row r="16" spans="1:14" x14ac:dyDescent="0.2">
      <c r="F16" s="5">
        <f>F14/(F14+F15)</f>
        <v>0.42583732057416268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5A69F-C957-5D44-9C34-1EB25860C01A}">
  <dimension ref="A1:N14"/>
  <sheetViews>
    <sheetView workbookViewId="0">
      <selection activeCell="F6" sqref="F6"/>
    </sheetView>
  </sheetViews>
  <sheetFormatPr baseColWidth="10" defaultColWidth="11.1640625" defaultRowHeight="16" x14ac:dyDescent="0.2"/>
  <cols>
    <col min="1" max="1" width="38.83203125" style="6" customWidth="1"/>
    <col min="2" max="2" width="65.83203125" style="6" customWidth="1"/>
    <col min="3" max="3" width="30.83203125" style="6" customWidth="1"/>
    <col min="4" max="4" width="15.5" style="6" customWidth="1"/>
    <col min="5" max="9" width="9.83203125" style="6" customWidth="1"/>
    <col min="10" max="10" width="15.83203125" style="6" customWidth="1"/>
    <col min="11" max="12" width="9.83203125" style="6" customWidth="1"/>
    <col min="13" max="13" width="52.33203125" style="6" customWidth="1"/>
    <col min="14" max="14" width="23.1640625" customWidth="1"/>
  </cols>
  <sheetData>
    <row r="1" spans="1:14" x14ac:dyDescent="0.2">
      <c r="A1" s="6" t="s">
        <v>21</v>
      </c>
      <c r="B1" s="6" t="s">
        <v>55</v>
      </c>
      <c r="C1" s="6" t="s">
        <v>79</v>
      </c>
      <c r="D1" s="6" t="s">
        <v>46</v>
      </c>
      <c r="E1" s="6" t="s">
        <v>22</v>
      </c>
      <c r="F1" t="s">
        <v>17</v>
      </c>
      <c r="G1" t="s">
        <v>20</v>
      </c>
      <c r="H1" t="s">
        <v>18</v>
      </c>
      <c r="I1" t="s">
        <v>19</v>
      </c>
      <c r="J1" t="s">
        <v>25</v>
      </c>
      <c r="K1" t="s">
        <v>27</v>
      </c>
      <c r="L1" t="s">
        <v>28</v>
      </c>
      <c r="M1" s="6" t="s">
        <v>77</v>
      </c>
      <c r="N1" t="s">
        <v>112</v>
      </c>
    </row>
    <row r="2" spans="1:14" x14ac:dyDescent="0.2">
      <c r="A2" s="13" t="s">
        <v>71</v>
      </c>
      <c r="B2" s="6" t="s">
        <v>72</v>
      </c>
      <c r="C2" s="6" t="s">
        <v>32</v>
      </c>
      <c r="E2" s="7">
        <f>28/30</f>
        <v>0.93333333333333335</v>
      </c>
      <c r="F2" s="6">
        <v>28</v>
      </c>
      <c r="G2" s="6">
        <v>2</v>
      </c>
      <c r="K2" s="6" t="s">
        <v>113</v>
      </c>
      <c r="L2" s="6" t="s">
        <v>113</v>
      </c>
      <c r="M2" s="6" t="s">
        <v>60</v>
      </c>
      <c r="N2" s="6" t="s">
        <v>114</v>
      </c>
    </row>
    <row r="3" spans="1:14" x14ac:dyDescent="0.2">
      <c r="A3" s="6" t="s">
        <v>61</v>
      </c>
      <c r="B3" s="6" t="s">
        <v>74</v>
      </c>
      <c r="C3" s="6" t="s">
        <v>62</v>
      </c>
      <c r="E3" s="7">
        <f t="shared" ref="E3:E7" si="0">F3/(F3+G3)</f>
        <v>1</v>
      </c>
      <c r="F3" s="6">
        <v>2</v>
      </c>
      <c r="G3" s="6">
        <v>0</v>
      </c>
      <c r="M3" s="6" t="s">
        <v>73</v>
      </c>
      <c r="N3" t="s">
        <v>115</v>
      </c>
    </row>
    <row r="4" spans="1:14" x14ac:dyDescent="0.2">
      <c r="A4" s="6" t="s">
        <v>63</v>
      </c>
      <c r="B4" s="6" t="s">
        <v>74</v>
      </c>
      <c r="C4" s="6" t="s">
        <v>32</v>
      </c>
      <c r="E4" s="7">
        <f t="shared" si="0"/>
        <v>1</v>
      </c>
      <c r="F4" s="6">
        <v>10</v>
      </c>
      <c r="G4" s="6">
        <v>0</v>
      </c>
      <c r="M4" s="6" t="s">
        <v>64</v>
      </c>
    </row>
    <row r="5" spans="1:14" x14ac:dyDescent="0.2">
      <c r="A5" s="13" t="s">
        <v>65</v>
      </c>
      <c r="B5" s="6" t="s">
        <v>75</v>
      </c>
      <c r="C5" s="6" t="s">
        <v>66</v>
      </c>
      <c r="E5" s="7">
        <f t="shared" si="0"/>
        <v>0.9152542372881356</v>
      </c>
      <c r="F5" s="6">
        <v>54</v>
      </c>
      <c r="G5" s="6">
        <v>5</v>
      </c>
      <c r="H5" s="12">
        <v>52</v>
      </c>
      <c r="I5" s="12">
        <v>7</v>
      </c>
      <c r="K5" s="6">
        <f>59*2</f>
        <v>118</v>
      </c>
      <c r="L5" s="6">
        <v>51</v>
      </c>
      <c r="M5" s="6" t="s">
        <v>109</v>
      </c>
      <c r="N5" t="s">
        <v>111</v>
      </c>
    </row>
    <row r="6" spans="1:14" x14ac:dyDescent="0.2">
      <c r="A6" s="6" t="s">
        <v>34</v>
      </c>
      <c r="B6" s="6" t="s">
        <v>76</v>
      </c>
      <c r="C6" s="6" t="s">
        <v>69</v>
      </c>
      <c r="E6" s="7">
        <f t="shared" si="0"/>
        <v>0.9</v>
      </c>
      <c r="F6" s="6">
        <v>18</v>
      </c>
      <c r="G6" s="6">
        <v>2</v>
      </c>
      <c r="H6" s="6">
        <v>0</v>
      </c>
      <c r="I6" s="6">
        <v>0</v>
      </c>
      <c r="M6" s="6" t="s">
        <v>85</v>
      </c>
    </row>
    <row r="7" spans="1:14" x14ac:dyDescent="0.2">
      <c r="A7" t="s">
        <v>36</v>
      </c>
      <c r="B7" s="6" t="s">
        <v>86</v>
      </c>
      <c r="C7" s="6" t="s">
        <v>32</v>
      </c>
      <c r="E7" s="6">
        <f t="shared" si="0"/>
        <v>1</v>
      </c>
      <c r="F7" s="6">
        <v>10</v>
      </c>
      <c r="G7" s="6">
        <v>0</v>
      </c>
      <c r="H7" s="6">
        <v>0</v>
      </c>
      <c r="I7" s="6">
        <v>0</v>
      </c>
      <c r="K7" s="6">
        <v>10</v>
      </c>
      <c r="M7" s="6" t="s">
        <v>87</v>
      </c>
    </row>
    <row r="14" spans="1:14" x14ac:dyDescent="0.2">
      <c r="H14" s="12"/>
      <c r="I14" s="6" t="s">
        <v>110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F1CC1-0A54-1346-B75A-A57C96F055DF}">
  <dimension ref="A1:N17"/>
  <sheetViews>
    <sheetView tabSelected="1" workbookViewId="0">
      <selection activeCell="B16" sqref="B16"/>
    </sheetView>
  </sheetViews>
  <sheetFormatPr baseColWidth="10" defaultColWidth="11.1640625" defaultRowHeight="16" x14ac:dyDescent="0.2"/>
  <cols>
    <col min="1" max="1" width="38.83203125" style="6" customWidth="1"/>
    <col min="2" max="2" width="65.83203125" style="6" customWidth="1"/>
    <col min="3" max="3" width="30.83203125" style="6" customWidth="1"/>
    <col min="4" max="4" width="15.5" style="6" customWidth="1"/>
    <col min="5" max="9" width="9.83203125" style="6" customWidth="1"/>
    <col min="10" max="10" width="15.83203125" style="6" customWidth="1"/>
    <col min="11" max="12" width="9.83203125" style="6" customWidth="1"/>
    <col min="13" max="13" width="52.33203125" style="6" customWidth="1"/>
    <col min="14" max="14" width="23.1640625" customWidth="1"/>
  </cols>
  <sheetData>
    <row r="1" spans="1:14" x14ac:dyDescent="0.2">
      <c r="A1" s="6" t="s">
        <v>21</v>
      </c>
      <c r="B1" s="6" t="s">
        <v>55</v>
      </c>
      <c r="C1" s="6" t="s">
        <v>79</v>
      </c>
      <c r="D1" s="6" t="s">
        <v>46</v>
      </c>
      <c r="E1" s="6" t="s">
        <v>22</v>
      </c>
      <c r="F1" t="s">
        <v>17</v>
      </c>
      <c r="G1" t="s">
        <v>20</v>
      </c>
      <c r="H1" t="s">
        <v>18</v>
      </c>
      <c r="I1" t="s">
        <v>19</v>
      </c>
      <c r="J1" t="s">
        <v>25</v>
      </c>
      <c r="K1" t="s">
        <v>27</v>
      </c>
      <c r="L1" t="s">
        <v>28</v>
      </c>
      <c r="M1" s="6" t="s">
        <v>77</v>
      </c>
      <c r="N1" t="s">
        <v>112</v>
      </c>
    </row>
    <row r="2" spans="1:14" x14ac:dyDescent="0.2">
      <c r="A2" s="15" t="s">
        <v>58</v>
      </c>
      <c r="B2" s="6" t="s">
        <v>70</v>
      </c>
      <c r="C2" s="6" t="s">
        <v>32</v>
      </c>
      <c r="E2" s="7">
        <f>F2/(F2+G2)</f>
        <v>0.7857142857142857</v>
      </c>
      <c r="F2" s="6">
        <v>11</v>
      </c>
      <c r="G2" s="6">
        <v>3</v>
      </c>
      <c r="H2" s="6">
        <v>166</v>
      </c>
      <c r="I2" s="6">
        <v>3</v>
      </c>
      <c r="K2" s="6">
        <v>121</v>
      </c>
      <c r="L2" s="6">
        <v>20</v>
      </c>
      <c r="M2" s="6" t="s">
        <v>59</v>
      </c>
    </row>
    <row r="3" spans="1:14" x14ac:dyDescent="0.2">
      <c r="A3" s="13" t="s">
        <v>71</v>
      </c>
      <c r="B3" s="6" t="s">
        <v>72</v>
      </c>
      <c r="C3" s="6" t="s">
        <v>32</v>
      </c>
      <c r="E3" s="7">
        <f>28/30</f>
        <v>0.93333333333333335</v>
      </c>
      <c r="F3" s="6">
        <v>28</v>
      </c>
      <c r="G3" s="6">
        <v>2</v>
      </c>
      <c r="K3" s="6" t="s">
        <v>113</v>
      </c>
      <c r="L3" s="6" t="s">
        <v>113</v>
      </c>
      <c r="M3" s="6" t="s">
        <v>60</v>
      </c>
      <c r="N3" s="6" t="s">
        <v>114</v>
      </c>
    </row>
    <row r="4" spans="1:14" x14ac:dyDescent="0.2">
      <c r="A4" s="6" t="s">
        <v>61</v>
      </c>
      <c r="B4" s="6" t="s">
        <v>74</v>
      </c>
      <c r="C4" s="6" t="s">
        <v>62</v>
      </c>
      <c r="E4" s="7">
        <f t="shared" ref="E4:E10" si="0">F4/(F4+G4)</f>
        <v>1</v>
      </c>
      <c r="F4" s="6">
        <v>2</v>
      </c>
      <c r="G4" s="6">
        <v>0</v>
      </c>
      <c r="M4" s="6" t="s">
        <v>73</v>
      </c>
      <c r="N4" t="s">
        <v>115</v>
      </c>
    </row>
    <row r="5" spans="1:14" x14ac:dyDescent="0.2">
      <c r="A5" s="6" t="s">
        <v>63</v>
      </c>
      <c r="B5" s="6" t="s">
        <v>74</v>
      </c>
      <c r="C5" s="6" t="s">
        <v>32</v>
      </c>
      <c r="E5" s="7">
        <f t="shared" si="0"/>
        <v>1</v>
      </c>
      <c r="F5" s="6">
        <v>10</v>
      </c>
      <c r="G5" s="6">
        <v>0</v>
      </c>
      <c r="M5" s="6" t="s">
        <v>64</v>
      </c>
    </row>
    <row r="6" spans="1:14" x14ac:dyDescent="0.2">
      <c r="A6" s="13" t="s">
        <v>65</v>
      </c>
      <c r="B6" s="6" t="s">
        <v>75</v>
      </c>
      <c r="C6" s="6" t="s">
        <v>66</v>
      </c>
      <c r="E6" s="7">
        <f t="shared" si="0"/>
        <v>0.9152542372881356</v>
      </c>
      <c r="F6" s="6">
        <v>54</v>
      </c>
      <c r="G6" s="6">
        <v>5</v>
      </c>
      <c r="H6" s="12">
        <v>52</v>
      </c>
      <c r="I6" s="12">
        <v>7</v>
      </c>
      <c r="K6" s="6">
        <f>59*2</f>
        <v>118</v>
      </c>
      <c r="L6" s="6">
        <v>51</v>
      </c>
      <c r="M6" s="6" t="s">
        <v>109</v>
      </c>
      <c r="N6" t="s">
        <v>111</v>
      </c>
    </row>
    <row r="7" spans="1:14" x14ac:dyDescent="0.2">
      <c r="A7" s="6" t="s">
        <v>67</v>
      </c>
      <c r="B7" s="6" t="s">
        <v>74</v>
      </c>
      <c r="C7" s="6" t="s">
        <v>32</v>
      </c>
      <c r="E7" s="7">
        <f t="shared" si="0"/>
        <v>0.68852459016393441</v>
      </c>
      <c r="F7" s="10">
        <v>42</v>
      </c>
      <c r="G7" s="10">
        <v>19</v>
      </c>
      <c r="M7" s="6" t="s">
        <v>68</v>
      </c>
    </row>
    <row r="8" spans="1:14" x14ac:dyDescent="0.2">
      <c r="A8" s="6" t="s">
        <v>34</v>
      </c>
      <c r="B8" s="6" t="s">
        <v>76</v>
      </c>
      <c r="C8" s="6" t="s">
        <v>69</v>
      </c>
      <c r="E8" s="7">
        <f t="shared" si="0"/>
        <v>0.9</v>
      </c>
      <c r="F8" s="6">
        <v>18</v>
      </c>
      <c r="G8" s="6">
        <v>2</v>
      </c>
      <c r="H8" s="6">
        <v>0</v>
      </c>
      <c r="I8" s="6">
        <v>0</v>
      </c>
      <c r="M8" s="6" t="s">
        <v>85</v>
      </c>
    </row>
    <row r="9" spans="1:14" x14ac:dyDescent="0.2">
      <c r="A9" t="s">
        <v>36</v>
      </c>
      <c r="B9" s="6" t="s">
        <v>86</v>
      </c>
      <c r="C9" s="6" t="s">
        <v>32</v>
      </c>
      <c r="E9" s="6">
        <f t="shared" si="0"/>
        <v>1</v>
      </c>
      <c r="F9" s="6">
        <v>10</v>
      </c>
      <c r="G9" s="6">
        <v>0</v>
      </c>
      <c r="H9" s="6">
        <v>0</v>
      </c>
      <c r="I9" s="6">
        <v>0</v>
      </c>
      <c r="K9" s="6">
        <v>10</v>
      </c>
      <c r="M9" s="6" t="s">
        <v>87</v>
      </c>
    </row>
    <row r="10" spans="1:14" x14ac:dyDescent="0.2">
      <c r="A10" s="14" t="s">
        <v>67</v>
      </c>
      <c r="B10" s="6" t="s">
        <v>74</v>
      </c>
      <c r="C10" s="6" t="s">
        <v>108</v>
      </c>
      <c r="E10" s="7">
        <f t="shared" si="0"/>
        <v>0.5901639344262295</v>
      </c>
      <c r="F10" s="10">
        <v>36</v>
      </c>
      <c r="G10" s="10">
        <v>25</v>
      </c>
      <c r="M10" s="6" t="s">
        <v>68</v>
      </c>
    </row>
    <row r="17" spans="8:9" x14ac:dyDescent="0.2">
      <c r="H17" s="12"/>
      <c r="I17" s="6" t="s">
        <v>110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histology</vt:lpstr>
      <vt:lpstr>histology total necrosis only</vt:lpstr>
      <vt:lpstr>clinical</vt:lpstr>
      <vt:lpstr>root_canal_filled</vt:lpstr>
      <vt:lpstr>root_canal_filled_old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grant</dc:creator>
  <cp:lastModifiedBy>m grant</cp:lastModifiedBy>
  <dcterms:created xsi:type="dcterms:W3CDTF">2024-09-16T20:50:20Z</dcterms:created>
  <dcterms:modified xsi:type="dcterms:W3CDTF">2024-11-07T13:10:54Z</dcterms:modified>
</cp:coreProperties>
</file>