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xcel-challenge\"/>
    </mc:Choice>
  </mc:AlternateContent>
  <xr:revisionPtr revIDLastSave="0" documentId="13_ncr:1_{2C99E58F-AD76-4885-8A94-D3A909EE1DF0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pivottable1" sheetId="3" r:id="rId1"/>
    <sheet name="pivottable2" sheetId="4" r:id="rId2"/>
    <sheet name="crowdfunding goal Analysis" sheetId="10" r:id="rId3"/>
    <sheet name="outcome" sheetId="14" r:id="rId4"/>
    <sheet name="pivottable3" sheetId="13" r:id="rId5"/>
    <sheet name="Crowdfunding" sheetId="1" r:id="rId6"/>
  </sheets>
  <definedNames>
    <definedName name="_xlnm._FilterDatabase" localSheetId="5" hidden="1">Crowdfunding!$G$1:$G$1001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4" l="1"/>
  <c r="L6" i="14"/>
  <c r="L5" i="14"/>
  <c r="L4" i="14"/>
  <c r="L3" i="14"/>
  <c r="L2" i="14"/>
  <c r="H2" i="14"/>
  <c r="H7" i="14"/>
  <c r="H6" i="14"/>
  <c r="H5" i="14"/>
  <c r="H4" i="14"/>
  <c r="H3" i="14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B2" i="10"/>
  <c r="D13" i="10"/>
  <c r="C13" i="10"/>
  <c r="D12" i="10"/>
  <c r="C12" i="10"/>
  <c r="B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B13" i="10"/>
  <c r="B11" i="10"/>
  <c r="B10" i="10"/>
  <c r="B9" i="10"/>
  <c r="B8" i="10"/>
  <c r="B7" i="10"/>
  <c r="B6" i="10"/>
  <c r="B5" i="10"/>
  <c r="B4" i="10"/>
  <c r="D3" i="10"/>
  <c r="C3" i="10"/>
  <c r="B3" i="10"/>
  <c r="D2" i="10"/>
  <c r="C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4" i="10" l="1"/>
  <c r="G4" i="10" s="1"/>
  <c r="E8" i="10"/>
  <c r="G8" i="10" s="1"/>
  <c r="E11" i="10"/>
  <c r="H11" i="10" s="1"/>
  <c r="E12" i="10"/>
  <c r="H12" i="10" s="1"/>
  <c r="E10" i="10"/>
  <c r="F10" i="10" s="1"/>
  <c r="E3" i="10"/>
  <c r="H3" i="10" s="1"/>
  <c r="E9" i="10"/>
  <c r="G9" i="10" s="1"/>
  <c r="F12" i="10"/>
  <c r="G12" i="10"/>
  <c r="H9" i="10"/>
  <c r="E7" i="10"/>
  <c r="H7" i="10" s="1"/>
  <c r="E2" i="10"/>
  <c r="G2" i="10" s="1"/>
  <c r="E6" i="10"/>
  <c r="G6" i="10" s="1"/>
  <c r="E13" i="10"/>
  <c r="G13" i="10" s="1"/>
  <c r="E5" i="10"/>
  <c r="G5" i="10" s="1"/>
  <c r="F9" i="10"/>
  <c r="F8" i="10"/>
  <c r="F4" i="10" l="1"/>
  <c r="H4" i="10"/>
  <c r="H10" i="10"/>
  <c r="G10" i="10"/>
  <c r="H8" i="10"/>
  <c r="H13" i="10"/>
  <c r="G11" i="10"/>
  <c r="F11" i="10"/>
  <c r="F5" i="10"/>
  <c r="H5" i="10"/>
  <c r="F13" i="10"/>
  <c r="F7" i="10"/>
  <c r="F3" i="10"/>
  <c r="G3" i="10"/>
  <c r="H6" i="10"/>
  <c r="H2" i="10"/>
  <c r="F2" i="10"/>
  <c r="F6" i="10"/>
  <c r="G7" i="10"/>
</calcChain>
</file>

<file path=xl/sharedStrings.xml><?xml version="1.0" encoding="utf-8"?>
<sst xmlns="http://schemas.openxmlformats.org/spreadsheetml/2006/main" count="9070" uniqueCount="2117">
  <si>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</si>
  <si>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</si>
  <si>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</si>
  <si>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</si>
  <si>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</si>
  <si>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</si>
  <si>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</si>
  <si>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</si>
  <si>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</si>
  <si>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</si>
  <si>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</si>
  <si>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</si>
  <si>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</si>
  <si>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</si>
  <si>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</si>
  <si>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</si>
  <si>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</si>
  <si>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</si>
  <si>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</si>
  <si>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</si>
  <si>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</si>
  <si>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</si>
  <si>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</si>
  <si>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</si>
  <si>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</si>
  <si>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</si>
  <si>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</si>
  <si>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</si>
  <si>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</si>
  <si>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</si>
  <si>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</si>
  <si>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</si>
  <si>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</si>
  <si>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</si>
  <si>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</si>
  <si>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</si>
  <si>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</si>
  <si>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</si>
  <si>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</si>
  <si>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</si>
  <si>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</si>
  <si>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</si>
  <si>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</si>
  <si>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</si>
  <si>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</si>
  <si>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</si>
  <si>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</si>
  <si>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</si>
  <si>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</si>
  <si>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</si>
  <si>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</si>
  <si>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</si>
  <si>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</si>
  <si>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</si>
  <si>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</si>
  <si>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</si>
  <si>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</si>
  <si>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</si>
  <si>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</si>
  <si>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</si>
  <si>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</si>
  <si>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</si>
  <si>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</si>
  <si>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</si>
  <si>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</si>
  <si>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</si>
  <si>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</si>
  <si>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</si>
  <si>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</si>
  <si>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</si>
  <si>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</si>
  <si>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</si>
  <si>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</si>
  <si>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</si>
  <si>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</si>
  <si>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</si>
  <si>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</si>
  <si>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</si>
  <si>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</si>
  <si>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</si>
  <si>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</si>
  <si>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</si>
  <si>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</si>
  <si>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</si>
  <si>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</si>
  <si>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</si>
  <si>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</si>
  <si>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</si>
  <si>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</si>
  <si>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</si>
  <si>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</si>
  <si>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</si>
  <si>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</si>
  <si>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</si>
  <si>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</si>
  <si>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</si>
  <si>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</si>
  <si>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</si>
  <si>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</si>
  <si>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</si>
  <si>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</si>
  <si>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</si>
  <si>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</si>
  <si>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</si>
  <si>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</si>
  <si>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</si>
  <si>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</si>
  <si>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</si>
  <si>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</si>
  <si>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</si>
  <si>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</si>
  <si>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</si>
  <si>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</si>
  <si>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</si>
  <si>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</si>
  <si>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</si>
  <si>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</si>
  <si>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</si>
  <si>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</si>
  <si>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</si>
  <si>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</si>
  <si>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</si>
  <si>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</si>
  <si>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</si>
  <si>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</si>
  <si>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</si>
  <si>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</si>
  <si>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</si>
  <si>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</si>
  <si>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</si>
  <si>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</si>
  <si>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</si>
  <si>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</si>
  <si>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</si>
  <si>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</si>
  <si>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</si>
  <si>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</si>
  <si>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</si>
  <si>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</si>
  <si>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</si>
  <si>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</si>
  <si>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</si>
  <si>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</si>
  <si>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</si>
  <si>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</si>
  <si>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</si>
  <si>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</si>
  <si>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</si>
  <si>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</si>
  <si>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</si>
  <si>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</si>
  <si>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</si>
  <si>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</si>
  <si>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</si>
  <si>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</si>
  <si>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</si>
  <si>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</si>
  <si>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</si>
  <si>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</si>
  <si>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</si>
  <si>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</si>
  <si>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</si>
  <si>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</si>
  <si>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</si>
  <si>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</si>
  <si>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</si>
  <si>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</si>
  <si>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</si>
  <si>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</si>
  <si>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</si>
  <si>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</si>
  <si>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</si>
  <si>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</si>
  <si>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</si>
  <si>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</si>
  <si>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</si>
  <si>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</si>
  <si>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</si>
  <si>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</si>
  <si>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</si>
  <si>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</si>
  <si>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</si>
  <si>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</si>
  <si>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</si>
  <si>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</si>
  <si>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</si>
  <si>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</si>
  <si>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</si>
  <si>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</si>
  <si>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</si>
  <si>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</si>
  <si>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</si>
  <si>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</si>
  <si>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</si>
  <si>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</si>
  <si>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</si>
  <si>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</si>
  <si>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</si>
  <si>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</si>
  <si>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</si>
  <si>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</si>
  <si>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</si>
  <si>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</si>
  <si>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</si>
  <si>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</si>
  <si>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</si>
  <si>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</si>
  <si>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</si>
  <si>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</si>
  <si>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</si>
  <si>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</si>
  <si>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</si>
  <si>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</si>
  <si>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</si>
  <si>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</si>
  <si>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</si>
  <si>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</si>
  <si>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</si>
  <si>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</si>
  <si>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</si>
  <si>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</si>
  <si>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</si>
  <si>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</si>
  <si>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</si>
  <si>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</si>
  <si>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</si>
  <si>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</si>
  <si>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</si>
  <si>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</si>
  <si>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</si>
  <si>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</si>
  <si>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</si>
  <si>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</si>
  <si>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</si>
  <si>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</si>
  <si>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</si>
  <si>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</si>
  <si>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</si>
  <si>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</si>
  <si>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</si>
  <si>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</si>
  <si>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</si>
  <si>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</si>
  <si>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</si>
  <si>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</si>
  <si>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</si>
  <si>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</si>
  <si>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</si>
  <si>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</si>
  <si>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</si>
  <si>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</si>
  <si>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</si>
  <si>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</si>
  <si>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</si>
  <si>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</si>
  <si>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</si>
  <si>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</si>
  <si>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</si>
  <si>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</si>
  <si>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</si>
  <si>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</si>
  <si>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</si>
  <si>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</si>
  <si>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</si>
  <si>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</si>
  <si>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</si>
  <si>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</si>
  <si>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</si>
  <si>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</si>
  <si>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</si>
  <si>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</si>
  <si>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</si>
  <si>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</si>
  <si>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</si>
  <si>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</si>
  <si>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</si>
  <si>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</si>
  <si>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</si>
  <si>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</si>
  <si>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</si>
  <si>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</si>
  <si>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</si>
  <si>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</si>
  <si>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</si>
  <si>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</si>
  <si>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</si>
  <si>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</si>
  <si>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</si>
  <si>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</si>
  <si>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</si>
  <si>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</si>
  <si>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</si>
  <si>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</si>
  <si>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</si>
  <si>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</si>
  <si>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</si>
  <si>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</si>
  <si>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</si>
  <si>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</si>
  <si>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</si>
  <si>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</si>
  <si>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</si>
  <si>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</si>
  <si>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</si>
  <si>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</si>
  <si>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</si>
  <si>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</si>
  <si>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</si>
  <si>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</si>
  <si>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</si>
  <si>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</si>
  <si>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</si>
  <si>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</si>
  <si>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</si>
  <si>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</si>
  <si>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</si>
  <si>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</si>
  <si>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</si>
  <si>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</si>
  <si>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</si>
  <si>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</si>
  <si>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</si>
  <si>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</si>
  <si>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</si>
  <si>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</si>
  <si>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</si>
  <si>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</si>
  <si>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</si>
  <si>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</si>
  <si>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</si>
  <si>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</si>
  <si>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</si>
  <si>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</si>
  <si>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</si>
  <si>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</si>
  <si>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</si>
  <si>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</si>
  <si>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</si>
  <si>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</si>
  <si>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</si>
  <si>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</si>
  <si>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</si>
  <si>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</si>
  <si>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</si>
  <si>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</si>
  <si>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</si>
  <si>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</si>
  <si>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</si>
  <si>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</si>
  <si>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</si>
  <si>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</si>
  <si>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</si>
  <si>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</si>
  <si>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</si>
  <si>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</si>
  <si>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</si>
  <si>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</si>
  <si>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</si>
  <si>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</si>
  <si>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</si>
  <si>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</si>
  <si>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</si>
  <si>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</si>
  <si>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</si>
  <si>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</si>
  <si>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</si>
  <si>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</si>
  <si>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</si>
  <si>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</si>
  <si>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</si>
  <si>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</si>
  <si>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</si>
  <si>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</si>
  <si>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</si>
  <si>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</si>
  <si>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</si>
  <si>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</si>
  <si>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</si>
  <si>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</si>
  <si>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</si>
  <si>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</si>
  <si>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</si>
  <si>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</si>
  <si>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</si>
  <si>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</si>
  <si>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</si>
  <si>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</si>
  <si>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</si>
  <si>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</si>
  <si>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</si>
  <si>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</si>
  <si>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</si>
  <si>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</si>
  <si>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</si>
  <si>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</si>
  <si>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</si>
  <si>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</si>
  <si>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</si>
  <si>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</si>
  <si>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</si>
  <si>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</si>
  <si>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</si>
  <si>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</si>
  <si>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</si>
  <si>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</si>
  <si>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</si>
  <si>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</si>
  <si>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</si>
  <si>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</si>
  <si>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</si>
  <si>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</si>
  <si>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</si>
  <si>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</si>
  <si>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</si>
  <si>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</si>
  <si>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</si>
  <si>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</si>
  <si>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</si>
  <si>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</si>
  <si>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</si>
  <si>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</si>
  <si>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</si>
  <si>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</si>
  <si>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</si>
  <si>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</si>
  <si>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</si>
  <si>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</si>
  <si>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</si>
  <si>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</si>
  <si>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</si>
  <si>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</si>
  <si>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</si>
  <si>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</si>
  <si>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</si>
  <si>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</si>
  <si>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</si>
  <si>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</si>
  <si>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</si>
  <si>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</si>
  <si>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</si>
  <si>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</si>
  <si>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</si>
  <si>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</si>
  <si>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</si>
  <si>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</si>
  <si>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</si>
  <si>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</si>
  <si>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</si>
  <si>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</si>
  <si>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</si>
  <si>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</si>
  <si>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</si>
  <si>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</si>
  <si>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</si>
  <si>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</si>
  <si>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</si>
  <si>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</si>
  <si>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</si>
  <si>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</si>
  <si>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</si>
  <si>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</si>
  <si>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</si>
  <si>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</si>
  <si>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</si>
  <si>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</si>
  <si>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</si>
  <si>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</si>
  <si>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</si>
  <si>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</si>
  <si>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</si>
  <si>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</si>
  <si>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</si>
  <si>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</si>
  <si>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</si>
  <si>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</si>
  <si>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</si>
  <si>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</si>
  <si>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</si>
  <si>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</si>
  <si>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</si>
  <si>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</si>
  <si>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</si>
  <si>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</si>
  <si>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</si>
  <si>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</si>
  <si>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</si>
  <si>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</si>
  <si>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</si>
  <si>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</si>
  <si>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</si>
  <si>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</si>
  <si>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</si>
  <si>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</si>
  <si>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</si>
  <si>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</si>
  <si>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</si>
  <si>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</si>
  <si>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</si>
  <si>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</si>
  <si>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</si>
  <si>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</si>
  <si>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</si>
  <si>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</si>
  <si>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</si>
  <si>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</si>
  <si>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</si>
  <si>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</si>
  <si>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</si>
  <si>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</si>
  <si>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</si>
  <si>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</si>
  <si>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</si>
  <si>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</si>
  <si>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</si>
  <si>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</si>
  <si>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</si>
  <si>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</si>
  <si>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</si>
  <si>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</si>
  <si>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</si>
  <si>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</si>
  <si>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</si>
  <si>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</si>
  <si>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</si>
  <si>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</si>
  <si>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</si>
  <si>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</si>
  <si>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</si>
  <si>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</si>
  <si>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</si>
  <si>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</si>
  <si>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</si>
  <si>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</si>
  <si>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</si>
  <si>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</si>
  <si>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</si>
  <si>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</si>
  <si>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</si>
  <si>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</si>
  <si>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</si>
  <si>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</si>
  <si>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</si>
  <si>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</si>
  <si>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</si>
  <si>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</si>
  <si>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</si>
  <si>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</si>
  <si>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</si>
  <si>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</si>
  <si>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</si>
  <si>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</si>
  <si>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</si>
  <si>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</si>
  <si>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</si>
  <si>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</si>
  <si>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</si>
  <si>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</si>
  <si>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</si>
  <si>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</si>
  <si>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</si>
  <si>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</si>
  <si>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</si>
  <si>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</si>
  <si>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</si>
  <si>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</si>
  <si>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</si>
  <si>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</si>
  <si>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</si>
  <si>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</si>
  <si>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</si>
  <si>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</si>
  <si>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</si>
  <si>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</si>
  <si>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</si>
  <si>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</si>
  <si>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</si>
  <si>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</si>
  <si>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</si>
  <si>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</si>
  <si>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</si>
  <si>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</si>
  <si>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</si>
  <si>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</si>
  <si>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</si>
  <si>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</si>
  <si>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</si>
  <si>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</si>
  <si>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</si>
  <si>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</si>
  <si>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</si>
  <si>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</si>
  <si>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</si>
  <si>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</si>
  <si>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</si>
  <si>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</si>
  <si>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</si>
  <si>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</si>
  <si>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</si>
  <si>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</si>
  <si>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</si>
  <si>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</si>
  <si>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</si>
  <si>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</si>
  <si>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</si>
  <si>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</si>
  <si>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</si>
  <si>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</si>
  <si>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</si>
  <si>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</si>
  <si>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</si>
  <si>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</si>
  <si>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</si>
  <si>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</si>
  <si>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</si>
  <si>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</si>
  <si>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</si>
  <si>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</si>
  <si>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</si>
  <si>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</si>
  <si>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</si>
  <si>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</si>
  <si>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</si>
  <si>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</si>
  <si>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</si>
  <si>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</si>
  <si>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</si>
  <si>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</si>
  <si>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</si>
  <si>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</si>
  <si>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</si>
  <si>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</si>
  <si>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</si>
  <si>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</si>
  <si>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</si>
  <si>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</si>
  <si>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</si>
  <si>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</si>
  <si>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</si>
  <si>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</si>
  <si>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</si>
  <si>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</si>
  <si>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</si>
  <si>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</si>
  <si>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</si>
  <si>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</si>
  <si>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</si>
  <si>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</si>
  <si>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</si>
  <si>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</si>
  <si>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</si>
  <si>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</si>
  <si>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</si>
  <si>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</si>
  <si>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</si>
  <si>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</si>
  <si>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</si>
  <si>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</si>
  <si>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</si>
  <si>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</si>
  <si>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</si>
  <si>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</si>
  <si>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</si>
  <si>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</si>
  <si>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</si>
  <si>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</si>
  <si>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</si>
  <si>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</si>
  <si>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</si>
  <si>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</si>
  <si>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</si>
  <si>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</si>
  <si>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</si>
  <si>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</si>
  <si>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</si>
  <si>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</si>
  <si>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</si>
  <si>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</si>
  <si>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</si>
  <si>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</si>
  <si>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</si>
  <si>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</si>
  <si>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</si>
  <si>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</si>
  <si>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</si>
  <si>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</si>
  <si>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</si>
  <si>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</si>
  <si>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</si>
  <si>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</si>
  <si>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</si>
  <si>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</si>
  <si>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</si>
  <si>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</si>
  <si>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</si>
  <si>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</si>
  <si>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</si>
  <si>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</si>
  <si>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</si>
  <si>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</si>
  <si>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</si>
  <si>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</si>
  <si>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</si>
  <si>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</si>
  <si>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</si>
  <si>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</si>
  <si>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</si>
  <si>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</si>
  <si>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</si>
  <si>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</si>
  <si>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</si>
  <si>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</si>
  <si>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</si>
  <si>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</si>
  <si>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</si>
  <si>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</si>
  <si>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</si>
  <si>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</si>
  <si>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</si>
  <si>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</si>
  <si>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</si>
  <si>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</si>
  <si>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</si>
  <si>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</si>
  <si>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</si>
  <si>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</si>
  <si>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</si>
  <si>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</si>
  <si>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</si>
  <si>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</si>
  <si>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</si>
  <si>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</si>
  <si>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</si>
  <si>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</si>
  <si>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</si>
  <si>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</si>
  <si>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</si>
  <si>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</si>
  <si>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</si>
  <si>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</si>
  <si>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</si>
  <si>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</si>
  <si>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</si>
  <si>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</si>
  <si>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</si>
  <si>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</si>
  <si>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</si>
  <si>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</si>
  <si>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</si>
  <si>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</si>
  <si>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</si>
  <si>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</si>
  <si>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</si>
  <si>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</si>
  <si>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</si>
  <si>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</si>
  <si>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</si>
  <si>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</si>
  <si>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</si>
  <si>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</si>
  <si>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</si>
  <si>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</si>
  <si>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</si>
  <si>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</si>
  <si>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</si>
  <si>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</si>
  <si>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</si>
  <si>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</si>
  <si>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</si>
  <si>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</si>
  <si>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</si>
  <si>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</si>
  <si>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</si>
  <si>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</si>
  <si>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</si>
  <si>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</si>
  <si>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</si>
  <si>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</si>
  <si>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</si>
  <si>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</si>
  <si>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</si>
  <si>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</si>
  <si>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</si>
  <si>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</si>
  <si>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</si>
  <si>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</si>
  <si>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</si>
  <si>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</si>
  <si>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</si>
  <si>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</si>
  <si>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</si>
  <si>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</si>
  <si>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</si>
  <si>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</si>
  <si>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</si>
  <si>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</si>
  <si>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</si>
  <si>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</si>
  <si>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</si>
  <si>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</si>
  <si>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</si>
  <si>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</si>
  <si>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</si>
  <si>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</si>
  <si>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</si>
  <si>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</si>
  <si>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</si>
  <si>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</si>
  <si>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</si>
  <si>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</si>
  <si>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</si>
  <si>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</si>
  <si>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</si>
  <si>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</si>
  <si>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</si>
  <si>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</si>
  <si>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</si>
  <si>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</si>
  <si>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</si>
  <si>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</si>
  <si>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</si>
  <si>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</si>
  <si>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</si>
  <si>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</si>
  <si>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</si>
  <si>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</si>
  <si>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</si>
  <si>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</si>
  <si>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</si>
  <si>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</si>
  <si>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</si>
  <si>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</si>
  <si>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</si>
  <si>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</si>
  <si>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</si>
  <si>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</si>
  <si>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</si>
  <si>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</si>
  <si>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</si>
  <si>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</si>
  <si>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</si>
  <si>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</si>
  <si>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</si>
  <si>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</si>
  <si>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</si>
  <si>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</si>
  <si>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</si>
  <si>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</si>
  <si>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</si>
  <si>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</si>
  <si>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</si>
  <si>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</si>
  <si>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</si>
  <si>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</si>
  <si>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</si>
  <si>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</si>
  <si>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</si>
  <si>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</si>
  <si>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</si>
  <si>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</si>
  <si>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</si>
  <si>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</si>
  <si>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</si>
  <si>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</si>
  <si>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</si>
  <si>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</si>
  <si>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</si>
  <si>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</si>
  <si>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</si>
  <si>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</si>
  <si>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</si>
  <si>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</si>
  <si>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</si>
  <si>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</si>
  <si>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</si>
  <si>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</si>
  <si>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</si>
  <si>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</si>
  <si>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</si>
  <si>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</si>
  <si>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</si>
  <si>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</si>
  <si>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</si>
  <si>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</si>
  <si>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</si>
  <si>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</si>
  <si>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</si>
  <si>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</si>
  <si>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</si>
  <si>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</si>
  <si>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</si>
  <si>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</si>
  <si>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</si>
  <si>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</si>
  <si>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</si>
  <si>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</si>
  <si>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</si>
  <si>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</si>
  <si>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</si>
  <si>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</si>
  <si>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</si>
  <si>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</si>
  <si>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</si>
  <si>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</si>
  <si>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</si>
  <si>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</si>
  <si>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</si>
  <si>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</si>
  <si>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</si>
  <si>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</si>
  <si>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</si>
  <si>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</si>
  <si>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</si>
  <si>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</si>
  <si>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</si>
  <si>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</si>
  <si>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</si>
  <si>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</si>
  <si>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</si>
  <si>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</si>
  <si>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</si>
  <si>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</si>
  <si>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</si>
  <si>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</si>
  <si>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</si>
  <si>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</si>
  <si>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</si>
  <si>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</si>
  <si>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</si>
  <si>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</si>
  <si>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</si>
  <si>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</si>
  <si>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</si>
  <si>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</si>
  <si>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</si>
  <si>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</si>
  <si>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</si>
  <si>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</si>
  <si>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</si>
  <si>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</si>
  <si>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</si>
  <si>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</si>
  <si>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</si>
  <si>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</si>
  <si>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</si>
  <si>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</si>
  <si>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</si>
  <si>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</si>
  <si>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</si>
  <si>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</si>
  <si>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</si>
  <si>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</si>
  <si>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</si>
  <si>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</si>
  <si>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</si>
  <si>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</si>
  <si>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</si>
  <si>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</si>
  <si>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</si>
  <si>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</si>
  <si>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</si>
  <si>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</si>
  <si>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</si>
  <si>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</si>
  <si>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</si>
  <si>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</si>
  <si>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</si>
  <si>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</si>
  <si>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</si>
  <si>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</si>
  <si>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</si>
  <si>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</si>
  <si>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</si>
  <si>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</si>
  <si>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</si>
  <si>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</si>
  <si>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</si>
  <si>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</si>
  <si>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</si>
  <si>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</si>
  <si>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</si>
  <si>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</si>
  <si>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</si>
  <si>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</si>
  <si>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</si>
  <si>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</si>
  <si>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</si>
  <si>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</si>
  <si>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</si>
  <si>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</si>
  <si>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</si>
  <si>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</si>
  <si>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</si>
  <si>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</si>
  <si>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</si>
  <si>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</si>
  <si>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</si>
  <si>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</si>
  <si>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</si>
  <si>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</si>
  <si>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</si>
  <si>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</si>
  <si>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</si>
  <si>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</si>
  <si>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</si>
  <si>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</si>
  <si>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</si>
  <si>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</si>
  <si>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</si>
  <si>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</si>
  <si>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</si>
  <si>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</si>
  <si>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</si>
  <si>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</si>
  <si>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</si>
  <si>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</si>
  <si>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</si>
  <si>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</si>
  <si>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</si>
  <si>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</si>
  <si>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</si>
  <si>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</si>
  <si>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</si>
  <si>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</si>
  <si>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</si>
  <si>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</si>
  <si>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</si>
  <si>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</si>
  <si>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</si>
  <si>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</si>
  <si>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</si>
  <si>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</si>
  <si>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</si>
  <si>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</si>
  <si>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</si>
  <si>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</si>
  <si>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</si>
  <si>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</si>
  <si>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</si>
  <si>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</si>
  <si>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</si>
  <si>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</si>
  <si>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</si>
  <si>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</si>
  <si>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</si>
  <si>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</si>
  <si>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</si>
  <si>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</si>
  <si>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</si>
  <si>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</si>
  <si>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</si>
  <si>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</si>
  <si>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</si>
  <si>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</si>
  <si>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</si>
  <si>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</si>
  <si>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</si>
  <si>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</si>
  <si>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</si>
  <si>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</si>
  <si>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</si>
  <si>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</si>
  <si>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</si>
  <si>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</si>
  <si>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</si>
  <si>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</si>
  <si>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</si>
  <si>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</si>
  <si>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</si>
  <si>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</si>
  <si>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</si>
  <si>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</si>
  <si>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</si>
  <si>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</si>
  <si>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</si>
  <si>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</si>
  <si>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</si>
  <si>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</si>
  <si>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</si>
  <si>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</si>
  <si>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</si>
  <si>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</si>
  <si>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</si>
  <si>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</si>
  <si>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</si>
  <si>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</si>
  <si>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</si>
  <si>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</si>
  <si>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</si>
  <si>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</si>
  <si>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</si>
  <si>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</si>
  <si>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</si>
  <si>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</si>
  <si>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</si>
  <si>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</si>
  <si>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</si>
  <si>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</si>
  <si>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</si>
  <si>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</si>
  <si>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</si>
  <si>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</si>
  <si>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</si>
  <si>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</si>
  <si>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</si>
  <si>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</si>
  <si>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</si>
  <si>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</si>
  <si>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</si>
  <si>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</si>
  <si>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</si>
  <si>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</si>
  <si>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</si>
  <si>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</si>
  <si>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</si>
  <si>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</si>
  <si>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</si>
  <si>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</si>
  <si>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</si>
  <si>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</si>
  <si>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</si>
  <si>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</si>
  <si>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</si>
  <si>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</si>
  <si>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</si>
  <si>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</si>
  <si>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</si>
  <si>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</si>
  <si>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</si>
  <si>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</si>
  <si>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</si>
  <si>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</si>
  <si>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</si>
  <si>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</si>
  <si>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</si>
  <si>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</si>
  <si>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</si>
  <si>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</si>
  <si>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</si>
  <si>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</si>
  <si>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</si>
  <si>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</si>
  <si>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</si>
  <si>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</si>
  <si>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</si>
  <si>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</si>
  <si>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</si>
  <si>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</si>
  <si>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</si>
  <si>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</si>
  <si>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</si>
  <si>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</si>
  <si>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</si>
  <si>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</si>
  <si>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</si>
  <si>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</si>
  <si>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</si>
  <si>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</si>
  <si>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</si>
  <si>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</si>
  <si>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</si>
  <si>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</si>
  <si>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</si>
  <si>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</si>
  <si>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</si>
  <si>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</si>
  <si>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</si>
  <si>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</si>
  <si>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</si>
  <si>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</si>
  <si>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</si>
  <si>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</si>
  <si>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</si>
  <si>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</si>
  <si>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</si>
  <si>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</si>
  <si>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</si>
  <si>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</si>
  <si>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</si>
  <si>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</si>
  <si>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</si>
  <si>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</si>
  <si>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</si>
  <si>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</si>
  <si>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</si>
  <si>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</si>
  <si>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</si>
  <si>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</si>
  <si>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</si>
  <si>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</si>
  <si>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</si>
  <si>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</si>
  <si>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</si>
  <si>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</si>
  <si>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</si>
  <si>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</si>
  <si>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</si>
  <si>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</si>
  <si>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</si>
  <si>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</si>
  <si>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</si>
  <si>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</si>
  <si>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</si>
  <si>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</si>
  <si>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</si>
  <si>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</si>
  <si>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</si>
  <si>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</si>
  <si>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</si>
  <si>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</si>
  <si>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</si>
  <si>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</si>
  <si>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</si>
  <si>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</si>
  <si>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</si>
  <si>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</si>
  <si>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</si>
  <si>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</si>
  <si>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</si>
  <si>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</si>
  <si>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</si>
  <si>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</si>
  <si>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</si>
  <si>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</si>
  <si>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</si>
  <si>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</si>
  <si>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</si>
  <si>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</si>
  <si>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</si>
  <si>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</si>
  <si>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</si>
  <si>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</si>
  <si>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</si>
  <si>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</si>
  <si>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</si>
  <si>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</si>
  <si>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</si>
  <si>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</si>
  <si>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</si>
  <si>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</si>
  <si>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</si>
  <si>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</si>
  <si>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</si>
  <si>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</si>
  <si>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</si>
  <si>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</si>
  <si>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</si>
  <si>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</si>
  <si>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</si>
  <si>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</si>
  <si>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</si>
  <si>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</si>
  <si>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</si>
  <si>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</si>
  <si>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</si>
  <si>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</si>
  <si>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</si>
  <si>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</si>
  <si>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</si>
  <si>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</si>
  <si>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</si>
  <si>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</si>
  <si>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</si>
  <si>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</si>
  <si>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</si>
  <si>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</si>
  <si>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</si>
  <si>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</si>
  <si>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</si>
  <si>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</si>
  <si>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</si>
  <si>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</si>
  <si>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</si>
  <si>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</si>
  <si>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</si>
  <si>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</si>
  <si>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</si>
  <si>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</si>
  <si>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</si>
  <si>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</si>
  <si>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</si>
  <si>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</si>
  <si>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</si>
  <si>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</si>
  <si>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</si>
  <si>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</si>
  <si>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</si>
  <si>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</si>
  <si>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</si>
  <si>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</si>
  <si>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</si>
  <si>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</si>
  <si>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</si>
  <si>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</si>
  <si>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</si>
  <si>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</si>
  <si>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</si>
  <si>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</si>
  <si>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</si>
  <si>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</si>
  <si>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</si>
  <si>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</si>
  <si>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</si>
  <si>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</si>
  <si>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</si>
  <si>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</si>
  <si>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</si>
  <si>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</si>
  <si>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</si>
  <si>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</si>
  <si>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</si>
  <si>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</si>
  <si>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</si>
  <si>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</si>
  <si>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</si>
  <si>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</si>
  <si>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</si>
  <si>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</si>
  <si>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</si>
  <si>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</si>
  <si>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</si>
  <si>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</si>
  <si>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</si>
  <si>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</si>
  <si>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</si>
  <si>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</si>
  <si>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</si>
  <si>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</si>
  <si>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</si>
  <si>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</si>
  <si>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</si>
  <si>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</si>
  <si>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</si>
  <si>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</si>
  <si>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</si>
  <si>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</si>
  <si>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</si>
  <si>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</si>
  <si>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</si>
  <si>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</si>
  <si>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</si>
  <si>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</si>
  <si>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</si>
  <si>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</si>
  <si>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</si>
  <si>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</si>
  <si>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</si>
  <si>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</si>
  <si>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</si>
  <si>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</si>
  <si>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</si>
  <si>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</si>
  <si>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</si>
  <si>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</si>
  <si>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</si>
  <si>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</si>
  <si>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</si>
  <si>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</si>
  <si>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</si>
  <si>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</si>
  <si>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</si>
  <si>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</si>
  <si>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</si>
  <si>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</si>
  <si>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</si>
  <si>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</si>
  <si>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</si>
  <si>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</si>
  <si>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</si>
  <si>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</si>
  <si>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</si>
  <si>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</si>
  <si>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</si>
  <si>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</si>
  <si>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</si>
  <si>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</si>
  <si>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</si>
  <si>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</si>
  <si>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</si>
  <si>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</si>
  <si>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</si>
  <si>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</si>
  <si>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</si>
  <si>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</si>
  <si>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</si>
  <si>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</si>
  <si>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</si>
  <si>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</si>
  <si>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</si>
  <si>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</si>
  <si>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</si>
  <si>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</si>
  <si>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</si>
  <si>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</si>
  <si>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</si>
  <si>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</si>
  <si>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</si>
  <si>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</si>
  <si>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</si>
  <si>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</si>
  <si>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</si>
  <si>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</si>
  <si>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</si>
  <si>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</si>
  <si>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</si>
  <si>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</si>
  <si>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</si>
  <si>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</si>
  <si>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</si>
  <si>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</si>
  <si>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</si>
  <si>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</si>
  <si>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</si>
  <si>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</si>
  <si>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</si>
  <si>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</si>
  <si>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</si>
  <si>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</si>
  <si>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</si>
  <si>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</si>
  <si>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</si>
  <si>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</si>
  <si>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</si>
  <si>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</si>
  <si>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</si>
  <si>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</si>
  <si>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</si>
  <si>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</si>
  <si>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</si>
  <si>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</si>
  <si>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</si>
  <si>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</si>
  <si>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</si>
  <si>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</si>
  <si>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</si>
  <si>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</si>
  <si>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</si>
  <si>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</si>
  <si>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</si>
  <si>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</si>
  <si>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</si>
  <si>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</si>
  <si>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</si>
  <si>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</si>
  <si>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</si>
  <si>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</si>
  <si>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</si>
  <si>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</si>
  <si>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</si>
  <si>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</si>
  <si>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</si>
  <si>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</si>
  <si>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</si>
  <si>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</si>
  <si>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</si>
  <si>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</si>
  <si>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</si>
  <si>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</si>
  <si>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</si>
  <si>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</si>
  <si>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</si>
  <si>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</si>
  <si>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</si>
  <si>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</si>
  <si>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</si>
  <si>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</si>
  <si>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</si>
  <si>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</si>
  <si>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</si>
  <si>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</si>
  <si>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</si>
  <si>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</si>
  <si>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</si>
  <si>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</si>
  <si>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</si>
  <si>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</si>
  <si>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</si>
  <si>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</si>
  <si>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</si>
  <si>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</si>
  <si>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</si>
  <si>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</si>
  <si>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</si>
  <si>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</si>
  <si>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</si>
  <si>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</si>
  <si>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</si>
  <si>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</si>
  <si>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</si>
  <si>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</si>
  <si>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</si>
  <si>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</si>
  <si>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</si>
  <si>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</si>
  <si>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</si>
  <si>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</si>
  <si>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</si>
  <si>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</si>
  <si>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</si>
  <si>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</si>
  <si>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</si>
  <si>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</si>
  <si>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</si>
  <si>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</si>
  <si>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</si>
  <si>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</si>
  <si>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</si>
  <si>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</si>
  <si>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</si>
  <si>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</si>
  <si>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</si>
  <si>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</si>
  <si>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</si>
  <si>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</si>
  <si>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</si>
  <si>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</si>
  <si>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</si>
  <si>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</si>
  <si>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</si>
  <si>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</si>
  <si>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</si>
  <si>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</si>
  <si>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</si>
  <si>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</si>
  <si>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</si>
  <si>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</si>
  <si>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</si>
  <si>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</si>
  <si>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</si>
  <si>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</si>
  <si>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</si>
  <si>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</si>
  <si>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</si>
  <si>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</si>
  <si>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</si>
  <si>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</si>
  <si>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</si>
  <si>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</si>
  <si>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</si>
  <si>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</si>
  <si>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</si>
  <si>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</si>
  <si>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</si>
  <si>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</si>
  <si>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</si>
  <si>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</si>
  <si>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</si>
  <si>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</si>
  <si>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</si>
  <si>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</si>
  <si>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</si>
  <si>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</si>
  <si>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</si>
  <si>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</si>
  <si>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</si>
  <si>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</si>
  <si>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</si>
  <si>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</si>
  <si>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</si>
  <si>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</si>
  <si>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</si>
  <si>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</si>
  <si>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</si>
  <si>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</si>
  <si>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</si>
  <si>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</si>
  <si>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</si>
  <si>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</si>
  <si>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</si>
  <si>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</si>
  <si>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</si>
  <si>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</si>
  <si>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</si>
  <si>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</si>
  <si>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</si>
  <si>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</si>
  <si>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</si>
  <si>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</si>
  <si>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</si>
  <si>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</si>
  <si>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</si>
  <si>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</si>
  <si>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</si>
  <si>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</si>
  <si>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</si>
  <si>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</si>
  <si>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</si>
  <si>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</si>
  <si>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</si>
  <si>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</si>
  <si>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</si>
  <si>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</si>
  <si>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</si>
  <si>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</si>
  <si>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</si>
  <si>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</si>
  <si>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</si>
  <si>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</si>
  <si>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</si>
  <si>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</si>
  <si>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</si>
  <si>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</si>
  <si>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</si>
  <si>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</si>
  <si>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</si>
  <si>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</si>
  <si>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</si>
  <si>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</si>
  <si>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</si>
  <si>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</si>
  <si>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</si>
  <si>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</si>
  <si>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</si>
  <si>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</si>
  <si>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</si>
  <si>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</si>
  <si>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</si>
  <si>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</si>
  <si>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</si>
  <si>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</si>
  <si>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</si>
  <si>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</si>
  <si>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</si>
  <si>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</si>
  <si>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</si>
  <si>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</si>
  <si>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</si>
  <si>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</si>
  <si>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</si>
  <si>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</si>
  <si>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</si>
  <si>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</si>
  <si>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</si>
  <si>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</si>
  <si>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</si>
  <si>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</si>
  <si>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</si>
  <si>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</si>
  <si>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</si>
  <si>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</si>
  <si>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</si>
  <si>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</si>
  <si>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</si>
  <si>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</si>
  <si>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</si>
  <si>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</si>
  <si>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</si>
  <si>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</si>
  <si>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</si>
  <si>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</si>
  <si>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</si>
  <si>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</si>
  <si>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</si>
  <si>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</si>
  <si>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</si>
  <si>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</si>
  <si>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</si>
  <si>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</si>
  <si>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</si>
  <si>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</si>
  <si>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</si>
  <si>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</si>
  <si>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</si>
  <si>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</si>
  <si>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</si>
  <si>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</si>
  <si>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</si>
  <si>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</si>
  <si>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</si>
  <si>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</si>
  <si>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</si>
  <si>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</si>
  <si>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</si>
  <si>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</si>
  <si>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</si>
  <si>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</si>
  <si>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</si>
  <si>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</si>
  <si>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</si>
  <si>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</si>
  <si>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</si>
  <si>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</si>
  <si>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</si>
  <si>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</si>
  <si>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</si>
  <si>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</si>
  <si>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</si>
  <si>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</si>
  <si>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</si>
  <si>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</si>
  <si>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</si>
  <si>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</si>
  <si>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</si>
  <si>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</si>
  <si>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</si>
  <si>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</si>
  <si>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</si>
  <si>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</si>
  <si>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</si>
  <si>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</si>
  <si>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</si>
  <si>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</si>
  <si>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</si>
  <si>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</si>
  <si>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</si>
  <si>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</si>
  <si>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</si>
  <si>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</si>
  <si>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</si>
  <si>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</si>
  <si>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</si>
  <si>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</si>
  <si>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</si>
  <si>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</si>
  <si>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</si>
  <si>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</si>
  <si>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</si>
  <si>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</si>
  <si>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</si>
  <si>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</si>
  <si>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</si>
  <si>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</si>
  <si>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</si>
  <si>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</si>
  <si>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</si>
  <si>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</si>
  <si>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</si>
  <si>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</si>
  <si>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</si>
  <si>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</si>
  <si>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</si>
  <si>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</si>
  <si>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</si>
  <si>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</si>
  <si>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</si>
  <si>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</si>
  <si>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</si>
  <si>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</si>
  <si>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</si>
  <si>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</si>
  <si>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</si>
  <si>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</si>
  <si>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</si>
  <si>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</si>
  <si>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</si>
  <si>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</si>
  <si>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</si>
  <si>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</si>
  <si>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</si>
  <si>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</si>
  <si>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</si>
  <si>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</si>
  <si>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</si>
  <si>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</si>
  <si>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</si>
  <si>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</si>
  <si>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</si>
  <si>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</si>
  <si>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</si>
  <si>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</si>
  <si>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</si>
  <si>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</si>
  <si>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</si>
  <si>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</si>
  <si>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</si>
  <si>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</si>
  <si>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</si>
  <si>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</si>
  <si>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</si>
  <si>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</si>
  <si>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</si>
  <si>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</si>
  <si>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</si>
  <si>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</si>
  <si>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</si>
  <si>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</si>
  <si>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</si>
  <si>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</si>
  <si>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</si>
  <si>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</si>
  <si>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</si>
  <si>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</si>
  <si>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</si>
  <si>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</si>
  <si>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</si>
  <si>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</si>
  <si>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</si>
  <si>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</si>
  <si>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</si>
  <si>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</si>
  <si>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</si>
  <si>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</si>
  <si>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</si>
  <si>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</si>
  <si>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</si>
  <si>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</si>
  <si>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</si>
  <si>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</si>
  <si>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</si>
  <si>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</si>
  <si>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</si>
  <si>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</si>
  <si>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</si>
  <si>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</si>
  <si>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</si>
  <si>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</si>
  <si>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</si>
  <si>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</si>
  <si>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</si>
  <si>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</si>
  <si>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</si>
  <si>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</si>
  <si>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</si>
  <si>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</si>
  <si>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</si>
  <si>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</si>
  <si>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</si>
  <si>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</si>
  <si>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</si>
  <si>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</si>
  <si>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</si>
  <si>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</si>
  <si>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</si>
  <si>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</si>
  <si>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</si>
  <si>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</si>
  <si>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</si>
  <si>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</si>
  <si>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</si>
  <si>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</si>
  <si>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</si>
  <si>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</si>
  <si>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</si>
  <si>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</si>
  <si>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</si>
  <si>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</si>
  <si>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</si>
  <si>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</si>
  <si>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</si>
  <si>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</si>
  <si>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</si>
  <si>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</si>
  <si>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</si>
  <si>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</si>
  <si>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</si>
  <si>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</si>
  <si>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</si>
  <si>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</si>
  <si>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</si>
  <si>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</si>
  <si>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</si>
  <si>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</si>
  <si>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</si>
  <si>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</si>
  <si>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</si>
  <si>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</si>
  <si>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</si>
  <si>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</si>
  <si>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</si>
  <si>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</si>
  <si>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</si>
  <si>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</si>
  <si>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</si>
  <si>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</si>
  <si>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</si>
  <si>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</si>
  <si>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</si>
  <si>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</si>
  <si>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</si>
  <si>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</si>
  <si>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</si>
  <si>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</si>
  <si>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</si>
  <si>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</si>
  <si>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</si>
  <si>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</si>
  <si>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</si>
  <si>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</si>
  <si>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</si>
  <si>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</si>
  <si>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</si>
  <si>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</si>
  <si>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</si>
  <si>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</si>
  <si>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</si>
  <si>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</si>
  <si>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</si>
  <si>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</si>
  <si>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</si>
  <si>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</si>
  <si>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</si>
  <si>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</si>
  <si>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</si>
  <si>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</si>
  <si>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</si>
  <si>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</si>
  <si>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</si>
  <si>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</si>
  <si>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</si>
  <si>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</si>
  <si>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</si>
  <si>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</si>
  <si>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</si>
  <si>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</si>
  <si>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</si>
  <si>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</si>
  <si>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</si>
  <si>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</si>
  <si>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</si>
  <si>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</si>
  <si>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</si>
  <si>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</si>
  <si>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</si>
  <si>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</si>
  <si>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</si>
  <si>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</si>
  <si>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</si>
  <si>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</si>
  <si>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</si>
  <si>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</si>
  <si>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</si>
  <si>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</si>
  <si>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</si>
  <si>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</si>
  <si>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</si>
  <si>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</si>
  <si>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</si>
  <si>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</si>
  <si>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</si>
  <si>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</si>
  <si>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</si>
  <si>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</si>
  <si>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</si>
  <si>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</si>
  <si>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</si>
  <si>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</si>
  <si>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</si>
  <si>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</si>
  <si>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</si>
  <si>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</si>
  <si>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</si>
  <si>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</si>
  <si>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</si>
  <si>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</si>
  <si>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</si>
  <si>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</si>
  <si>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</si>
  <si>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</si>
  <si>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</si>
  <si>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</si>
  <si>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</si>
  <si>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</si>
  <si>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</si>
  <si>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</si>
  <si>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</si>
  <si>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</si>
  <si>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</si>
  <si>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</si>
  <si>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</si>
  <si>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</si>
  <si>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</si>
  <si>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</si>
  <si>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</si>
  <si>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</si>
  <si>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</si>
  <si>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</si>
  <si>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</si>
  <si>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</si>
  <si>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</si>
  <si>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</si>
  <si>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</si>
  <si>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</si>
  <si>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</si>
  <si>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</si>
  <si>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</si>
  <si>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</si>
  <si>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</si>
  <si>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</si>
  <si>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</si>
  <si>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</si>
  <si>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</si>
  <si>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</si>
  <si>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</si>
  <si>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</si>
  <si>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</si>
  <si>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</si>
  <si>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</si>
  <si>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</si>
  <si>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</si>
  <si>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</si>
  <si>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</si>
  <si>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</si>
  <si>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</si>
  <si>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</si>
  <si>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</si>
  <si>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</si>
  <si>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</si>
  <si>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</si>
  <si>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</si>
  <si>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</si>
  <si>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</si>
  <si>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</si>
  <si>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</si>
  <si>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</si>
  <si>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</si>
  <si>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</si>
  <si>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</si>
  <si>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</si>
  <si>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</si>
  <si>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</si>
  <si>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</si>
  <si>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</si>
  <si>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</si>
  <si>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</si>
  <si>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</si>
  <si>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</si>
  <si>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</si>
  <si>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</si>
  <si>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</si>
  <si>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</si>
  <si>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</si>
  <si>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</si>
  <si>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</si>
  <si>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</si>
  <si>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</si>
  <si>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</si>
  <si>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</si>
  <si>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</si>
  <si>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</si>
  <si>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</si>
  <si>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</si>
  <si>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</si>
  <si>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</si>
  <si>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</si>
  <si>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</si>
  <si>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</si>
  <si>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</si>
  <si>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</si>
  <si>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</si>
  <si>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</si>
  <si>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</si>
  <si>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</si>
  <si>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</si>
  <si>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</si>
  <si>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</si>
  <si>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</si>
  <si>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</si>
  <si>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</si>
  <si>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</si>
  <si>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</si>
  <si>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</si>
  <si>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</si>
  <si>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</si>
  <si>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</si>
  <si>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</si>
  <si>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</si>
  <si>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</si>
  <si>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</si>
  <si>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</si>
  <si>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</si>
  <si>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</si>
  <si>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</si>
  <si>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</si>
  <si>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</si>
  <si>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</si>
  <si>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</si>
  <si>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</si>
  <si>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</si>
  <si>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(blank)</t>
  </si>
  <si>
    <t>Grand Total</t>
  </si>
  <si>
    <t>Count of outcome</t>
  </si>
  <si>
    <t>Column Labels</t>
  </si>
  <si>
    <t>(All)</t>
  </si>
  <si>
    <t>Date created conversion</t>
  </si>
  <si>
    <t>Date ended convrsion</t>
  </si>
  <si>
    <t>Goal</t>
  </si>
  <si>
    <t>Number successful</t>
  </si>
  <si>
    <t>Number Failed</t>
  </si>
  <si>
    <t>Number Canceled</t>
  </si>
  <si>
    <t>Percentage successful</t>
  </si>
  <si>
    <t>Total Projects</t>
  </si>
  <si>
    <t>Percentage Failed</t>
  </si>
  <si>
    <t>percentage Cancelled</t>
  </si>
  <si>
    <t>Lesss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</si>
  <si>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</si>
  <si>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</si>
  <si>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</si>
  <si>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</si>
  <si>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</si>
  <si>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</si>
  <si>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</si>
  <si>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</si>
  <si>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</si>
  <si>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</si>
  <si>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</si>
  <si>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</si>
  <si>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</si>
  <si>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</si>
  <si>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</si>
  <si>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</si>
  <si>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</si>
  <si>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</si>
  <si>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</si>
  <si>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</si>
  <si>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</si>
  <si>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</si>
  <si>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</si>
  <si>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</si>
  <si>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Outcome</t>
  </si>
  <si>
    <t>backeres_count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</si>
  <si>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</si>
  <si>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</si>
  <si>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</si>
  <si>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</si>
  <si>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</si>
  <si>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Successful campaigns</t>
  </si>
  <si>
    <t>Unsuccessful campaigns</t>
  </si>
  <si>
    <t>The 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</si>
</sst>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9" fontId="0" fillId="0" borderId="0" xfId="43" applyFont="1"/>
    <xf numFmtId="2" fontId="0" fillId="0" borderId="0" xfId="0" applyNumberFormat="1"/>
    <xf numFmtId="0" fontId="19" fillId="0" borderId="0" xfId="0" applyFont="1"/>
    <xf numFmtId="0" fontId="2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[Excell-challenge.xlsx]pivottable1!PivotTable1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834698019539559E-2"/>
          <c:y val="8.9036947304663841E-2"/>
          <c:w val="0.78249278944422329"/>
          <c:h val="0.66697178477690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pivottable1!$B$3:$B$4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D58-8509-EABD8B22D9D6}"/>
            </c:ext>
          </c:extLst>
        </c:ser>
        <c:ser>
          <c:idx val="1"/>
          <c:order val="1"/>
          <c:tx>
            <c:strRef>
              <c:f>pivottable1!$C$3:$C$4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D58-8509-EABD8B22D9D6}"/>
            </c:ext>
          </c:extLst>
        </c:ser>
        <c:ser>
          <c:idx val="2"/>
          <c:order val="2"/>
          <c:tx>
            <c:strRef>
              <c:f>pivottable1!$D$3:$D$4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D58-8509-EABD8B22D9D6}"/>
            </c:ext>
          </c:extLst>
        </c:ser>
        <c:ser>
          <c:idx val="3"/>
          <c:order val="3"/>
          <c:tx>
            <c:strRef>
              <c:f>pivottable1!$E$3:$E$4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52-4D58-8509-EABD8B22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2196640"/>
        <c:axId val="1355640528"/>
      </c:barChart>
      <c:catAx>
        <c:axId val="13621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40528"/>
        <c:crosses val="autoZero"/>
        <c:auto val="1"/>
        <c:lblAlgn val="ctr"/>
        <c:lblOffset val="100"/>
        <c:noMultiLvlLbl val="0"/>
      </c:catAx>
      <c:valAx>
        <c:axId val="13556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[Excell-challenge.xlsx]pivottable2!PivotTable2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pivottable2!$B$6:$B$31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3-482C-9A4D-94561A384833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pivottable2!$C$6:$C$31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3-482C-9A4D-94561A384833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pivottable2!$D$6:$D$31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3-482C-9A4D-94561A384833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pivottable2!$E$6:$E$31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C3-482C-9A4D-94561A384833}"/>
            </c:ext>
          </c:extLst>
        </c:ser>
        <c:ser>
          <c:idx val="4"/>
          <c:order val="4"/>
          <c:tx>
            <c:strRef>
              <c:f>pivottable2!$F$4:$F$5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pivottable2!$F$6:$F$31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E6C3-482C-9A4D-94561A384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0735104"/>
        <c:axId val="1996916800"/>
      </c:barChart>
      <c:catAx>
        <c:axId val="199073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16800"/>
        <c:crosses val="autoZero"/>
        <c:auto val="1"/>
        <c:lblAlgn val="ctr"/>
        <c:lblOffset val="100"/>
        <c:noMultiLvlLbl val="0"/>
      </c:catAx>
      <c:valAx>
        <c:axId val="19969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3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B-46BB-A1CA-307574063358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B-46BB-A1CA-307574063358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B-46BB-A1CA-307574063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229088"/>
        <c:axId val="1352580528"/>
      </c:lineChart>
      <c:catAx>
        <c:axId val="15522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580528"/>
        <c:crosses val="autoZero"/>
        <c:auto val="1"/>
        <c:lblAlgn val="ctr"/>
        <c:lblOffset val="100"/>
        <c:noMultiLvlLbl val="0"/>
      </c:catAx>
      <c:valAx>
        <c:axId val="13525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[Excell-challenge.xlsx]pivottable3!PivotTable11</c:name>
    <c:fmtId val="1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2572178477690289"/>
          <c:w val="0.69614085739282594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pivottable3!$B$4:$B$5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E-45A0-9E09-24149B8DE5CE}"/>
            </c:ext>
          </c:extLst>
        </c:ser>
        <c:ser>
          <c:idx val="1"/>
          <c:order val="1"/>
          <c:tx>
            <c:strRef>
              <c:f>pivottable3!$C$4:$C$5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E-45A0-9E09-24149B8DE5CE}"/>
            </c:ext>
          </c:extLst>
        </c:ser>
        <c:ser>
          <c:idx val="2"/>
          <c:order val="2"/>
          <c:tx>
            <c:strRef>
              <c:f>pivottable3!$D$4:$D$5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1E-45A0-9E09-24149B8DE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391856"/>
        <c:axId val="1580208736"/>
      </c:lineChart>
      <c:catAx>
        <c:axId val="15513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208736"/>
        <c:crosses val="autoZero"/>
        <c:auto val="1"/>
        <c:lblAlgn val="ctr"/>
        <c:lblOffset val="100"/>
        <c:noMultiLvlLbl val="0"/>
      </c:catAx>
      <c:valAx>
        <c:axId val="15802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4</xdr:row>
      <xdr:rowOff>123825</xdr:rowOff>
    </xdr:from>
    <xdr:to>
      <xdr:col>16</xdr:col>
      <xdr:colOff>342900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F33C9-EF0D-9A21-EEFD-F73D89228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5</xdr:row>
      <xdr:rowOff>133350</xdr:rowOff>
    </xdr:from>
    <xdr:to>
      <xdr:col>18</xdr:col>
      <xdr:colOff>171450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C7483-564B-A585-0FA0-A433F44B1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161924</xdr:rowOff>
    </xdr:from>
    <xdr:to>
      <xdr:col>8</xdr:col>
      <xdr:colOff>85725</xdr:colOff>
      <xdr:row>33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0DA882-7BE7-FAA9-8C84-B923C229D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2</xdr:row>
      <xdr:rowOff>9525</xdr:rowOff>
    </xdr:from>
    <xdr:to>
      <xdr:col>15</xdr:col>
      <xdr:colOff>314325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12AE3-60E0-960D-7676-6A1CAAD70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madou Diallo" refreshedDate="45230.819890162034" createdVersion="8" refreshedVersion="8" minRefreshableVersion="3" recordCount="1001" xr:uid="{E7FE18B9-F98D-4ECF-939C-615F0471A5D2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NonDate="0" containsString="0" containsBlank="1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madou Diallo" refreshedDate="45231.639192245369" createdVersion="8" refreshedVersion="8" minRefreshableVersion="3" recordCount="1000" xr:uid="{0F7AB4FC-1DC9-4D46-AEAC-0E5FAF545006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NonDate="0" containsString="0" containsBlank="1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m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m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m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m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m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m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m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m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m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m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m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m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m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m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m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m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m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m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m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m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m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m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m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m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m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m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m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m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m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m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m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m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m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m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m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m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m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m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m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m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m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m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m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m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m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m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m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m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m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m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m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m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m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m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m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m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m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m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m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m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m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m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m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m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m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m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m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m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m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m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m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m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m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m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m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m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m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m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m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m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m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m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m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m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m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m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m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m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m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m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m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m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m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m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m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m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m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m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m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m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m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m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m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m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m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m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m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m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m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m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m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m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m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m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m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m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m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m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m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m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m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m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m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m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m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m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m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m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m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m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m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m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m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m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m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m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m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m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m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m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m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m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m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m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m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m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m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m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m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m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m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m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m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m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m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m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m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m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m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m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m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m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m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m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m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m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m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m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m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m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m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m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m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m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m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m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m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m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m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m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m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m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m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m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m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m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m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m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m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m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m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m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m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m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m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m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m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m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m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m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m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m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m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m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m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m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m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m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m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m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m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m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m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m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m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m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m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m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m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m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m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m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m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m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m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m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m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m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m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m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m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m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m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m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m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m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m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m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m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m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m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m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m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m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m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m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m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m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m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m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m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m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m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m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m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m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m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m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m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m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m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m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m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m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m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m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m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m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m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m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m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m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m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m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m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m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m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m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m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m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m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m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m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m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m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m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m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m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m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m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m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m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m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m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m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m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m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m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m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m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m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m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m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m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m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m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m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m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m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m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m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m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m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m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m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m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m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m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m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m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m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m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m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m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m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m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m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m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m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m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m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m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m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m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m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m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m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m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m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m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m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m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m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m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m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m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m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m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m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m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m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m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m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m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m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m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m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m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m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m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m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m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m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m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m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m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m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m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m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m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m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m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m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m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m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m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m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m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m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m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m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m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m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m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m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m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m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m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m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m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m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m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m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m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m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m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m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m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m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m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m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m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m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m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m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m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m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m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m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m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m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m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m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m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m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m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m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m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m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m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m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m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m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m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m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m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m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m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m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m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m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m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m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m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m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m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m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m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m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m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m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m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m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m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m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m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m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m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m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m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m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m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m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m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m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m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m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m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m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m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m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m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m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m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m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m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m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m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m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m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m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m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m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m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m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m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m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m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m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m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m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m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m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m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m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m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m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m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m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m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m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m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m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m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m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m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m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m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m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m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m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m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m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m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m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m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m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m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m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m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m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m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m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m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m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m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m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m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m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m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m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m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m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m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m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m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m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m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m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m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m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m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m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m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m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m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m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m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m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m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m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m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m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m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m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m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m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m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m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m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m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m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m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m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m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m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m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m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m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m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m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m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m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m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m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m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m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m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m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m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m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m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m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m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m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m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m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m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m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m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m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m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m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m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m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m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m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m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m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m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m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m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m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m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m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m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m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m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m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m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m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m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m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m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m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m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m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m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m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m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m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m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m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m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m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m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m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m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m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m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m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m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m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m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m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m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m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m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m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m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m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m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m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m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m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m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m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m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m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m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m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m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m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m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m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m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m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m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m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m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m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m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m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m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m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m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m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m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m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m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m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m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m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m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m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m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m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m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m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m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m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m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m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m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m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m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m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m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m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m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m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m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m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m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m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m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m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m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m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m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m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m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m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m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m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m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m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m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m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m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m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m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m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m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m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m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m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m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m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m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m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m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m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m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m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m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m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m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m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m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m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m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m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m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m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m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m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m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m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m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m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m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m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m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m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m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m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m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m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m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m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m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m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m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m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m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m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m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m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m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m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m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m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m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m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m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m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m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m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m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m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m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m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m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m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m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m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m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m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m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m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m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m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m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m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m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m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m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m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m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m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m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m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m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m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m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m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m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m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m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m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m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m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m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m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m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m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m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m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m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m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m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m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m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m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m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m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m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m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m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m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m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m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m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m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m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m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m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m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m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m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m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m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m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m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m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m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m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m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m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m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m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m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m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m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m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m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m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m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m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m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m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m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m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m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m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m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m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m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m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m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m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m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m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m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m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m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m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m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m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m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m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m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m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m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m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m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m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m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m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m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m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m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m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m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m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m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m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m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m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m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m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m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m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m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m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m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m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m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m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m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m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m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m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m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m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m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m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m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m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m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m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m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m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m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m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m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m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m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m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m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m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m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m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m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m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m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m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m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m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m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m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m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m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m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m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m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m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m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m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m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m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m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m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m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m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m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m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m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m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m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m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m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m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m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m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m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m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m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m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m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m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m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m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m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m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m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m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m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m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m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m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m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m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m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m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m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m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m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m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m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m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m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m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m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m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m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m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m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m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m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m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m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m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m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m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m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m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m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m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m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m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m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m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m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m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m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m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m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m/>
    <n v="1122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m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m/>
    <n v="158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m/>
    <n v="1425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m/>
    <n v="24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m/>
    <n v="53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m/>
    <n v="174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m/>
    <n v="18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m/>
    <n v="227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m/>
    <n v="70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m/>
    <n v="44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m/>
    <n v="220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m/>
    <n v="27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m/>
    <n v="5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m/>
    <n v="98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m/>
    <n v="200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m/>
    <n v="452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m/>
    <n v="100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m/>
    <n v="1249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m/>
    <n v="135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m/>
    <n v="674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m/>
    <n v="1396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m/>
    <n v="558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m/>
    <n v="890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m/>
    <n v="142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m/>
    <n v="2673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m/>
    <n v="16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m/>
    <n v="1480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m/>
    <n v="15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m/>
    <n v="2220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m/>
    <n v="1606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m/>
    <n v="129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m/>
    <n v="2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m/>
    <n v="2307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m/>
    <n v="5419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m/>
    <n v="16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m/>
    <n v="1965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m/>
    <n v="16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m/>
    <n v="10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m/>
    <n v="134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m/>
    <n v="88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m/>
    <n v="198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m/>
    <n v="111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m/>
    <n v="222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m/>
    <n v="6212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m/>
    <n v="98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m/>
    <n v="4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m/>
    <n v="92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m/>
    <n v="149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m/>
    <n v="243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m/>
    <n v="303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m/>
    <n v="1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m/>
    <n v="1467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m/>
    <n v="75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m/>
    <n v="209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m/>
    <n v="120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m/>
    <n v="131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m/>
    <n v="164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m/>
    <n v="201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m/>
    <n v="211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m/>
    <n v="128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m/>
    <n v="1600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m/>
    <n v="2253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m/>
    <n v="249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m/>
    <n v="5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m/>
    <n v="38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m/>
    <n v="236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m/>
    <n v="1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m/>
    <n v="4065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m/>
    <n v="246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m/>
    <n v="17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m/>
    <n v="247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m/>
    <n v="76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m/>
    <n v="54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m/>
    <n v="88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m/>
    <n v="85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m/>
    <n v="170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m/>
    <n v="168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m/>
    <n v="56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m/>
    <n v="330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m/>
    <n v="83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m/>
    <n v="127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m/>
    <n v="4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m/>
    <n v="180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m/>
    <n v="100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m/>
    <n v="374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m/>
    <n v="71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m/>
    <n v="203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m/>
    <n v="148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m/>
    <n v="113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m/>
    <n v="9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m/>
    <n v="106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m/>
    <n v="679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m/>
    <n v="498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m/>
    <n v="610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m/>
    <n v="180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m/>
    <n v="2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m/>
    <n v="2331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m/>
    <n v="113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m/>
    <n v="1220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m/>
    <n v="164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m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m/>
    <n v="164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m/>
    <n v="336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m/>
    <n v="37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m/>
    <n v="1917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m/>
    <n v="95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m/>
    <n v="147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m/>
    <n v="8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m/>
    <n v="83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m/>
    <n v="60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m/>
    <n v="296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m/>
    <n v="676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m/>
    <n v="361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m/>
    <n v="131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m/>
    <n v="126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m/>
    <n v="330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m/>
    <n v="73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m/>
    <n v="275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m/>
    <n v="67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m/>
    <n v="154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m/>
    <n v="1782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m/>
    <n v="9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m/>
    <n v="3387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m/>
    <n v="662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m/>
    <n v="94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m/>
    <n v="180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m/>
    <n v="77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m/>
    <n v="672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m/>
    <n v="532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m/>
    <n v="55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m/>
    <n v="533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m/>
    <n v="2443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m/>
    <n v="89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m/>
    <n v="15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m/>
    <n v="940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m/>
    <n v="117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m/>
    <n v="5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m/>
    <n v="50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m/>
    <n v="1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m/>
    <n v="326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m/>
    <n v="186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m/>
    <n v="1071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m/>
    <n v="11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m/>
    <n v="70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m/>
    <n v="135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m/>
    <n v="768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m/>
    <n v="51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m/>
    <n v="199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m/>
    <n v="107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m/>
    <n v="195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m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m/>
    <n v="1467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m/>
    <n v="3376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m/>
    <n v="568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m/>
    <n v="1059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m/>
    <n v="1194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m/>
    <n v="379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m/>
    <n v="30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m/>
    <n v="41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m/>
    <n v="182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m/>
    <n v="164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m/>
    <n v="75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m/>
    <n v="157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m/>
    <n v="246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m/>
    <n v="1396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m/>
    <n v="250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m/>
    <n v="244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m/>
    <n v="146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m/>
    <n v="955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m/>
    <n v="1267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m/>
    <n v="67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m/>
    <n v="5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m/>
    <n v="26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m/>
    <n v="1561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m/>
    <n v="48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m/>
    <n v="1130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m/>
    <n v="782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m/>
    <n v="273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m/>
    <n v="210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m/>
    <n v="3537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m/>
    <n v="2107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m/>
    <n v="136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m/>
    <n v="3318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m/>
    <n v="86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m/>
    <n v="340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m/>
    <n v="1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m/>
    <n v="886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m/>
    <n v="1442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m/>
    <n v="3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m/>
    <n v="441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m/>
    <n v="24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m/>
    <n v="86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m/>
    <n v="243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m/>
    <n v="65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m/>
    <n v="126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m/>
    <n v="524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m/>
    <n v="100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m/>
    <n v="1989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m/>
    <n v="168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m/>
    <n v="13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m/>
    <n v="1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m/>
    <n v="157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m/>
    <n v="8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m/>
    <n v="449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m/>
    <n v="40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m/>
    <n v="80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m/>
    <n v="57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m/>
    <n v="43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m/>
    <n v="2053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m/>
    <n v="808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m/>
    <n v="226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m/>
    <n v="1625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m/>
    <n v="16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m/>
    <n v="4289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m/>
    <n v="165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m/>
    <n v="14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m/>
    <n v="1815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m/>
    <n v="934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m/>
    <n v="397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m/>
    <n v="153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m/>
    <n v="17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m/>
    <n v="217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m/>
    <n v="138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m/>
    <n v="931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m/>
    <n v="3594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m/>
    <n v="588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m/>
    <n v="112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m/>
    <n v="943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m/>
    <n v="2468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m/>
    <n v="2551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m/>
    <n v="10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m/>
    <n v="67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m/>
    <n v="92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m/>
    <n v="62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m/>
    <n v="149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m/>
    <n v="92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m/>
    <n v="57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m/>
    <n v="32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m/>
    <n v="97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m/>
    <n v="41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m/>
    <n v="1784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m/>
    <n v="1684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m/>
    <n v="250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m/>
    <n v="238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m/>
    <n v="5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m/>
    <n v="21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m/>
    <n v="222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m/>
    <n v="1884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m/>
    <n v="218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m/>
    <n v="6465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m/>
    <n v="1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m/>
    <n v="101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m/>
    <n v="59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m/>
    <n v="1335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m/>
    <n v="88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m/>
    <n v="169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m/>
    <n v="15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m/>
    <n v="92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m/>
    <n v="186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m/>
    <n v="138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m/>
    <n v="261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m/>
    <n v="45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m/>
    <n v="107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m/>
    <n v="199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m/>
    <n v="5512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m/>
    <n v="86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m/>
    <n v="318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m/>
    <n v="2768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m/>
    <n v="48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m/>
    <n v="8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m/>
    <n v="1890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m/>
    <n v="61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m/>
    <n v="1894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m/>
    <n v="282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m/>
    <n v="15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m/>
    <n v="116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m/>
    <n v="13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m/>
    <n v="83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m/>
    <n v="91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m/>
    <n v="546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m/>
    <n v="393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m/>
    <n v="2062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m/>
    <n v="13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m/>
    <n v="29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m/>
    <n v="132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m/>
    <n v="254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m/>
    <n v="184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m/>
    <n v="176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m/>
    <n v="13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m/>
    <n v="33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m/>
    <n v="908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m/>
    <n v="107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m/>
    <n v="10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m/>
    <n v="32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m/>
    <n v="183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m/>
    <n v="1910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m/>
    <n v="3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m/>
    <n v="104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m/>
    <n v="72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m/>
    <n v="49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m/>
    <n v="1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m/>
    <n v="295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m/>
    <n v="245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m/>
    <n v="32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m/>
    <n v="142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m/>
    <n v="85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m/>
    <n v="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m/>
    <n v="659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m/>
    <n v="803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m/>
    <n v="75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m/>
    <n v="16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m/>
    <n v="121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m/>
    <n v="3742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m/>
    <n v="223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m/>
    <n v="133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m/>
    <n v="31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m/>
    <n v="108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m/>
    <n v="30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m/>
    <n v="17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m/>
    <n v="64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m/>
    <n v="80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m/>
    <n v="2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m/>
    <n v="516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m/>
    <n v="26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m/>
    <n v="307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m/>
    <n v="73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m/>
    <n v="12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m/>
    <n v="3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m/>
    <n v="2441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m/>
    <n v="21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m/>
    <n v="138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m/>
    <n v="190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m/>
    <n v="470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m/>
    <n v="253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m/>
    <n v="1113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m/>
    <n v="2283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m/>
    <n v="1072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m/>
    <n v="1095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m/>
    <n v="1690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m/>
    <n v="1297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m/>
    <n v="393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m/>
    <n v="1257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m/>
    <n v="328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m/>
    <n v="147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m/>
    <n v="830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m/>
    <n v="331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m/>
    <n v="25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m/>
    <n v="191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m/>
    <n v="3483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m/>
    <n v="923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m/>
    <n v="1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m/>
    <n v="2013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m/>
    <n v="33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m/>
    <n v="1703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m/>
    <n v="80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m/>
    <n v="8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m/>
    <n v="40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m/>
    <n v="41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m/>
    <n v="2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m/>
    <n v="187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m/>
    <n v="287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m/>
    <n v="8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m/>
    <n v="191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m/>
    <n v="139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m/>
    <n v="186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m/>
    <n v="112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m/>
    <n v="101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m/>
    <n v="75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m/>
    <n v="206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m/>
    <n v="154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m/>
    <n v="596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m/>
    <n v="2176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m/>
    <n v="169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m/>
    <n v="210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m/>
    <n v="441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m/>
    <n v="25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m/>
    <n v="131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m/>
    <n v="12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m/>
    <n v="355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m/>
    <n v="44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m/>
    <n v="84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m/>
    <n v="155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m/>
    <n v="67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m/>
    <n v="189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m/>
    <n v="4799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m/>
    <n v="1137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m/>
    <n v="1068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m/>
    <n v="424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m/>
    <n v="145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m/>
    <n v="1152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m/>
    <n v="50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m/>
    <n v="151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m/>
    <n v="1608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m/>
    <n v="3059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m/>
    <n v="3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m/>
    <n v="220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m/>
    <n v="1604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m/>
    <n v="454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m/>
    <n v="123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m/>
    <n v="941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m/>
    <n v="1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m/>
    <n v="299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m/>
    <n v="40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m/>
    <n v="3015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m/>
    <n v="2237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m/>
    <n v="435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m/>
    <n v="645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m/>
    <n v="484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m/>
    <n v="154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m/>
    <n v="714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m/>
    <n v="1111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m/>
    <n v="8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m/>
    <n v="134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m/>
    <n v="1089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m/>
    <n v="5497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m/>
    <n v="418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m/>
    <n v="1439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m/>
    <n v="15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m/>
    <n v="1999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m/>
    <n v="5203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m/>
    <n v="94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m/>
    <n v="118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m/>
    <n v="205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m/>
    <n v="162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m/>
    <n v="83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m/>
    <n v="9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m/>
    <n v="21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m/>
    <n v="2526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m/>
    <n v="74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m/>
    <n v="2138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m/>
    <n v="84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m/>
    <n v="9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m/>
    <n v="91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m/>
    <n v="79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m/>
    <n v="10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m/>
    <n v="1713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m/>
    <n v="24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m/>
    <n v="1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m/>
    <n v="247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m/>
    <n v="2293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m/>
    <n v="3131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m/>
    <n v="32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m/>
    <n v="143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m/>
    <n v="90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m/>
    <n v="296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m/>
    <n v="170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m/>
    <n v="186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m/>
    <n v="439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m/>
    <n v="6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m/>
    <n v="86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m/>
    <n v="1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m/>
    <n v="6286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m/>
    <n v="31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m/>
    <n v="1181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m/>
    <n v="39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m/>
    <n v="372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m/>
    <n v="160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m/>
    <n v="4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m/>
    <n v="2120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m/>
    <n v="105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m/>
    <n v="50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m/>
    <n v="2080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m/>
    <n v="535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m/>
    <n v="21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m/>
    <n v="2436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m/>
    <n v="80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m/>
    <n v="42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m/>
    <n v="139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m/>
    <n v="16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m/>
    <n v="15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m/>
    <n v="38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m/>
    <n v="194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m/>
    <n v="575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m/>
    <n v="106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m/>
    <n v="142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m/>
    <n v="21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m/>
    <n v="1120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m/>
    <n v="113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m/>
    <n v="2756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m/>
    <n v="173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m/>
    <n v="87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m/>
    <n v="1538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m/>
    <n v="9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m/>
    <n v="55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m/>
    <n v="1572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m/>
    <n v="648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m/>
    <n v="2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m/>
    <n v="2346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m/>
    <n v="115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m/>
    <n v="85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m/>
    <n v="144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m/>
    <n v="244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m/>
    <n v="595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m/>
    <n v="64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m/>
    <n v="268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m/>
    <n v="195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m/>
    <n v="54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m/>
    <n v="120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m/>
    <n v="579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m/>
    <n v="2072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m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m/>
    <n v="1796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m/>
    <n v="186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m/>
    <n v="460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m/>
    <n v="62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m/>
    <n v="347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m/>
    <n v="252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m/>
    <n v="19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m/>
    <n v="3657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m/>
    <n v="1258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m/>
    <n v="13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m/>
    <n v="362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m/>
    <n v="239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m/>
    <n v="35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m/>
    <n v="52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m/>
    <n v="133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m/>
    <n v="84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m/>
    <n v="78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m/>
    <n v="10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m/>
    <n v="1773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m/>
    <n v="32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m/>
    <n v="369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m/>
    <n v="19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m/>
    <n v="89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m/>
    <n v="1979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m/>
    <n v="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m/>
    <n v="147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m/>
    <n v="6080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m/>
    <n v="80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m/>
    <n v="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m/>
    <n v="178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m/>
    <n v="3640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m/>
    <n v="12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m/>
    <n v="221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m/>
    <n v="243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m/>
    <n v="20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m/>
    <n v="140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m/>
    <n v="1052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m/>
    <n v="1296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m/>
    <n v="7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m/>
    <n v="24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m/>
    <n v="395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m/>
    <n v="4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m/>
    <n v="180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m/>
    <n v="84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m/>
    <n v="2690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m/>
    <n v="88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m/>
    <n v="156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m/>
    <n v="2985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m/>
    <n v="762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m/>
    <n v="1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m/>
    <n v="2779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m/>
    <n v="92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m/>
    <n v="102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m/>
    <n v="554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m/>
    <n v="135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m/>
    <n v="122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m/>
    <n v="221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m/>
    <n v="126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m/>
    <n v="1022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m/>
    <n v="3177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m/>
    <n v="198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m/>
    <n v="26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m/>
    <n v="85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m/>
    <n v="1790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m/>
    <n v="3596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m/>
    <n v="37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m/>
    <n v="244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m/>
    <n v="5180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m/>
    <n v="589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m/>
    <n v="272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m/>
    <n v="35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m/>
    <n v="94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m/>
    <n v="300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m/>
    <n v="144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m/>
    <n v="558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m/>
    <n v="64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m/>
    <n v="37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m/>
    <n v="24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m/>
    <n v="87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m/>
    <n v="3116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m/>
    <n v="7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m/>
    <n v="42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m/>
    <n v="909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m/>
    <n v="161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m/>
    <n v="136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m/>
    <n v="130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m/>
    <n v="156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m/>
    <n v="1368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m/>
    <n v="102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m/>
    <n v="8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m/>
    <n v="102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m/>
    <n v="253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m/>
    <n v="4006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m/>
    <n v="157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m/>
    <n v="162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m/>
    <n v="18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m/>
    <n v="218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m/>
    <n v="2409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m/>
    <n v="82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m/>
    <n v="1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m/>
    <n v="1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m/>
    <n v="1140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m/>
    <n v="102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m/>
    <n v="2857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m/>
    <n v="107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m/>
    <n v="160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m/>
    <n v="2230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m/>
    <n v="316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m/>
    <n v="117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m/>
    <n v="6406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m/>
    <n v="15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m/>
    <n v="192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m/>
    <n v="26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m/>
    <n v="723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m/>
    <n v="170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m/>
    <n v="238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m/>
    <n v="55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m/>
    <n v="1198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m/>
    <n v="648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m/>
    <n v="128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m/>
    <n v="2144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m/>
    <n v="6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m/>
    <n v="2693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m/>
    <n v="432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m/>
    <n v="62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m/>
    <n v="189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m/>
    <n v="154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m/>
    <n v="96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m/>
    <n v="750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m/>
    <n v="87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m/>
    <n v="3063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m/>
    <n v="278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m/>
    <n v="105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m/>
    <n v="1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m/>
    <n v="2266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m/>
    <n v="2604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m/>
    <n v="6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m/>
    <n v="94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m/>
    <n v="45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m/>
    <n v="257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m/>
    <n v="194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m/>
    <n v="129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m/>
    <n v="375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m/>
    <n v="29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m/>
    <n v="4697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m/>
    <n v="29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m/>
    <n v="18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m/>
    <n v="723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m/>
    <n v="60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m/>
    <n v="1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m/>
    <n v="3868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m/>
    <n v="409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m/>
    <n v="234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m/>
    <n v="3016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m/>
    <n v="264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m/>
    <n v="504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m/>
    <n v="1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m/>
    <n v="390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m/>
    <n v="750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m/>
    <n v="77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m/>
    <n v="752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m/>
    <n v="131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m/>
    <n v="8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m/>
    <n v="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m/>
    <n v="27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m/>
    <n v="25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m/>
    <n v="419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m/>
    <n v="76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m/>
    <n v="162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m/>
    <n v="1101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m/>
    <n v="1073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m/>
    <n v="442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m/>
    <n v="58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m/>
    <n v="1218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m/>
    <n v="331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m/>
    <n v="1170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m/>
    <n v="111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m/>
    <n v="215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m/>
    <n v="363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m/>
    <n v="2955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m/>
    <n v="1657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m/>
    <n v="10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m/>
    <n v="14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m/>
    <n v="110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m/>
    <n v="92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m/>
    <n v="134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m/>
    <n v="269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m/>
    <n v="175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m/>
    <n v="6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m/>
    <n v="190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m/>
    <n v="237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m/>
    <n v="77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m/>
    <n v="1748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m/>
    <n v="79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m/>
    <n v="196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m/>
    <n v="88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m/>
    <n v="7295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m/>
    <n v="2893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m/>
    <n v="56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m/>
    <n v="1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m/>
    <n v="820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m/>
    <n v="83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m/>
    <n v="203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m/>
    <n v="116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m/>
    <n v="202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m/>
    <n v="1345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m/>
    <n v="168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m/>
    <n v="137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m/>
    <n v="186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m/>
    <n v="125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m/>
    <n v="14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m/>
    <n v="202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m/>
    <n v="103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m/>
    <n v="1785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m/>
    <n v="656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m/>
    <n v="157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m/>
    <n v="555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m/>
    <n v="297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m/>
    <n v="12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m/>
    <n v="38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m/>
    <n v="60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m/>
    <n v="3036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m/>
    <n v="144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m/>
    <n v="121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m/>
    <n v="1596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m/>
    <n v="52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m/>
    <n v="181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m/>
    <n v="10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m/>
    <n v="1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m/>
    <n v="1071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m/>
    <n v="21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m/>
    <n v="112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m/>
    <n v="980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m/>
    <n v="536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m/>
    <n v="199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m/>
    <n v="2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m/>
    <n v="180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m/>
    <n v="15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m/>
    <n v="19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m/>
    <n v="16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m/>
    <n v="130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m/>
    <n v="122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m/>
    <n v="17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m/>
    <n v="140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m/>
    <n v="34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m/>
    <n v="3388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m/>
    <n v="280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m/>
    <n v="614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m/>
    <n v="36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m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m/>
    <n v="270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m/>
    <n v="11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m/>
    <n v="13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m/>
    <n v="3205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m/>
    <n v="288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m/>
    <n v="148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m/>
    <n v="114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m/>
    <n v="1518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m/>
    <n v="127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m/>
    <n v="210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m/>
    <n v="166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m/>
    <n v="100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m/>
    <n v="23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m/>
    <n v="148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m/>
    <n v="198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m/>
    <n v="248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m/>
    <n v="513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m/>
    <n v="150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m/>
    <n v="3410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m/>
    <n v="216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m/>
    <n v="26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m/>
    <n v="5139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m/>
    <n v="235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m/>
    <n v="78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m/>
    <n v="10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m/>
    <n v="2201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m/>
    <n v="676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m/>
    <n v="174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m/>
    <n v="831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m/>
    <n v="164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m/>
    <n v="56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m/>
    <n v="161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m/>
    <n v="138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m/>
    <n v="3308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m/>
    <n v="127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m/>
    <n v="207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m/>
    <n v="859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m/>
    <n v="31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m/>
    <n v="45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m/>
    <n v="1113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m/>
    <n v="6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m/>
    <n v="7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m/>
    <n v="181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m/>
    <n v="110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m/>
    <n v="31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m/>
    <n v="78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m/>
    <n v="185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m/>
    <n v="121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m/>
    <n v="1225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m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m/>
    <n v="106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m/>
    <n v="142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m/>
    <n v="233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m/>
    <n v="21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m/>
    <n v="67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m/>
    <n v="76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m/>
    <n v="43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m/>
    <n v="19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m/>
    <n v="2108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m/>
    <n v="22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m/>
    <n v="679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m/>
    <n v="2805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m/>
    <n v="68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m/>
    <n v="36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m/>
    <n v="183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m/>
    <n v="133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m/>
    <n v="2489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m/>
    <n v="69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m/>
    <n v="47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m/>
    <n v="279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m/>
    <n v="210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m/>
    <n v="2100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m/>
    <n v="252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m/>
    <n v="1280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m/>
    <n v="157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m/>
    <n v="1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m/>
    <n v="82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m/>
    <n v="70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m/>
    <n v="154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m/>
    <n v="22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m/>
    <n v="4233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m/>
    <n v="1297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m/>
    <n v="16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m/>
    <n v="119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m/>
    <n v="1758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m/>
    <n v="94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m/>
    <n v="1797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m/>
    <n v="261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m/>
    <n v="15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m/>
    <n v="35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m/>
    <n v="155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m/>
    <n v="13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m/>
    <n v="33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m/>
    <n v="94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m/>
    <n v="1354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m/>
    <n v="48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m/>
    <n v="110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m/>
    <n v="172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m/>
    <n v="307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m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m/>
    <n v="160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m/>
    <n v="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m/>
    <n v="1467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m/>
    <n v="2662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m/>
    <n v="452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m/>
    <n v="158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m/>
    <n v="22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m/>
    <n v="35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m/>
    <n v="63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m/>
    <n v="65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m/>
    <n v="163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m/>
    <n v="85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m/>
    <n v="217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m/>
    <n v="150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m/>
    <n v="3272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m/>
    <n v="898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m/>
    <n v="300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m/>
    <n v="126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m/>
    <n v="526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m/>
    <n v="121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m/>
    <n v="2320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m/>
    <n v="8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m/>
    <n v="1887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m/>
    <n v="4358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m/>
    <n v="67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m/>
    <n v="5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m/>
    <n v="1229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m/>
    <n v="12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m/>
    <n v="53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m/>
    <n v="2414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m/>
    <n v="452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m/>
    <n v="80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m/>
    <n v="193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m/>
    <n v="1886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m/>
    <n v="52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m/>
    <n v="1825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m/>
    <n v="31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m/>
    <n v="290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m/>
    <n v="122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m/>
    <n v="1470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m/>
    <n v="165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m/>
    <n v="18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m/>
    <n v="199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m/>
    <n v="56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m/>
    <n v="107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m/>
    <n v="1460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m/>
    <n v="27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m/>
    <n v="1221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m/>
    <n v="123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m/>
    <n v="1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m/>
    <n v="159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m/>
    <n v="110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m/>
    <n v="1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m/>
    <n v="16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m/>
    <n v="23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m/>
    <n v="191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m/>
    <n v="41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m/>
    <n v="3934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m/>
    <n v="80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m/>
    <n v="296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m/>
    <n v="462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m/>
    <n v="179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m/>
    <n v="523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m/>
    <n v="141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m/>
    <n v="186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m/>
    <n v="52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m/>
    <n v="2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m/>
    <n v="156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m/>
    <n v="225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m/>
    <n v="255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m/>
    <n v="38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m/>
    <n v="2261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m/>
    <n v="40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m/>
    <n v="2289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m/>
    <n v="65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m/>
    <n v="15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m/>
    <n v="37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m/>
    <n v="3777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m/>
    <n v="18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m/>
    <n v="85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m/>
    <n v="112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m/>
    <n v="144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m/>
    <n v="19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m/>
    <n v="105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m/>
    <n v="132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m/>
    <n v="21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m/>
    <n v="9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m/>
    <n v="96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m/>
    <n v="67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m/>
    <n v="66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m/>
    <n v="78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m/>
    <n v="67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m/>
    <n v="11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m/>
    <n v="263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m/>
    <n v="1691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m/>
    <n v="181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m/>
    <n v="13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m/>
    <n v="160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m/>
    <n v="203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m/>
    <n v="1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m/>
    <n v="155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m/>
    <n v="2266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m/>
    <n v="21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m/>
    <n v="15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m/>
    <n v="80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m/>
    <n v="830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m/>
    <n v="13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m/>
    <n v="112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m/>
    <n v="130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m/>
    <n v="5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m/>
    <n v="155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m/>
    <n v="26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m/>
    <n v="114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m/>
    <n v="155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m/>
    <n v="2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m/>
    <n v="245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m/>
    <n v="157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m/>
    <n v="114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m/>
    <n v="93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m/>
    <n v="594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m/>
    <n v="2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m/>
    <n v="1681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m/>
    <n v="252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m/>
    <n v="32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m/>
    <n v="135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m/>
    <n v="140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m/>
    <n v="6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m/>
    <n v="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m/>
    <n v="1015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m/>
    <n v="742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m/>
    <n v="323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m/>
    <n v="75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m/>
    <n v="2326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m/>
    <n v="38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m/>
    <n v="4405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m/>
    <n v="92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m/>
    <n v="480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m/>
    <n v="64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m/>
    <n v="226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m/>
    <n v="64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m/>
    <n v="241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m/>
    <n v="13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m/>
    <n v="75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m/>
    <n v="842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m/>
    <n v="2043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m/>
    <n v="112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m/>
    <n v="139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m/>
    <n v="3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m/>
    <n v="1122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8AED4-438A-4749-A34E-3A05379B457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0D072-85F0-4A90-9BCB-097727DA5C1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4B3A9-E2EE-411F-BAAA-52AD3367750F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32B3-2159-4CBE-B635-A5187D1D30AA}">
  <dimension ref="A1:F14"/>
  <sheetViews>
    <sheetView workbookViewId="0">
      <selection activeCell="B33" sqref="B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5" t="s">
        <v>6</v>
      </c>
      <c r="B1" t="s">
        <v>2071</v>
      </c>
    </row>
    <row r="3" spans="1:6" x14ac:dyDescent="0.25">
      <c r="A3" s="5" t="s">
        <v>2069</v>
      </c>
      <c r="B3" s="5" t="s">
        <v>2070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6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2062</v>
      </c>
      <c r="E8">
        <v>4</v>
      </c>
      <c r="F8">
        <v>4</v>
      </c>
    </row>
    <row r="9" spans="1:6" x14ac:dyDescent="0.25">
      <c r="A9" s="6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6022-E05C-4DCD-948B-BE6A2304A322}">
  <dimension ref="A1:G31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5" t="s">
        <v>6</v>
      </c>
      <c r="B1" t="s">
        <v>2071</v>
      </c>
    </row>
    <row r="2" spans="1:7" x14ac:dyDescent="0.25">
      <c r="A2" s="5" t="s">
        <v>2064</v>
      </c>
      <c r="B2" t="s">
        <v>2071</v>
      </c>
    </row>
    <row r="4" spans="1:7" x14ac:dyDescent="0.25">
      <c r="A4" s="5" t="s">
        <v>2069</v>
      </c>
      <c r="B4" s="5" t="s">
        <v>2070</v>
      </c>
    </row>
    <row r="5" spans="1:7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 x14ac:dyDescent="0.25">
      <c r="A6" s="6" t="s">
        <v>2047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5">
      <c r="A7" s="6" t="s">
        <v>2063</v>
      </c>
      <c r="E7">
        <v>4</v>
      </c>
      <c r="G7">
        <v>4</v>
      </c>
    </row>
    <row r="8" spans="1:7" x14ac:dyDescent="0.25">
      <c r="A8" s="6" t="s">
        <v>2040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5">
      <c r="A9" s="6" t="s">
        <v>2042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5">
      <c r="A10" s="6" t="s">
        <v>2041</v>
      </c>
      <c r="C10">
        <v>8</v>
      </c>
      <c r="E10">
        <v>10</v>
      </c>
      <c r="G10">
        <v>18</v>
      </c>
    </row>
    <row r="11" spans="1:7" x14ac:dyDescent="0.25">
      <c r="A11" s="6" t="s">
        <v>2051</v>
      </c>
      <c r="B11">
        <v>1</v>
      </c>
      <c r="C11">
        <v>7</v>
      </c>
      <c r="E11">
        <v>9</v>
      </c>
      <c r="G11">
        <v>17</v>
      </c>
    </row>
    <row r="12" spans="1:7" x14ac:dyDescent="0.25">
      <c r="A12" s="6" t="s">
        <v>2032</v>
      </c>
      <c r="B12">
        <v>4</v>
      </c>
      <c r="C12">
        <v>20</v>
      </c>
      <c r="E12">
        <v>22</v>
      </c>
      <c r="G12">
        <v>46</v>
      </c>
    </row>
    <row r="13" spans="1:7" x14ac:dyDescent="0.25">
      <c r="A13" s="6" t="s">
        <v>2043</v>
      </c>
      <c r="B13">
        <v>3</v>
      </c>
      <c r="C13">
        <v>19</v>
      </c>
      <c r="E13">
        <v>23</v>
      </c>
      <c r="G13">
        <v>45</v>
      </c>
    </row>
    <row r="14" spans="1:7" x14ac:dyDescent="0.25">
      <c r="A14" s="6" t="s">
        <v>2056</v>
      </c>
      <c r="B14">
        <v>1</v>
      </c>
      <c r="C14">
        <v>6</v>
      </c>
      <c r="E14">
        <v>10</v>
      </c>
      <c r="G14">
        <v>17</v>
      </c>
    </row>
    <row r="15" spans="1:7" x14ac:dyDescent="0.25">
      <c r="A15" s="6" t="s">
        <v>2055</v>
      </c>
      <c r="C15">
        <v>3</v>
      </c>
      <c r="E15">
        <v>4</v>
      </c>
      <c r="G15">
        <v>7</v>
      </c>
    </row>
    <row r="16" spans="1:7" x14ac:dyDescent="0.25">
      <c r="A16" s="6" t="s">
        <v>2059</v>
      </c>
      <c r="C16">
        <v>8</v>
      </c>
      <c r="D16">
        <v>1</v>
      </c>
      <c r="E16">
        <v>4</v>
      </c>
      <c r="G16">
        <v>13</v>
      </c>
    </row>
    <row r="17" spans="1:7" x14ac:dyDescent="0.25">
      <c r="A17" s="6" t="s">
        <v>2046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5">
      <c r="A18" s="6" t="s">
        <v>2053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5">
      <c r="A19" s="6" t="s">
        <v>2038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5">
      <c r="A20" s="6" t="s">
        <v>2054</v>
      </c>
      <c r="C20">
        <v>4</v>
      </c>
      <c r="E20">
        <v>4</v>
      </c>
      <c r="G20">
        <v>8</v>
      </c>
    </row>
    <row r="21" spans="1:7" x14ac:dyDescent="0.25">
      <c r="A21" s="6" t="s">
        <v>2034</v>
      </c>
      <c r="B21">
        <v>6</v>
      </c>
      <c r="C21">
        <v>30</v>
      </c>
      <c r="E21">
        <v>49</v>
      </c>
      <c r="G21">
        <v>85</v>
      </c>
    </row>
    <row r="22" spans="1:7" x14ac:dyDescent="0.25">
      <c r="A22" s="6" t="s">
        <v>2061</v>
      </c>
      <c r="C22">
        <v>9</v>
      </c>
      <c r="E22">
        <v>5</v>
      </c>
      <c r="G22">
        <v>14</v>
      </c>
    </row>
    <row r="23" spans="1:7" x14ac:dyDescent="0.25">
      <c r="A23" s="6" t="s">
        <v>2050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5">
      <c r="A24" s="6" t="s">
        <v>2058</v>
      </c>
      <c r="B24">
        <v>3</v>
      </c>
      <c r="C24">
        <v>3</v>
      </c>
      <c r="E24">
        <v>11</v>
      </c>
      <c r="G24">
        <v>17</v>
      </c>
    </row>
    <row r="25" spans="1:7" x14ac:dyDescent="0.25">
      <c r="A25" s="6" t="s">
        <v>2057</v>
      </c>
      <c r="C25">
        <v>7</v>
      </c>
      <c r="E25">
        <v>14</v>
      </c>
      <c r="G25">
        <v>21</v>
      </c>
    </row>
    <row r="26" spans="1:7" x14ac:dyDescent="0.25">
      <c r="A26" s="6" t="s">
        <v>2049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5">
      <c r="A27" s="6" t="s">
        <v>2044</v>
      </c>
      <c r="C27">
        <v>16</v>
      </c>
      <c r="D27">
        <v>1</v>
      </c>
      <c r="E27">
        <v>28</v>
      </c>
      <c r="G27">
        <v>45</v>
      </c>
    </row>
    <row r="28" spans="1:7" x14ac:dyDescent="0.25">
      <c r="A28" s="6" t="s">
        <v>2036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5">
      <c r="A29" s="6" t="s">
        <v>2060</v>
      </c>
      <c r="E29">
        <v>3</v>
      </c>
      <c r="G29">
        <v>3</v>
      </c>
    </row>
    <row r="30" spans="1:7" x14ac:dyDescent="0.25">
      <c r="A30" s="6" t="s">
        <v>2067</v>
      </c>
    </row>
    <row r="31" spans="1:7" x14ac:dyDescent="0.25">
      <c r="A31" s="6" t="s">
        <v>2068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F88C-5C12-433F-855C-078503B2DA52}">
  <dimension ref="A1:H13"/>
  <sheetViews>
    <sheetView workbookViewId="0">
      <selection activeCell="J26" sqref="J26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25" customWidth="1"/>
    <col min="5" max="5" width="16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25">
      <c r="A1" t="s">
        <v>2074</v>
      </c>
      <c r="B1" t="s">
        <v>2075</v>
      </c>
      <c r="C1" t="s">
        <v>2076</v>
      </c>
      <c r="D1" t="s">
        <v>2077</v>
      </c>
      <c r="E1" t="s">
        <v>2079</v>
      </c>
      <c r="F1" t="s">
        <v>2078</v>
      </c>
      <c r="G1" t="s">
        <v>2080</v>
      </c>
      <c r="H1" t="s">
        <v>2081</v>
      </c>
    </row>
    <row r="2" spans="1:8" x14ac:dyDescent="0.25">
      <c r="A2" t="s">
        <v>2082</v>
      </c>
      <c r="B2">
        <f>COUNTIFS(Crowdfunding!$D$2:$D$1001,"&lt;1000",Crowdfunding!$G$2:$G$1001,"=successful")</f>
        <v>30</v>
      </c>
      <c r="C2">
        <f>COUNTIFS(Crowdfunding!$D$2:$D$1001,"&lt;1000",Crowdfunding!$G$2:$G$1001,"=failed")</f>
        <v>20</v>
      </c>
      <c r="D2">
        <f>COUNTIFS(Crowdfunding!$D$2:$D$1001,"&lt;1000",Crowdfunding!$G$2:$G$1001,"=canceled")</f>
        <v>1</v>
      </c>
      <c r="E2">
        <f>B2+C2+D2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5">
      <c r="A3" t="s">
        <v>2083</v>
      </c>
      <c r="B3">
        <f>COUNTIFS(Crowdfunding!$D$2:$D$1001,"&gt;=1000",Crowdfunding!$G$2:$G$1001,"=successful",Crowdfunding!$D$2:$D$1001,"&lt;4999")</f>
        <v>191</v>
      </c>
      <c r="C3">
        <f>COUNTIFS(Crowdfunding!$D$2:$D$1001,"&gt;=1000",Crowdfunding!$G$2:$G$1001,"=failed",Crowdfunding!$D$2:$D$1001,"&lt;4999")</f>
        <v>38</v>
      </c>
      <c r="D3">
        <f>COUNTIFS(Crowdfunding!$D$2:$D$1001,"&gt;=1000",Crowdfunding!$G$2:$G$1001,"=canceled",Crowdfunding!$D$2:$D$1001,"&lt;4999")</f>
        <v>2</v>
      </c>
      <c r="E3">
        <f t="shared" ref="E3:E13" si="0">B3+C3+D3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5">
      <c r="A4" t="s">
        <v>2084</v>
      </c>
      <c r="B4">
        <f>COUNTIFS(Crowdfunding!$D$2:$D$1001,"&gt;=5000",Crowdfunding!$G$2:$G$1001,"=successful",Crowdfunding!$D$2:$D$1001,"&lt;9999")</f>
        <v>164</v>
      </c>
      <c r="C4">
        <f>COUNTIFS(Crowdfunding!$D$2:$D$1001,"&gt;=5000",Crowdfunding!$G$2:$G$1001,"=failed",Crowdfunding!$D$2:$D$1001,"&lt;9999")</f>
        <v>126</v>
      </c>
      <c r="D4">
        <f>COUNTIFS(Crowdfunding!$D$2:$D$1001,"&gt;=5000",Crowdfunding!$G$2:$G$1001,"=canceled",Crowdfunding!$D$2:$D$1001,"&lt;9999")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2085</v>
      </c>
      <c r="B5">
        <f>COUNTIFS(Crowdfunding!$D$2:$D$1001,"&gt;=10000",Crowdfunding!$G$2:$G$1001,"=successful",Crowdfunding!$D$2:$D$1001,"&lt;14999")</f>
        <v>4</v>
      </c>
      <c r="C5">
        <f>COUNTIFS(Crowdfunding!$D$2:$D$1001,"&gt;=10000",Crowdfunding!$G$2:$G$1001,"=failed",Crowdfunding!$D$2:$D$1001,"&lt;14999")</f>
        <v>5</v>
      </c>
      <c r="D5">
        <f>COUNTIFS(Crowdfunding!$D$2:$D$1001,"&gt;=10000",Crowdfunding!$G$2:$G$1001,"=canceled",Crowdfunding!$D$2:$D$1001,"&lt;14999")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2086</v>
      </c>
      <c r="B6">
        <f>COUNTIFS(Crowdfunding!$D$2:$D$1001,"&gt;=15000",Crowdfunding!$G$2:$G$1001,"=successful",Crowdfunding!$D$2:$D$1001,"&lt;19999")</f>
        <v>10</v>
      </c>
      <c r="C6">
        <f>COUNTIFS(Crowdfunding!$D$2:$D$1001,"&gt;=15000",Crowdfunding!$G$2:$G$1001,"=failed",Crowdfunding!$D$2:$D$1001,"&lt;19999")</f>
        <v>0</v>
      </c>
      <c r="D6">
        <f>COUNTIFS(Crowdfunding!$D$2:$D$1001,"&gt;=15000",Crowdfunding!$G$2:$G$1001,"=canceled",Crowdfunding!$D$2:$D$1001,"&lt;19999")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2087</v>
      </c>
      <c r="B7">
        <f>COUNTIFS(Crowdfunding!$D$2:$D$1001,"&gt;=20000",Crowdfunding!$G$2:$G$1001,"=successful",Crowdfunding!$D$2:$D$1001,"&lt;24999")</f>
        <v>7</v>
      </c>
      <c r="C7">
        <f>COUNTIFS(Crowdfunding!$D$2:$D$1001,"&gt;=20000",Crowdfunding!$G$2:$G$1001,"=failed",Crowdfunding!$D$2:$D$1001,"&lt;24999")</f>
        <v>0</v>
      </c>
      <c r="D7">
        <f>COUNTIFS(Crowdfunding!$D$2:$D$1001,"&gt;=20000",Crowdfunding!$G$2:$G$1001,"=canceled",Crowdfunding!$D$2:$D$1001,"&lt;24999")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2088</v>
      </c>
      <c r="B8">
        <f>COUNTIFS(Crowdfunding!$D$2:$D$1001,"&gt;=25000",Crowdfunding!$G$2:$G$1001,"=successful",Crowdfunding!$D$2:$D$1001,"&lt;29999")</f>
        <v>11</v>
      </c>
      <c r="C8">
        <f>COUNTIFS(Crowdfunding!$D$2:$D$1001,"&gt;=25000",Crowdfunding!$G$2:$G$1001,"=failed",Crowdfunding!$D$2:$D$1001,"&lt;29999")</f>
        <v>3</v>
      </c>
      <c r="D8">
        <f>COUNTIFS(Crowdfunding!$D$2:$D$1001,"&gt;=25000",Crowdfunding!$G$2:$G$1001,"=canceled",Crowdfunding!$D$2:$D$1001,"&lt;29999")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2089</v>
      </c>
      <c r="B9">
        <f>COUNTIFS(Crowdfunding!$D$2:$D$1001,"&gt;=30000",Crowdfunding!$G$2:$G$1001,"=successful",Crowdfunding!$D$2:$D$1001,"&lt;34999")</f>
        <v>7</v>
      </c>
      <c r="C9">
        <f>COUNTIFS(Crowdfunding!$D$2:$D$1001,"&gt;=30000",Crowdfunding!$G$2:$G$1001,"=failed",Crowdfunding!$D$2:$D$1001,"&lt;34999")</f>
        <v>0</v>
      </c>
      <c r="D9">
        <f>COUNTIFS(Crowdfunding!$D$2:$D$1001,"&gt;=30000",Crowdfunding!$G$2:$G$1001,"=canceled",Crowdfunding!$D$2:$D$1001,"&lt;34999")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2090</v>
      </c>
      <c r="B10">
        <f>COUNTIFS(Crowdfunding!$D$2:$D$1001,"&gt;=35000",Crowdfunding!$G$2:$G$1001,"=successful",Crowdfunding!$D$2:$D$1001,"&lt;39999")</f>
        <v>8</v>
      </c>
      <c r="C10">
        <f>COUNTIFS(Crowdfunding!$D$2:$D$1001,"&gt;=35000",Crowdfunding!$G$2:$G$1001,"=failed",Crowdfunding!$D$2:$D$1001,"&lt;39999")</f>
        <v>3</v>
      </c>
      <c r="D10">
        <f>COUNTIFS(Crowdfunding!$D$2:$D$1001,"&gt;=35000",Crowdfunding!$G$2:$G$1001,"=canceled",Crowdfunding!$D$2:$D$1001,"&lt;39999")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2091</v>
      </c>
      <c r="B11">
        <f>COUNTIFS(Crowdfunding!$D$2:$D$1001,"&gt;=40000",Crowdfunding!$G$2:$G$1001,"=successful",Crowdfunding!$D$2:$D$1001,"&lt;44999")</f>
        <v>11</v>
      </c>
      <c r="C11">
        <f>COUNTIFS(Crowdfunding!$D$2:$D$1001,"&gt;=40000",Crowdfunding!$G$2:$G$1001,"=failed",Crowdfunding!$D$2:$D$1001,"&lt;44999")</f>
        <v>3</v>
      </c>
      <c r="D11">
        <f>COUNTIFS(Crowdfunding!$D$2:$D$1001,"&gt;=40000",Crowdfunding!$G$2:$G$1001,"=canceled",Crowdfunding!$D$2:$D$1001,"&lt;44999")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2092</v>
      </c>
      <c r="B12">
        <f>COUNTIFS(Crowdfunding!$D$2:$D$1001,"&gt;=45000",Crowdfunding!$G$2:$G$1001,"=successful",Crowdfunding!$D$2:$D$1001,"&lt;49999")</f>
        <v>8</v>
      </c>
      <c r="C12">
        <f>COUNTIFS(Crowdfunding!$D$2:$D$1001,"&gt;=45000",Crowdfunding!$G$2:$G$1001,"=failed",Crowdfunding!$D$2:$D$1001,"&lt;49999")</f>
        <v>3</v>
      </c>
      <c r="D12">
        <f>COUNTIFS(Crowdfunding!$D$2:$D$1001,"&gt;=45000",Crowdfunding!$G$2:$G$1001,"=canceled",Crowdfunding!$D$2:$D$1001,"&lt;49999")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2093</v>
      </c>
      <c r="B13">
        <f>COUNTIFS(Crowdfunding!$D$2:$D$1001,"&gt;=50000",Crowdfunding!$G$2:$G$1001,"=successful")</f>
        <v>114</v>
      </c>
      <c r="C13">
        <f>COUNTIFS(Crowdfunding!$D$2:$D$1001,"&gt;=50000",Crowdfunding!$G$2:$G$1001,"=failed")</f>
        <v>163</v>
      </c>
      <c r="D13">
        <f>COUNTIFS(Crowdfunding!$D$2:$D$1001,"&gt;=50000",Crowdfunding!$G$2:$G$1001,"=canceled")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0635-5B18-4DE9-99E7-C533C2B952FC}">
  <dimension ref="A1:L566"/>
  <sheetViews>
    <sheetView workbookViewId="0">
      <selection activeCell="G32" sqref="G32"/>
    </sheetView>
  </sheetViews>
  <sheetFormatPr defaultRowHeight="15.75" x14ac:dyDescent="0.25"/>
  <cols>
    <col min="1" max="1" width="9.375" bestFit="1" customWidth="1"/>
    <col min="2" max="2" width="12.625" bestFit="1" customWidth="1"/>
    <col min="5" max="5" width="13.75" bestFit="1" customWidth="1"/>
    <col min="7" max="7" width="43" bestFit="1" customWidth="1"/>
    <col min="11" max="11" width="42.5" bestFit="1" customWidth="1"/>
  </cols>
  <sheetData>
    <row r="1" spans="1:12" ht="18.75" x14ac:dyDescent="0.3">
      <c r="A1" t="s">
        <v>2107</v>
      </c>
      <c r="B1" t="s">
        <v>5</v>
      </c>
      <c r="D1" t="s">
        <v>2107</v>
      </c>
      <c r="E1" t="s">
        <v>2108</v>
      </c>
      <c r="G1" s="12" t="s">
        <v>2114</v>
      </c>
      <c r="K1" s="12" t="s">
        <v>2115</v>
      </c>
    </row>
    <row r="2" spans="1:12" x14ac:dyDescent="0.25">
      <c r="A2" t="s">
        <v>20</v>
      </c>
      <c r="B2">
        <v>158</v>
      </c>
      <c r="D2" t="s">
        <v>14</v>
      </c>
      <c r="E2">
        <v>0</v>
      </c>
      <c r="G2" s="11" t="s">
        <v>2109</v>
      </c>
      <c r="H2">
        <f>AVERAGE(B2:B566)</f>
        <v>851.14690265486729</v>
      </c>
      <c r="K2" s="11" t="s">
        <v>2109</v>
      </c>
      <c r="L2">
        <f>AVERAGE(E2:E365)</f>
        <v>585.61538461538464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  <c r="G3" s="11" t="s">
        <v>2110</v>
      </c>
      <c r="H3">
        <f>MEDIAN(B2:B566)</f>
        <v>201</v>
      </c>
      <c r="K3" s="11" t="s">
        <v>2110</v>
      </c>
      <c r="L3">
        <f>MEDIAN(E2:E365)</f>
        <v>114.5</v>
      </c>
    </row>
    <row r="4" spans="1:12" x14ac:dyDescent="0.25">
      <c r="A4" t="s">
        <v>20</v>
      </c>
      <c r="B4">
        <v>174</v>
      </c>
      <c r="D4" t="s">
        <v>14</v>
      </c>
      <c r="E4">
        <v>53</v>
      </c>
      <c r="G4" s="11" t="s">
        <v>2111</v>
      </c>
      <c r="H4">
        <f>MIN(B2:B566)</f>
        <v>16</v>
      </c>
      <c r="K4" s="11" t="s">
        <v>2111</v>
      </c>
      <c r="L4">
        <f>MIN(E2:E365)</f>
        <v>0</v>
      </c>
    </row>
    <row r="5" spans="1:12" x14ac:dyDescent="0.25">
      <c r="A5" t="s">
        <v>20</v>
      </c>
      <c r="B5">
        <v>227</v>
      </c>
      <c r="D5" t="s">
        <v>14</v>
      </c>
      <c r="E5">
        <v>18</v>
      </c>
      <c r="G5" s="11" t="s">
        <v>2112</v>
      </c>
      <c r="H5">
        <f>MAX(B2:B566)</f>
        <v>7295</v>
      </c>
      <c r="K5" s="11" t="s">
        <v>2112</v>
      </c>
      <c r="L5">
        <f>MAX(E2:E365)</f>
        <v>6080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  <c r="G6" s="11" t="s">
        <v>2113</v>
      </c>
      <c r="H6">
        <f>VAR(B2:B566)</f>
        <v>1606216.5936295739</v>
      </c>
      <c r="K6" s="11" t="s">
        <v>2113</v>
      </c>
      <c r="L6">
        <f>_xlfn.VAR.S(E2:E365)</f>
        <v>924113.45496927318</v>
      </c>
    </row>
    <row r="7" spans="1:12" x14ac:dyDescent="0.25">
      <c r="A7" t="s">
        <v>20</v>
      </c>
      <c r="B7">
        <v>98</v>
      </c>
      <c r="D7" t="s">
        <v>14</v>
      </c>
      <c r="E7">
        <v>27</v>
      </c>
      <c r="G7" s="11" t="s">
        <v>2116</v>
      </c>
      <c r="H7">
        <f>_xlfn.STDEV.S(B2:B566)</f>
        <v>1267.366006183523</v>
      </c>
      <c r="K7" s="11" t="s">
        <v>2116</v>
      </c>
      <c r="L7">
        <f>_xlfn.STDEV.S(E2:E365)</f>
        <v>961.30819978260524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</row>
    <row r="10" spans="1:12" x14ac:dyDescent="0.25">
      <c r="A10" t="s">
        <v>20</v>
      </c>
      <c r="B10">
        <v>1396</v>
      </c>
      <c r="D10" t="s">
        <v>14</v>
      </c>
      <c r="E10">
        <v>452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</row>
    <row r="12" spans="1:12" x14ac:dyDescent="0.25">
      <c r="A12" t="s">
        <v>20</v>
      </c>
      <c r="B12">
        <v>142</v>
      </c>
      <c r="D12" t="s">
        <v>14</v>
      </c>
      <c r="E12">
        <v>558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</row>
    <row r="14" spans="1:12" x14ac:dyDescent="0.25">
      <c r="A14" t="s">
        <v>20</v>
      </c>
      <c r="B14">
        <v>163</v>
      </c>
      <c r="D14" t="s">
        <v>14</v>
      </c>
      <c r="E14">
        <v>2307</v>
      </c>
    </row>
    <row r="15" spans="1:12" x14ac:dyDescent="0.25">
      <c r="A15" t="s">
        <v>20</v>
      </c>
      <c r="B15">
        <v>2220</v>
      </c>
      <c r="D15" t="s">
        <v>14</v>
      </c>
      <c r="E15">
        <v>88</v>
      </c>
    </row>
    <row r="16" spans="1:12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11" priority="7" operator="containsText" text="live">
      <formula>NOT(ISERROR(SEARCH("live",A2)))</formula>
    </cfRule>
    <cfRule type="containsText" dxfId="10" priority="8" operator="containsText" text="cancel">
      <formula>NOT(ISERROR(SEARCH("cancel",A2)))</formula>
    </cfRule>
    <cfRule type="containsText" dxfId="9" priority="9" operator="containsText" text="successful">
      <formula>NOT(ISERROR(SEARCH("successful",A2)))</formula>
    </cfRule>
    <cfRule type="containsText" dxfId="8" priority="10" operator="containsText" text="failed">
      <formula>NOT(ISERROR(SEARCH("failed",A2)))</formula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containsText" dxfId="7" priority="1" operator="containsText" text="live">
      <formula>NOT(ISERROR(SEARCH("live",D2)))</formula>
    </cfRule>
    <cfRule type="containsText" dxfId="6" priority="2" operator="containsText" text="cancel">
      <formula>NOT(ISERROR(SEARCH("cancel",D2)))</formula>
    </cfRule>
    <cfRule type="containsText" dxfId="5" priority="3" operator="containsText" text="successful">
      <formula>NOT(ISERROR(SEARCH("successful",D2)))</formula>
    </cfRule>
    <cfRule type="containsText" dxfId="4" priority="4" operator="containsText" text="failed">
      <formula>NOT(ISERROR(SEARCH("failed",D2)))</formula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4D54A-9B8A-46E7-95C8-F6918271AE98}">
  <dimension ref="A1:E18"/>
  <sheetViews>
    <sheetView workbookViewId="0">
      <selection activeCell="D4" sqref="D4"/>
    </sheetView>
  </sheetViews>
  <sheetFormatPr defaultRowHeight="15.75" x14ac:dyDescent="0.25"/>
  <cols>
    <col min="1" max="1" width="27.3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2064</v>
      </c>
      <c r="B1" t="s">
        <v>2071</v>
      </c>
    </row>
    <row r="2" spans="1:5" x14ac:dyDescent="0.25">
      <c r="A2" s="5" t="s">
        <v>2106</v>
      </c>
      <c r="B2" t="s">
        <v>2071</v>
      </c>
    </row>
    <row r="4" spans="1:5" x14ac:dyDescent="0.25">
      <c r="A4" s="5" t="s">
        <v>2069</v>
      </c>
      <c r="B4" s="5" t="s">
        <v>2070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6" t="s">
        <v>2094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2095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2096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2097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2098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2099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2100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2101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2102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2103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2104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2105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selection activeCell="I8" sqref="I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25" customWidth="1"/>
    <col min="8" max="8" width="16.125" customWidth="1"/>
    <col min="9" max="9" width="13" bestFit="1" customWidth="1"/>
    <col min="12" max="13" width="11.125" bestFit="1" customWidth="1"/>
    <col min="14" max="14" width="22.125" bestFit="1" customWidth="1"/>
    <col min="15" max="15" width="19.875" bestFit="1" customWidth="1"/>
    <col min="18" max="18" width="28" bestFit="1" customWidth="1"/>
    <col min="19" max="19" width="24.125" customWidth="1"/>
    <col min="20" max="20" width="25.1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7">
        <f t="shared" ref="N2:N65" si="1">(((L2/60)/60)/24)+DATE(1970,1,1)</f>
        <v>42336.25</v>
      </c>
      <c r="O2" s="8">
        <f t="shared" ref="O2:O65" si="2"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1040</v>
      </c>
      <c r="G3" t="s">
        <v>20</v>
      </c>
      <c r="H3" s="10">
        <f>E3/I3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7">
        <f t="shared" si="1"/>
        <v>41870.208333333336</v>
      </c>
      <c r="O3" s="8">
        <f t="shared" si="2"/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 s="10">
        <f t="shared" ref="H4:H67" si="3">E4/I4</f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7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 s="10">
        <f t="shared" si="3"/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7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 s="10">
        <f t="shared" si="3"/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7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 s="10">
        <f t="shared" si="3"/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7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 s="10">
        <f t="shared" si="3"/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7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 s="10">
        <f t="shared" si="3"/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7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 s="10">
        <f t="shared" si="3"/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 s="10">
        <f t="shared" si="3"/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 s="10">
        <f t="shared" si="3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 s="10">
        <f t="shared" si="3"/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 s="10">
        <f t="shared" si="3"/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 s="10">
        <f t="shared" si="3"/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 s="10">
        <f t="shared" si="3"/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 s="10">
        <f t="shared" si="3"/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 s="10">
        <f t="shared" si="3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 s="10">
        <f t="shared" si="3"/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 s="10">
        <f t="shared" si="3"/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 s="10">
        <f t="shared" si="3"/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 s="10">
        <f t="shared" si="3"/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 s="10">
        <f t="shared" si="3"/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 s="10">
        <f t="shared" si="3"/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 s="10">
        <f t="shared" si="3"/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 s="10">
        <f t="shared" si="3"/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 s="10">
        <f t="shared" si="3"/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 s="10">
        <f t="shared" si="3"/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 s="10">
        <f t="shared" si="3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 s="10">
        <f t="shared" si="3"/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 s="10">
        <f t="shared" si="3"/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 s="10">
        <f t="shared" si="3"/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 s="10">
        <f t="shared" si="3"/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 s="10">
        <f t="shared" si="3"/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 s="10">
        <f t="shared" si="3"/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 s="10">
        <f t="shared" si="3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 s="10">
        <f t="shared" si="3"/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 s="10">
        <f t="shared" si="3"/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 s="10">
        <f t="shared" si="3"/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 s="10">
        <f t="shared" si="3"/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 s="10">
        <f t="shared" si="3"/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 s="10">
        <f t="shared" si="3"/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 s="10">
        <f t="shared" si="3"/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 s="10">
        <f t="shared" si="3"/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 s="10">
        <f t="shared" si="3"/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 s="10">
        <f t="shared" si="3"/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 s="10">
        <f t="shared" si="3"/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 s="10">
        <f t="shared" si="3"/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 s="10">
        <f t="shared" si="3"/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 s="10">
        <f t="shared" si="3"/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 s="10">
        <f t="shared" si="3"/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 s="10">
        <f t="shared" si="3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 s="10">
        <f t="shared" si="3"/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 s="10">
        <f t="shared" si="3"/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 s="10">
        <f t="shared" si="3"/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 s="10">
        <f t="shared" si="3"/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 s="10">
        <f t="shared" si="3"/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 s="10">
        <f t="shared" si="3"/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 s="10">
        <f t="shared" si="3"/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 s="10">
        <f t="shared" si="3"/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 s="10">
        <f t="shared" si="3"/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 s="10">
        <f t="shared" si="3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 s="10">
        <f t="shared" si="3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 s="10">
        <f t="shared" si="3"/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 s="10">
        <f t="shared" si="3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4">E66/D66*100</f>
        <v>97.642857142857139</v>
      </c>
      <c r="G66" t="s">
        <v>14</v>
      </c>
      <c r="H66" s="10">
        <f t="shared" si="3"/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7">
        <f t="shared" ref="N66:N129" si="5">(((L66/60)/60)/24)+DATE(1970,1,1)</f>
        <v>43283.208333333328</v>
      </c>
      <c r="O66" s="8">
        <f t="shared" ref="O66:O129" si="6">(((M66/60)/60)/24)+DATE(1970,1,1)</f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236.14754098360655</v>
      </c>
      <c r="G67" t="s">
        <v>20</v>
      </c>
      <c r="H67" s="10">
        <f t="shared" si="3"/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7">
        <f t="shared" si="5"/>
        <v>40570.25</v>
      </c>
      <c r="O67" s="8">
        <f t="shared" si="6"/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 s="10">
        <f t="shared" ref="H68:H131" si="7">E68/I68</f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5"/>
        <v>42102.208333333328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 s="10">
        <f t="shared" si="7"/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5"/>
        <v>40203.25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 s="10">
        <f t="shared" si="7"/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5"/>
        <v>42943.208333333328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 s="10">
        <f t="shared" si="7"/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5"/>
        <v>40531.25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 s="10">
        <f t="shared" si="7"/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5"/>
        <v>40484.208333333336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 s="10">
        <f t="shared" si="7"/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5"/>
        <v>43799.25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 s="10">
        <f t="shared" si="7"/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5"/>
        <v>42186.208333333328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 s="10">
        <f t="shared" si="7"/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5"/>
        <v>42701.25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 s="10">
        <f t="shared" si="7"/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5"/>
        <v>42456.208333333328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 s="10">
        <f t="shared" si="7"/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5"/>
        <v>43296.208333333328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 s="10">
        <f t="shared" si="7"/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5"/>
        <v>42027.25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 s="10">
        <f t="shared" si="7"/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5"/>
        <v>40448.208333333336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 s="10">
        <f t="shared" si="7"/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5"/>
        <v>43206.208333333328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 s="10">
        <f t="shared" si="7"/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5"/>
        <v>43267.208333333328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 s="10">
        <f t="shared" si="7"/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5"/>
        <v>42976.208333333328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 s="10">
        <f t="shared" si="7"/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5"/>
        <v>43062.25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 s="10">
        <f t="shared" si="7"/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5"/>
        <v>43482.25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 s="10">
        <f t="shared" si="7"/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5"/>
        <v>42579.208333333328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 s="10">
        <f t="shared" si="7"/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5"/>
        <v>41118.208333333336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 s="10">
        <f t="shared" si="7"/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5"/>
        <v>40797.208333333336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 s="10">
        <f t="shared" si="7"/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5"/>
        <v>42128.208333333328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 s="10">
        <f t="shared" si="7"/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5"/>
        <v>40610.25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 s="10">
        <f t="shared" si="7"/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5"/>
        <v>42110.208333333328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 s="10">
        <f t="shared" si="7"/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5"/>
        <v>40283.208333333336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 s="10">
        <f t="shared" si="7"/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5"/>
        <v>42425.25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 s="10">
        <f t="shared" si="7"/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5"/>
        <v>42588.208333333328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 s="10">
        <f t="shared" si="7"/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5"/>
        <v>40352.208333333336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 s="10">
        <f t="shared" si="7"/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5"/>
        <v>41202.208333333336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 s="10">
        <f t="shared" si="7"/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5"/>
        <v>43562.208333333328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 s="10">
        <f t="shared" si="7"/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5"/>
        <v>43752.208333333328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 s="10">
        <f t="shared" si="7"/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5"/>
        <v>40612.25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 s="10">
        <f t="shared" si="7"/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5"/>
        <v>42180.208333333328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 s="10">
        <f t="shared" si="7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5"/>
        <v>42212.208333333328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 s="10">
        <f t="shared" si="7"/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5"/>
        <v>41968.25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 s="10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5"/>
        <v>40835.208333333336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 s="10">
        <f t="shared" si="7"/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5"/>
        <v>42056.25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 s="10">
        <f t="shared" si="7"/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5"/>
        <v>43234.208333333328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 s="10">
        <f t="shared" si="7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5"/>
        <v>40475.208333333336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 s="10">
        <f t="shared" si="7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5"/>
        <v>42878.208333333328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 s="10">
        <f t="shared" si="7"/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5"/>
        <v>41366.208333333336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 s="10">
        <f t="shared" si="7"/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5"/>
        <v>43716.208333333328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 s="10">
        <f t="shared" si="7"/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5"/>
        <v>43213.208333333328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 s="10">
        <f t="shared" si="7"/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5"/>
        <v>41005.208333333336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 s="10">
        <f t="shared" si="7"/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5"/>
        <v>41651.25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 s="10">
        <f t="shared" si="7"/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5"/>
        <v>43354.208333333328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 s="10">
        <f t="shared" si="7"/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5"/>
        <v>41174.208333333336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 s="10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5"/>
        <v>41875.208333333336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 s="10">
        <f t="shared" si="7"/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5"/>
        <v>42990.208333333328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 s="10">
        <f t="shared" si="7"/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5"/>
        <v>43564.208333333328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 s="10">
        <f t="shared" si="7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5"/>
        <v>43056.25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 s="10">
        <f t="shared" si="7"/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5"/>
        <v>42265.208333333328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 s="10">
        <f t="shared" si="7"/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5"/>
        <v>40808.208333333336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 s="10">
        <f t="shared" si="7"/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5"/>
        <v>41665.25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 s="10">
        <f t="shared" si="7"/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5"/>
        <v>41806.208333333336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 s="10">
        <f t="shared" si="7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5"/>
        <v>42111.208333333328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 s="10">
        <f t="shared" si="7"/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5"/>
        <v>41917.208333333336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 s="10">
        <f t="shared" si="7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5"/>
        <v>41970.25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 s="10">
        <f t="shared" si="7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5"/>
        <v>42332.25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 s="10">
        <f t="shared" si="7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5"/>
        <v>43598.208333333328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 s="10">
        <f t="shared" si="7"/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5"/>
        <v>43362.208333333328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 s="10">
        <f t="shared" si="7"/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5"/>
        <v>42596.208333333328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 s="10">
        <f t="shared" si="7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5"/>
        <v>40310.208333333336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8">E130/D130*100</f>
        <v>60.334277620396605</v>
      </c>
      <c r="G130" t="s">
        <v>74</v>
      </c>
      <c r="H130" s="10">
        <f t="shared" si="7"/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ref="N130:N193" si="9">(((L130/60)/60)/24)+DATE(1970,1,1)</f>
        <v>40417.208333333336</v>
      </c>
      <c r="O130" s="8">
        <f t="shared" ref="O130:O193" si="10"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3.202693602693603</v>
      </c>
      <c r="G131" t="s">
        <v>74</v>
      </c>
      <c r="H131" s="10">
        <f t="shared" si="7"/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si="9"/>
        <v>42038.25</v>
      </c>
      <c r="O131" s="8">
        <f t="shared" si="10"/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 s="10">
        <f t="shared" ref="H132:H195" si="11">E132/I132</f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9"/>
        <v>40842.208333333336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 s="10">
        <f t="shared" si="11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9"/>
        <v>41607.25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 s="10">
        <f t="shared" si="11"/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9"/>
        <v>43112.25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 s="10">
        <f t="shared" si="11"/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9"/>
        <v>40767.208333333336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 s="10">
        <f t="shared" si="11"/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9"/>
        <v>40713.208333333336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 s="10">
        <f t="shared" si="11"/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9"/>
        <v>41340.25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 s="10">
        <f t="shared" si="11"/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9"/>
        <v>41797.208333333336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 s="10">
        <f t="shared" si="11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9"/>
        <v>40457.208333333336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 s="10">
        <f t="shared" si="11"/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9"/>
        <v>41180.208333333336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 s="10">
        <f t="shared" si="11"/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9"/>
        <v>42115.208333333328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 s="10">
        <f t="shared" si="11"/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9"/>
        <v>43156.25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 s="10">
        <f t="shared" si="11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9"/>
        <v>42167.208333333328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 s="10">
        <f t="shared" si="11"/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9"/>
        <v>41005.208333333336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 s="10">
        <f t="shared" si="11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9"/>
        <v>40357.208333333336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 s="10">
        <f t="shared" si="11"/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9"/>
        <v>43633.208333333328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 s="10">
        <f t="shared" si="11"/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9"/>
        <v>41889.208333333336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 s="10">
        <f t="shared" si="11"/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9"/>
        <v>40855.25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 s="10">
        <f t="shared" si="11"/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9"/>
        <v>42534.208333333328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 s="10">
        <f t="shared" si="11"/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9"/>
        <v>42941.208333333328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 s="10">
        <f t="shared" si="11"/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9"/>
        <v>41275.25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 s="10">
        <f t="shared" si="11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9"/>
        <v>43450.25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 s="10">
        <f t="shared" si="11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9"/>
        <v>41799.208333333336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 s="10">
        <f t="shared" si="11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9"/>
        <v>42783.25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 s="10">
        <f t="shared" si="11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9"/>
        <v>41201.208333333336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 s="10">
        <f t="shared" si="11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9"/>
        <v>42502.208333333328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 s="10">
        <f t="shared" si="11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9"/>
        <v>40262.208333333336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 s="10">
        <f t="shared" si="11"/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9"/>
        <v>43743.208333333328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 s="10">
        <f t="shared" si="11"/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9"/>
        <v>41638.25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 s="10">
        <f t="shared" si="11"/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9"/>
        <v>42346.25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 s="10">
        <f t="shared" si="11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9"/>
        <v>43551.208333333328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 s="10">
        <f t="shared" si="11"/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9"/>
        <v>43582.208333333328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 s="10">
        <f t="shared" si="11"/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9"/>
        <v>42270.208333333328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 s="10">
        <f t="shared" si="11"/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9"/>
        <v>43442.25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 s="10">
        <f t="shared" si="11"/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9"/>
        <v>43028.208333333328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 s="10">
        <f t="shared" si="11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9"/>
        <v>43016.208333333328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 s="10">
        <f t="shared" si="11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9"/>
        <v>42948.208333333328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 s="10">
        <f t="shared" si="11"/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9"/>
        <v>40534.25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 s="10">
        <f t="shared" si="11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9"/>
        <v>41435.208333333336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 s="10">
        <f t="shared" si="11"/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9"/>
        <v>43518.25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 s="10">
        <f t="shared" si="11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9"/>
        <v>41077.208333333336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 s="10">
        <f t="shared" si="11"/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9"/>
        <v>42950.208333333328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 s="10">
        <f t="shared" si="11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9"/>
        <v>41718.208333333336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 s="10">
        <f t="shared" si="11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9"/>
        <v>41839.208333333336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 s="10">
        <f t="shared" si="11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9"/>
        <v>41412.208333333336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 s="10">
        <f t="shared" si="11"/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9"/>
        <v>42282.208333333328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 s="10">
        <f t="shared" si="11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9"/>
        <v>42613.208333333328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 s="10">
        <f t="shared" si="11"/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9"/>
        <v>42616.208333333328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 s="10">
        <f t="shared" si="11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9"/>
        <v>40497.25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 s="10">
        <f t="shared" si="11"/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9"/>
        <v>42999.208333333328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 s="10">
        <f t="shared" si="11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9"/>
        <v>41350.208333333336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 s="10">
        <f t="shared" si="11"/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9"/>
        <v>40259.208333333336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 s="10">
        <f t="shared" si="11"/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9"/>
        <v>43012.208333333328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 s="10">
        <f t="shared" si="11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9"/>
        <v>43631.208333333328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 s="10">
        <f t="shared" si="11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9"/>
        <v>40430.208333333336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 s="10">
        <f t="shared" si="11"/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9"/>
        <v>43588.208333333328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 s="10">
        <f t="shared" si="11"/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9"/>
        <v>43233.208333333328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 s="10">
        <f t="shared" si="11"/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9"/>
        <v>41782.208333333336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 s="10">
        <f t="shared" si="11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9"/>
        <v>41328.25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 s="10">
        <f t="shared" si="11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9"/>
        <v>41975.25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 s="10">
        <f t="shared" si="11"/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9"/>
        <v>42433.25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 s="10">
        <f t="shared" si="11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9"/>
        <v>41429.208333333336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 s="10">
        <f t="shared" si="11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9"/>
        <v>43536.208333333328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2">E194/D194*100</f>
        <v>19.992957746478872</v>
      </c>
      <c r="G194" t="s">
        <v>14</v>
      </c>
      <c r="H194" s="10">
        <f t="shared" si="11"/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ref="N194:N257" si="13">(((L194/60)/60)/24)+DATE(1970,1,1)</f>
        <v>41817.208333333336</v>
      </c>
      <c r="O194" s="8">
        <f t="shared" ref="O194:O257" si="14"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45.636363636363633</v>
      </c>
      <c r="G195" t="s">
        <v>14</v>
      </c>
      <c r="H195" s="10">
        <f t="shared" si="11"/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si="13"/>
        <v>43198.208333333328</v>
      </c>
      <c r="O195" s="8">
        <f t="shared" si="14"/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 s="10">
        <f t="shared" ref="H196:H259" si="15">E196/I196</f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3"/>
        <v>42261.208333333328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 s="10">
        <f t="shared" si="15"/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3"/>
        <v>43310.208333333328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 s="10">
        <f t="shared" si="15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3"/>
        <v>42616.208333333328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 s="10">
        <f t="shared" si="15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3"/>
        <v>42909.208333333328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 s="10">
        <f t="shared" si="15"/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3"/>
        <v>40396.208333333336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 s="10">
        <f t="shared" si="15"/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3"/>
        <v>42192.208333333328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 s="10">
        <f t="shared" si="15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3"/>
        <v>40262.208333333336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 s="10">
        <f t="shared" si="15"/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3"/>
        <v>41845.208333333336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 s="10">
        <f t="shared" si="15"/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3"/>
        <v>40818.208333333336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 s="10">
        <f t="shared" si="15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3"/>
        <v>42752.25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 s="10">
        <f t="shared" si="15"/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3"/>
        <v>40636.208333333336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 s="10">
        <f t="shared" si="15"/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3"/>
        <v>43390.208333333328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 s="10">
        <f t="shared" si="15"/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3"/>
        <v>40236.25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 s="10">
        <f t="shared" si="15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3"/>
        <v>43340.208333333328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 s="10">
        <f t="shared" si="15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3"/>
        <v>43048.25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 s="10">
        <f t="shared" si="15"/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3"/>
        <v>42496.208333333328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 s="10">
        <f t="shared" si="15"/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3"/>
        <v>42797.25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 s="10">
        <f t="shared" si="15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3"/>
        <v>41513.208333333336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 s="10">
        <f t="shared" si="15"/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3"/>
        <v>43814.25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 s="10">
        <f t="shared" si="15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3"/>
        <v>40488.208333333336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 s="10">
        <f t="shared" si="15"/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3"/>
        <v>40409.208333333336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 s="10">
        <f t="shared" si="15"/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3"/>
        <v>43509.25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 s="10">
        <f t="shared" si="15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3"/>
        <v>40869.25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 s="10">
        <f t="shared" si="15"/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3"/>
        <v>43583.208333333328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 s="10">
        <f t="shared" si="15"/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3"/>
        <v>40858.25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 s="10">
        <f t="shared" si="15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3"/>
        <v>41137.208333333336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 s="10">
        <f t="shared" si="15"/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3"/>
        <v>40725.208333333336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 s="10">
        <f t="shared" si="15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3"/>
        <v>41081.208333333336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 s="10">
        <f t="shared" si="15"/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3"/>
        <v>41914.208333333336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 s="10">
        <f t="shared" si="15"/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3"/>
        <v>42445.208333333328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 s="10">
        <f t="shared" si="15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3"/>
        <v>41906.208333333336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 s="10">
        <f t="shared" si="15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3"/>
        <v>41762.208333333336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 s="10">
        <f t="shared" si="15"/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3"/>
        <v>40276.208333333336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 s="10">
        <f t="shared" si="15"/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3"/>
        <v>42139.208333333328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 s="10">
        <f t="shared" si="15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3"/>
        <v>42613.208333333328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 s="10">
        <f t="shared" si="15"/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3"/>
        <v>42887.208333333328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 s="10">
        <f t="shared" si="15"/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3"/>
        <v>43805.25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 s="10">
        <f t="shared" si="15"/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3"/>
        <v>41415.208333333336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 s="10">
        <f t="shared" si="15"/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3"/>
        <v>42576.208333333328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 s="10">
        <f t="shared" si="15"/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3"/>
        <v>40706.208333333336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 s="10">
        <f t="shared" si="15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3"/>
        <v>42969.208333333328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 s="10">
        <f t="shared" si="15"/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3"/>
        <v>42779.25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 s="10">
        <f t="shared" si="15"/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3"/>
        <v>43641.208333333328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 s="10">
        <f t="shared" si="15"/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3"/>
        <v>41754.208333333336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 s="10">
        <f t="shared" si="15"/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3"/>
        <v>43083.25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 s="10">
        <f t="shared" si="15"/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3"/>
        <v>42245.208333333328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 s="10">
        <f t="shared" si="15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3"/>
        <v>40396.208333333336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 s="10">
        <f t="shared" si="15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3"/>
        <v>41742.208333333336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 s="10">
        <f t="shared" si="15"/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3"/>
        <v>42865.208333333328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 s="10">
        <f t="shared" si="15"/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3"/>
        <v>43163.25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 s="10">
        <f t="shared" si="15"/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3"/>
        <v>41834.208333333336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 s="10">
        <f t="shared" si="15"/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3"/>
        <v>41736.208333333336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 s="10">
        <f t="shared" si="15"/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3"/>
        <v>41491.208333333336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 s="10">
        <f t="shared" si="15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3"/>
        <v>42726.25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 s="10">
        <f t="shared" si="15"/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3"/>
        <v>42004.25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 s="10">
        <f t="shared" si="15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3"/>
        <v>42006.25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 s="10">
        <f t="shared" si="15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3"/>
        <v>40203.25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 s="10">
        <f t="shared" si="15"/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3"/>
        <v>41252.25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 s="10">
        <f t="shared" si="15"/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3"/>
        <v>41572.208333333336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 s="10">
        <f t="shared" si="15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3"/>
        <v>40641.208333333336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 s="10">
        <f t="shared" si="15"/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3"/>
        <v>42787.25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 s="10">
        <f t="shared" si="15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3"/>
        <v>40590.25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16">E258/D258*100</f>
        <v>23.390243902439025</v>
      </c>
      <c r="G258" t="s">
        <v>14</v>
      </c>
      <c r="H258" s="10">
        <f t="shared" si="15"/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ref="N258:N321" si="17">(((L258/60)/60)/24)+DATE(1970,1,1)</f>
        <v>42393.25</v>
      </c>
      <c r="O258" s="8">
        <f t="shared" ref="O258:O321" si="18">(((M258/60)/60)/24)+DATE(1970,1,1)</f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146</v>
      </c>
      <c r="G259" t="s">
        <v>20</v>
      </c>
      <c r="H259" s="10">
        <f t="shared" si="15"/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si="17"/>
        <v>41338.25</v>
      </c>
      <c r="O259" s="8">
        <f t="shared" si="18"/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 s="10">
        <f t="shared" ref="H260:H323" si="19">E260/I260</f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17"/>
        <v>42712.25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 s="10">
        <f t="shared" si="19"/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17"/>
        <v>41251.25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 s="10">
        <f t="shared" si="19"/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17"/>
        <v>41180.208333333336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 s="10">
        <f t="shared" si="19"/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17"/>
        <v>40415.208333333336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 s="10">
        <f t="shared" si="19"/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17"/>
        <v>40638.208333333336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 s="10">
        <f t="shared" si="19"/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17"/>
        <v>40187.25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 s="10">
        <f t="shared" si="19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17"/>
        <v>41317.25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 s="10">
        <f t="shared" si="19"/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17"/>
        <v>42372.25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 s="10">
        <f t="shared" si="19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17"/>
        <v>41950.25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 s="10">
        <f t="shared" si="19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17"/>
        <v>41206.208333333336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 s="10">
        <f t="shared" si="19"/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17"/>
        <v>41186.208333333336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 s="10">
        <f t="shared" si="19"/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17"/>
        <v>43496.25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 s="10">
        <f t="shared" si="19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17"/>
        <v>40514.25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 s="10">
        <f t="shared" si="19"/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17"/>
        <v>42345.25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 s="10">
        <f t="shared" si="19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17"/>
        <v>43656.208333333328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 s="10">
        <f t="shared" si="19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17"/>
        <v>42995.208333333328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 s="10">
        <f t="shared" si="19"/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17"/>
        <v>43045.25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 s="10">
        <f t="shared" si="19"/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17"/>
        <v>43561.208333333328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 s="10">
        <f t="shared" si="19"/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17"/>
        <v>41018.208333333336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 s="10">
        <f t="shared" si="19"/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17"/>
        <v>40378.208333333336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 s="10">
        <f t="shared" si="19"/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17"/>
        <v>41239.25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 s="10">
        <f t="shared" si="19"/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17"/>
        <v>43346.208333333328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 s="10">
        <f t="shared" si="19"/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17"/>
        <v>43060.25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 s="10">
        <f t="shared" si="19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17"/>
        <v>40979.25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 s="10">
        <f t="shared" si="19"/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17"/>
        <v>42701.25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 s="10">
        <f t="shared" si="19"/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17"/>
        <v>42520.208333333328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 s="10">
        <f t="shared" si="19"/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17"/>
        <v>41030.208333333336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 s="10">
        <f t="shared" si="19"/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17"/>
        <v>42623.208333333328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 s="10">
        <f t="shared" si="19"/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17"/>
        <v>42697.25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 s="10">
        <f t="shared" si="19"/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17"/>
        <v>42122.208333333328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 s="10">
        <f t="shared" si="19"/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17"/>
        <v>40982.208333333336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 s="10">
        <f t="shared" si="19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17"/>
        <v>42219.208333333328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 s="10">
        <f t="shared" si="19"/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17"/>
        <v>41404.208333333336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 s="10">
        <f t="shared" si="19"/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17"/>
        <v>40831.208333333336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 s="10">
        <f t="shared" si="19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17"/>
        <v>40984.208333333336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 s="10">
        <f t="shared" si="19"/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17"/>
        <v>40456.208333333336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 s="10">
        <f t="shared" si="19"/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17"/>
        <v>43399.208333333328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 s="10">
        <f t="shared" si="19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17"/>
        <v>41562.208333333336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 s="10">
        <f t="shared" si="19"/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17"/>
        <v>43493.25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 s="10">
        <f t="shared" si="19"/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17"/>
        <v>41653.25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 s="10">
        <f t="shared" si="19"/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17"/>
        <v>42426.25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 s="10">
        <f t="shared" si="19"/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17"/>
        <v>42432.25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 s="10">
        <f t="shared" si="19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17"/>
        <v>42977.208333333328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 s="10">
        <f t="shared" si="19"/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17"/>
        <v>42061.25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 s="10">
        <f t="shared" si="19"/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17"/>
        <v>43345.208333333328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 s="10">
        <f t="shared" si="19"/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17"/>
        <v>42376.25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 s="10">
        <f t="shared" si="19"/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17"/>
        <v>42589.208333333328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 s="10">
        <f t="shared" si="19"/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17"/>
        <v>42448.208333333328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 s="10">
        <f t="shared" si="19"/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17"/>
        <v>42930.208333333328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 s="10">
        <f t="shared" si="19"/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17"/>
        <v>41066.208333333336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 s="10">
        <f t="shared" si="19"/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17"/>
        <v>40651.208333333336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 s="10">
        <f t="shared" si="19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17"/>
        <v>40807.208333333336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 s="10">
        <f t="shared" si="19"/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17"/>
        <v>40277.208333333336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 s="10">
        <f t="shared" si="19"/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17"/>
        <v>40590.25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 s="10">
        <f t="shared" si="19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17"/>
        <v>41572.208333333336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 s="10">
        <f t="shared" si="19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17"/>
        <v>40966.25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 s="10">
        <f t="shared" si="19"/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17"/>
        <v>43536.208333333328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 s="10">
        <f t="shared" si="19"/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17"/>
        <v>41783.208333333336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 s="10">
        <f t="shared" si="19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17"/>
        <v>43788.25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 s="10">
        <f t="shared" si="19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17"/>
        <v>42869.208333333328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 s="10">
        <f t="shared" si="19"/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17"/>
        <v>41684.25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 s="10">
        <f t="shared" si="19"/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17"/>
        <v>40402.208333333336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0">E322/D322*100</f>
        <v>9.5876777251184837</v>
      </c>
      <c r="G322" t="s">
        <v>14</v>
      </c>
      <c r="H322" s="10">
        <f t="shared" si="19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ref="N322:N385" si="21">(((L322/60)/60)/24)+DATE(1970,1,1)</f>
        <v>40673.208333333336</v>
      </c>
      <c r="O322" s="8">
        <f t="shared" ref="O322:O385" si="22"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94.144366197183089</v>
      </c>
      <c r="G323" t="s">
        <v>14</v>
      </c>
      <c r="H323" s="10">
        <f t="shared" si="19"/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si="21"/>
        <v>40634.208333333336</v>
      </c>
      <c r="O323" s="8">
        <f t="shared" si="22"/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 s="10">
        <f t="shared" ref="H324:H387" si="23">E324/I324</f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1"/>
        <v>40507.25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 s="10">
        <f t="shared" si="23"/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1"/>
        <v>41725.208333333336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 s="10">
        <f t="shared" si="23"/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21"/>
        <v>42176.208333333328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 s="10">
        <f t="shared" si="23"/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21"/>
        <v>43267.208333333328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 s="10">
        <f t="shared" si="23"/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21"/>
        <v>42364.25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 s="10">
        <f t="shared" si="23"/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21"/>
        <v>43705.208333333328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 s="10">
        <f t="shared" si="23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21"/>
        <v>43434.25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 s="10">
        <f t="shared" si="23"/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21"/>
        <v>42716.25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 s="10">
        <f t="shared" si="23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21"/>
        <v>43077.25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 s="10">
        <f t="shared" si="23"/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21"/>
        <v>40896.25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 s="10">
        <f t="shared" si="23"/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21"/>
        <v>41361.208333333336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 s="10">
        <f t="shared" si="23"/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21"/>
        <v>43424.25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 s="10">
        <f t="shared" si="23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21"/>
        <v>43110.25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 s="10">
        <f t="shared" si="23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21"/>
        <v>43784.25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 s="10">
        <f t="shared" si="23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21"/>
        <v>40527.25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 s="10">
        <f t="shared" si="23"/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21"/>
        <v>43780.25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 s="10">
        <f t="shared" si="23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21"/>
        <v>40821.208333333336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 s="10">
        <f t="shared" si="23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21"/>
        <v>42949.208333333328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 s="10">
        <f t="shared" si="23"/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21"/>
        <v>40889.25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 s="10">
        <f t="shared" si="23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21"/>
        <v>42244.208333333328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 s="10">
        <f t="shared" si="23"/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21"/>
        <v>41475.208333333336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 s="10">
        <f t="shared" si="23"/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21"/>
        <v>41597.25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 s="10">
        <f t="shared" si="23"/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21"/>
        <v>43122.25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 s="10">
        <f t="shared" si="23"/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21"/>
        <v>42194.208333333328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 s="10">
        <f t="shared" si="23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21"/>
        <v>42971.208333333328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 s="10">
        <f t="shared" si="23"/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21"/>
        <v>42046.25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 s="10">
        <f t="shared" si="23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21"/>
        <v>42782.25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 s="10">
        <f t="shared" si="23"/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21"/>
        <v>42930.208333333328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 s="10">
        <f t="shared" si="23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21"/>
        <v>42144.208333333328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 s="10">
        <f t="shared" si="23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21"/>
        <v>42240.208333333328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 s="10">
        <f t="shared" si="23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21"/>
        <v>42315.25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 s="10">
        <f t="shared" si="23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21"/>
        <v>43651.208333333328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 s="10">
        <f t="shared" si="23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21"/>
        <v>41520.208333333336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 s="10">
        <f t="shared" si="23"/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21"/>
        <v>42757.25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 s="10">
        <f t="shared" si="23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21"/>
        <v>40922.25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 s="10">
        <f t="shared" si="23"/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21"/>
        <v>42250.208333333328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 s="10">
        <f t="shared" si="23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21"/>
        <v>43322.208333333328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 s="10">
        <f t="shared" si="23"/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21"/>
        <v>40782.208333333336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 s="10">
        <f t="shared" si="23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21"/>
        <v>40544.25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 s="10">
        <f t="shared" si="23"/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21"/>
        <v>43015.208333333328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 s="10">
        <f t="shared" si="23"/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21"/>
        <v>40570.25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 s="10">
        <f t="shared" si="23"/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21"/>
        <v>40904.25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 s="10">
        <f t="shared" si="23"/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21"/>
        <v>43164.25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 s="10">
        <f t="shared" si="23"/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21"/>
        <v>42733.25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 s="10">
        <f t="shared" si="23"/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21"/>
        <v>40546.25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 s="10">
        <f t="shared" si="23"/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21"/>
        <v>41930.208333333336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 s="10">
        <f t="shared" si="23"/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21"/>
        <v>40464.208333333336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 s="10">
        <f t="shared" si="23"/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21"/>
        <v>41308.25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 s="10">
        <f t="shared" si="23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21"/>
        <v>43570.208333333328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 s="10">
        <f t="shared" si="23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21"/>
        <v>42043.25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 s="10">
        <f t="shared" si="23"/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21"/>
        <v>42012.25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 s="10">
        <f t="shared" si="23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21"/>
        <v>42964.208333333328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 s="10">
        <f t="shared" si="23"/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21"/>
        <v>43476.25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 s="10">
        <f t="shared" si="23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21"/>
        <v>42293.208333333328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 s="10">
        <f t="shared" si="23"/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21"/>
        <v>41826.208333333336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 s="10">
        <f t="shared" si="23"/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21"/>
        <v>43760.208333333328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 s="10">
        <f t="shared" si="23"/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21"/>
        <v>43241.208333333328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 s="10">
        <f t="shared" si="23"/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21"/>
        <v>40843.208333333336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 s="10">
        <f t="shared" si="23"/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21"/>
        <v>41448.208333333336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 s="10">
        <f t="shared" si="23"/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21"/>
        <v>42163.208333333328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 s="10">
        <f t="shared" si="23"/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21"/>
        <v>43024.208333333328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 s="10">
        <f t="shared" si="23"/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21"/>
        <v>43509.25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24">E386/D386*100</f>
        <v>172.00961538461539</v>
      </c>
      <c r="G386" t="s">
        <v>20</v>
      </c>
      <c r="H386" s="10">
        <f t="shared" si="23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ref="N386:N449" si="25">(((L386/60)/60)/24)+DATE(1970,1,1)</f>
        <v>42776.25</v>
      </c>
      <c r="O386" s="8">
        <f t="shared" ref="O386:O449" si="26">(((M386/60)/60)/24)+DATE(1970,1,1)</f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146.16709511568124</v>
      </c>
      <c r="G387" t="s">
        <v>20</v>
      </c>
      <c r="H387" s="10">
        <f t="shared" si="23"/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si="25"/>
        <v>43553.208333333328</v>
      </c>
      <c r="O387" s="8">
        <f t="shared" si="26"/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 s="10">
        <f t="shared" ref="H388:H451" si="27">E388/I388</f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25"/>
        <v>40355.208333333336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 s="10">
        <f t="shared" si="27"/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25"/>
        <v>41072.208333333336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 s="10">
        <f t="shared" si="27"/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25"/>
        <v>40912.25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 s="10">
        <f t="shared" si="27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25"/>
        <v>40479.208333333336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 s="10">
        <f t="shared" si="27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25"/>
        <v>41530.208333333336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 s="10">
        <f t="shared" si="27"/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25"/>
        <v>41653.25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 s="10">
        <f t="shared" si="27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25"/>
        <v>40549.25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 s="10">
        <f t="shared" si="27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25"/>
        <v>42933.208333333328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 s="10">
        <f t="shared" si="27"/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25"/>
        <v>41484.208333333336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 s="10">
        <f t="shared" si="27"/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25"/>
        <v>40885.25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 s="10">
        <f t="shared" si="27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25"/>
        <v>43378.208333333328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 s="10">
        <f t="shared" si="27"/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25"/>
        <v>41417.208333333336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 s="10">
        <f t="shared" si="27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25"/>
        <v>43228.208333333328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 s="10">
        <f t="shared" si="27"/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25"/>
        <v>40576.25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 s="10">
        <f t="shared" si="27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25"/>
        <v>41502.208333333336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 s="10">
        <f t="shared" si="27"/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25"/>
        <v>43765.208333333328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 s="10">
        <f t="shared" si="27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25"/>
        <v>40914.25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 s="10">
        <f t="shared" si="27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25"/>
        <v>40310.208333333336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 s="10">
        <f t="shared" si="27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25"/>
        <v>43053.25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 s="10">
        <f t="shared" si="27"/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25"/>
        <v>43255.208333333328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 s="10">
        <f t="shared" si="27"/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25"/>
        <v>41304.25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 s="10">
        <f t="shared" si="27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25"/>
        <v>43751.208333333328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 s="10">
        <f t="shared" si="27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25"/>
        <v>42541.208333333328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 s="10">
        <f t="shared" si="27"/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25"/>
        <v>42843.208333333328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 s="10">
        <f t="shared" si="27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25"/>
        <v>42122.208333333328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 s="10">
        <f t="shared" si="27"/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25"/>
        <v>42884.208333333328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 s="10">
        <f t="shared" si="27"/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25"/>
        <v>41642.25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 s="10">
        <f t="shared" si="27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25"/>
        <v>43431.25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 s="10">
        <f t="shared" si="27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25"/>
        <v>40288.208333333336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 s="10">
        <f t="shared" si="27"/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25"/>
        <v>40921.25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 s="10">
        <f t="shared" si="27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25"/>
        <v>40560.25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 s="10">
        <f t="shared" si="27"/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25"/>
        <v>43407.208333333328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 s="10">
        <f t="shared" si="27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25"/>
        <v>41035.208333333336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 s="10">
        <f t="shared" si="27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25"/>
        <v>40899.25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 s="10">
        <f t="shared" si="27"/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25"/>
        <v>42911.208333333328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 s="10">
        <f t="shared" si="27"/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25"/>
        <v>42915.208333333328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 s="10">
        <f t="shared" si="27"/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25"/>
        <v>40285.208333333336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 s="10">
        <f t="shared" si="27"/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25"/>
        <v>40808.208333333336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 s="10">
        <f t="shared" si="27"/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25"/>
        <v>43208.208333333328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 s="10">
        <f t="shared" si="27"/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25"/>
        <v>42213.208333333328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 s="10">
        <f t="shared" si="27"/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25"/>
        <v>41332.25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 s="10">
        <f t="shared" si="27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25"/>
        <v>41895.208333333336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 s="10">
        <f t="shared" si="27"/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25"/>
        <v>40585.25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 s="10">
        <f t="shared" si="27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25"/>
        <v>41680.25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 s="10">
        <f t="shared" si="27"/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25"/>
        <v>43737.208333333328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 s="10">
        <f t="shared" si="27"/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25"/>
        <v>43273.208333333328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 s="10">
        <f t="shared" si="27"/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25"/>
        <v>41761.208333333336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 s="10">
        <f t="shared" si="27"/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25"/>
        <v>41603.25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 s="10">
        <f t="shared" si="27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25"/>
        <v>42705.25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 s="10">
        <f t="shared" si="27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25"/>
        <v>41988.25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 s="10">
        <f t="shared" si="27"/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25"/>
        <v>43575.208333333328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 s="10">
        <f t="shared" si="27"/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25"/>
        <v>42260.208333333328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 s="10">
        <f t="shared" si="27"/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25"/>
        <v>41337.25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 s="10">
        <f t="shared" si="27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25"/>
        <v>42680.208333333328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 s="10">
        <f t="shared" si="27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25"/>
        <v>42916.208333333328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 s="10">
        <f t="shared" si="27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25"/>
        <v>41025.208333333336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 s="10">
        <f t="shared" si="27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25"/>
        <v>42980.208333333328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 s="10">
        <f t="shared" si="27"/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25"/>
        <v>40451.208333333336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 s="10">
        <f t="shared" si="27"/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25"/>
        <v>40748.208333333336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 s="10">
        <f t="shared" si="27"/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25"/>
        <v>40515.25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 s="10">
        <f t="shared" si="27"/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25"/>
        <v>41261.25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 s="10">
        <f t="shared" si="27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25"/>
        <v>43088.25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28">E450/D450*100</f>
        <v>50.482758620689658</v>
      </c>
      <c r="G450" t="s">
        <v>14</v>
      </c>
      <c r="H450" s="10">
        <f t="shared" si="27"/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ref="N450:N513" si="29">(((L450/60)/60)/24)+DATE(1970,1,1)</f>
        <v>41378.208333333336</v>
      </c>
      <c r="O450" s="8">
        <f t="shared" ref="O450:O513" si="30"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967</v>
      </c>
      <c r="G451" t="s">
        <v>20</v>
      </c>
      <c r="H451" s="10">
        <f t="shared" si="27"/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si="29"/>
        <v>43530.25</v>
      </c>
      <c r="O451" s="8">
        <f t="shared" si="30"/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 s="10">
        <f t="shared" ref="H452:H515" si="31">E452/I452</f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29"/>
        <v>43394.208333333328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 s="10">
        <f t="shared" si="31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29"/>
        <v>42935.208333333328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 s="10">
        <f t="shared" si="31"/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29"/>
        <v>40365.208333333336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 s="10">
        <f t="shared" si="31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29"/>
        <v>42705.25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 s="10">
        <f t="shared" si="31"/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29"/>
        <v>41568.208333333336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 s="10">
        <f t="shared" si="31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29"/>
        <v>40809.208333333336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 s="10">
        <f t="shared" si="31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29"/>
        <v>43141.25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 s="10">
        <f t="shared" si="31"/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29"/>
        <v>42657.208333333328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 s="10">
        <f t="shared" si="31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29"/>
        <v>40265.208333333336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 s="10">
        <f t="shared" si="31"/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29"/>
        <v>42001.25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 s="10">
        <f t="shared" si="31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29"/>
        <v>40399.208333333336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 s="10">
        <f t="shared" si="31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29"/>
        <v>41757.208333333336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 s="10">
        <f t="shared" si="31"/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29"/>
        <v>41304.25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 s="10">
        <f t="shared" si="31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29"/>
        <v>41639.25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 s="10">
        <f t="shared" si="31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29"/>
        <v>43142.25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 s="10">
        <f t="shared" si="31"/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29"/>
        <v>43127.25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 s="10">
        <f t="shared" si="31"/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29"/>
        <v>41409.208333333336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 s="10">
        <f t="shared" si="31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29"/>
        <v>42331.25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 s="10">
        <f t="shared" si="31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29"/>
        <v>43569.208333333328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 s="10">
        <f t="shared" si="31"/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29"/>
        <v>42142.208333333328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 s="10">
        <f t="shared" si="31"/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29"/>
        <v>42716.25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 s="10">
        <f t="shared" si="31"/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29"/>
        <v>41031.208333333336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 s="10">
        <f t="shared" si="31"/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29"/>
        <v>43535.208333333328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 s="10">
        <f t="shared" si="31"/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29"/>
        <v>43277.208333333328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 s="10">
        <f t="shared" si="31"/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29"/>
        <v>41989.25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 s="10">
        <f t="shared" si="31"/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29"/>
        <v>41450.208333333336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 s="10">
        <f t="shared" si="31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29"/>
        <v>43322.208333333328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 s="10">
        <f t="shared" si="31"/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29"/>
        <v>40720.208333333336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 s="10">
        <f t="shared" si="31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29"/>
        <v>42072.208333333328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 s="10">
        <f t="shared" si="31"/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29"/>
        <v>42945.208333333328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 s="10">
        <f t="shared" si="31"/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29"/>
        <v>40248.25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 s="10">
        <f t="shared" si="31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29"/>
        <v>41913.208333333336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 s="10">
        <f t="shared" si="31"/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29"/>
        <v>40963.25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 s="10">
        <f t="shared" si="31"/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29"/>
        <v>43811.25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 s="10">
        <f t="shared" si="31"/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29"/>
        <v>41855.208333333336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 s="10">
        <f t="shared" si="31"/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29"/>
        <v>43626.208333333328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 s="10">
        <f t="shared" si="31"/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29"/>
        <v>43168.25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 s="10">
        <f t="shared" si="31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29"/>
        <v>42845.208333333328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 s="10">
        <f t="shared" si="31"/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29"/>
        <v>42403.25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 s="10">
        <f t="shared" si="31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29"/>
        <v>40406.208333333336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 s="10">
        <f t="shared" si="31"/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29"/>
        <v>43786.25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 s="10">
        <f t="shared" si="31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29"/>
        <v>41456.208333333336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 s="10">
        <f t="shared" si="31"/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29"/>
        <v>40336.208333333336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 s="10">
        <f t="shared" si="31"/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29"/>
        <v>43645.208333333328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 s="10">
        <f t="shared" si="31"/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29"/>
        <v>40990.208333333336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 s="10">
        <f t="shared" si="31"/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29"/>
        <v>41800.208333333336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 s="10">
        <f t="shared" si="31"/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29"/>
        <v>42876.208333333328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 s="10">
        <f t="shared" si="31"/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29"/>
        <v>42724.25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 s="10">
        <f t="shared" si="31"/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29"/>
        <v>42005.25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 s="10">
        <f t="shared" si="31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29"/>
        <v>42444.208333333328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 s="10" t="e">
        <f t="shared" si="31"/>
        <v>#DIV/0!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29"/>
        <v>41395.208333333336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 s="10">
        <f t="shared" si="31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29"/>
        <v>41345.208333333336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 s="10">
        <f t="shared" si="31"/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29"/>
        <v>41117.208333333336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 s="10">
        <f t="shared" si="31"/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29"/>
        <v>42186.208333333328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 s="10">
        <f t="shared" si="31"/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29"/>
        <v>42142.208333333328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 s="10">
        <f t="shared" si="31"/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29"/>
        <v>41341.25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 s="10">
        <f t="shared" si="31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29"/>
        <v>43062.25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 s="10">
        <f t="shared" si="31"/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29"/>
        <v>41373.208333333336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 s="10">
        <f t="shared" si="31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29"/>
        <v>43310.208333333328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 s="10">
        <f t="shared" si="31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29"/>
        <v>41034.208333333336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 s="10">
        <f t="shared" si="31"/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29"/>
        <v>43251.208333333328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 s="10">
        <f t="shared" si="31"/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29"/>
        <v>43671.208333333328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32">E514/D514*100</f>
        <v>139.31868131868131</v>
      </c>
      <c r="G514" t="s">
        <v>20</v>
      </c>
      <c r="H514" s="10">
        <f t="shared" si="31"/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ref="N514:N577" si="33">(((L514/60)/60)/24)+DATE(1970,1,1)</f>
        <v>41825.208333333336</v>
      </c>
      <c r="O514" s="8">
        <f t="shared" ref="O514:O577" si="34"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39.277108433734945</v>
      </c>
      <c r="G515" t="s">
        <v>74</v>
      </c>
      <c r="H515" s="10">
        <f t="shared" si="31"/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si="33"/>
        <v>40430.208333333336</v>
      </c>
      <c r="O515" s="8">
        <f t="shared" si="34"/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 s="10">
        <f t="shared" ref="H516:H579" si="35">E516/I516</f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33"/>
        <v>41614.25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 s="10">
        <f t="shared" si="35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33"/>
        <v>40900.25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 s="10">
        <f t="shared" si="35"/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33"/>
        <v>40396.208333333336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 s="10">
        <f t="shared" si="35"/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33"/>
        <v>42860.208333333328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 s="10">
        <f t="shared" si="35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33"/>
        <v>43154.25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 s="10">
        <f t="shared" si="35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33"/>
        <v>42012.25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 s="10">
        <f t="shared" si="35"/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33"/>
        <v>43574.208333333328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 s="10">
        <f t="shared" si="35"/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33"/>
        <v>42605.208333333328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 s="10">
        <f t="shared" si="35"/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33"/>
        <v>41093.208333333336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 s="10">
        <f t="shared" si="35"/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33"/>
        <v>40241.25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 s="10">
        <f t="shared" si="35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33"/>
        <v>40294.208333333336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 s="10">
        <f t="shared" si="35"/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33"/>
        <v>40505.25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 s="10">
        <f t="shared" si="35"/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33"/>
        <v>42364.25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 s="10">
        <f t="shared" si="35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33"/>
        <v>42405.25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 s="10">
        <f t="shared" si="35"/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33"/>
        <v>41601.25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 s="10">
        <f t="shared" si="35"/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33"/>
        <v>41769.208333333336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 s="10">
        <f t="shared" si="35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33"/>
        <v>40421.208333333336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 s="10">
        <f t="shared" si="35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33"/>
        <v>41589.25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 s="10">
        <f t="shared" si="35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33"/>
        <v>43125.25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 s="10">
        <f t="shared" si="35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33"/>
        <v>41479.208333333336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 s="10">
        <f t="shared" si="35"/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33"/>
        <v>43329.208333333328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 s="10">
        <f t="shared" si="35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33"/>
        <v>43259.208333333328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 s="10">
        <f t="shared" si="35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33"/>
        <v>40414.208333333336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 s="10">
        <f t="shared" si="35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33"/>
        <v>43342.208333333328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 s="10">
        <f t="shared" si="35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33"/>
        <v>41539.208333333336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 s="10">
        <f t="shared" si="35"/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33"/>
        <v>43647.208333333328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 s="10">
        <f t="shared" si="35"/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33"/>
        <v>43225.208333333328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 s="10">
        <f t="shared" si="35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33"/>
        <v>42165.208333333328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 s="10">
        <f t="shared" si="35"/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33"/>
        <v>42391.25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 s="10">
        <f t="shared" si="35"/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33"/>
        <v>41528.208333333336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 s="10">
        <f t="shared" si="35"/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33"/>
        <v>42377.25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 s="10">
        <f t="shared" si="35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33"/>
        <v>43824.25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 s="10">
        <f t="shared" si="35"/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33"/>
        <v>43360.208333333328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 s="10">
        <f t="shared" si="35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33"/>
        <v>42029.25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 s="10">
        <f t="shared" si="35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33"/>
        <v>42461.208333333328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 s="10">
        <f t="shared" si="35"/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33"/>
        <v>41422.208333333336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 s="10">
        <f t="shared" si="35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33"/>
        <v>40968.25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 s="10">
        <f t="shared" si="35"/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33"/>
        <v>41993.25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 s="10">
        <f t="shared" si="35"/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33"/>
        <v>42700.25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 s="10">
        <f t="shared" si="35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33"/>
        <v>40545.25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 s="10">
        <f t="shared" si="35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33"/>
        <v>42723.25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 s="10">
        <f t="shared" si="35"/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33"/>
        <v>41731.208333333336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 s="10">
        <f t="shared" si="35"/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33"/>
        <v>40792.208333333336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 s="10">
        <f t="shared" si="35"/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33"/>
        <v>42279.208333333328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 s="10">
        <f t="shared" si="35"/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33"/>
        <v>42424.25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 s="10">
        <f t="shared" si="35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33"/>
        <v>42584.208333333328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 s="10">
        <f t="shared" si="35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33"/>
        <v>40865.25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 s="10">
        <f t="shared" si="35"/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33"/>
        <v>40833.208333333336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 s="10">
        <f t="shared" si="35"/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33"/>
        <v>43536.208333333328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 s="10">
        <f t="shared" si="35"/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33"/>
        <v>43417.25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 s="10">
        <f t="shared" si="35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33"/>
        <v>42078.208333333328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 s="10">
        <f t="shared" si="35"/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33"/>
        <v>40862.25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 s="10">
        <f t="shared" si="35"/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33"/>
        <v>42424.25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 s="10">
        <f t="shared" si="35"/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33"/>
        <v>41830.208333333336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 s="10">
        <f t="shared" si="35"/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33"/>
        <v>40374.208333333336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 s="10">
        <f t="shared" si="35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33"/>
        <v>40554.25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 s="10">
        <f t="shared" si="35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33"/>
        <v>41993.25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 s="10">
        <f t="shared" si="35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33"/>
        <v>42174.208333333328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 s="10">
        <f t="shared" si="35"/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33"/>
        <v>42275.208333333328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 s="10">
        <f t="shared" si="35"/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33"/>
        <v>41761.208333333336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 s="10">
        <f t="shared" si="35"/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33"/>
        <v>43806.25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 s="10">
        <f t="shared" si="35"/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33"/>
        <v>41779.208333333336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36">E578/D578*100</f>
        <v>64.927835051546396</v>
      </c>
      <c r="G578" t="s">
        <v>14</v>
      </c>
      <c r="H578" s="10">
        <f t="shared" si="35"/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ref="N578:N641" si="37">(((L578/60)/60)/24)+DATE(1970,1,1)</f>
        <v>43040.208333333328</v>
      </c>
      <c r="O578" s="8">
        <f t="shared" ref="O578:O641" si="38">(((M578/60)/60)/24)+DATE(1970,1,1)</f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18.853658536585368</v>
      </c>
      <c r="G579" t="s">
        <v>74</v>
      </c>
      <c r="H579" s="10">
        <f t="shared" si="35"/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si="37"/>
        <v>40613.25</v>
      </c>
      <c r="O579" s="8">
        <f t="shared" si="38"/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 s="10">
        <f t="shared" ref="H580:H643" si="39">E580/I580</f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37"/>
        <v>40878.25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 s="10">
        <f t="shared" si="39"/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37"/>
        <v>40762.208333333336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 s="10">
        <f t="shared" si="39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37"/>
        <v>41696.25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 s="10">
        <f t="shared" si="39"/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37"/>
        <v>40662.208333333336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 s="10">
        <f t="shared" si="39"/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37"/>
        <v>42165.208333333328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 s="10">
        <f t="shared" si="39"/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37"/>
        <v>40959.25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 s="10">
        <f t="shared" si="39"/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37"/>
        <v>41024.208333333336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 s="10">
        <f t="shared" si="39"/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37"/>
        <v>40255.208333333336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 s="10">
        <f t="shared" si="39"/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37"/>
        <v>40499.25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 s="10">
        <f t="shared" si="39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37"/>
        <v>43484.25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 s="10">
        <f t="shared" si="39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37"/>
        <v>40262.208333333336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 s="10">
        <f t="shared" si="39"/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37"/>
        <v>42190.208333333328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 s="10">
        <f t="shared" si="39"/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37"/>
        <v>41994.25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 s="10">
        <f t="shared" si="39"/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37"/>
        <v>40373.208333333336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 s="10">
        <f t="shared" si="39"/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37"/>
        <v>41789.208333333336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 s="10">
        <f t="shared" si="39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37"/>
        <v>41724.208333333336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 s="10">
        <f t="shared" si="39"/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37"/>
        <v>42548.208333333328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 s="10">
        <f t="shared" si="39"/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37"/>
        <v>40253.208333333336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 s="10">
        <f t="shared" si="39"/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37"/>
        <v>42434.25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 s="10">
        <f t="shared" si="39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37"/>
        <v>43786.25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 s="10">
        <f t="shared" si="39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37"/>
        <v>40344.208333333336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 s="10">
        <f t="shared" si="39"/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37"/>
        <v>42047.25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 s="10">
        <f t="shared" si="39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37"/>
        <v>41485.208333333336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 s="10">
        <f t="shared" si="39"/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37"/>
        <v>41789.208333333336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 s="10">
        <f t="shared" si="39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37"/>
        <v>42160.208333333328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 s="10">
        <f t="shared" si="39"/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37"/>
        <v>43573.208333333328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 s="10">
        <f t="shared" si="39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37"/>
        <v>40565.25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 s="10">
        <f t="shared" si="39"/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37"/>
        <v>42280.208333333328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 s="10">
        <f t="shared" si="39"/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37"/>
        <v>42436.25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 s="10">
        <f t="shared" si="39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37"/>
        <v>41721.208333333336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 s="10">
        <f t="shared" si="39"/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37"/>
        <v>43530.25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 s="10">
        <f t="shared" si="39"/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37"/>
        <v>43481.25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 s="10">
        <f t="shared" si="39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37"/>
        <v>41259.25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 s="10">
        <f t="shared" si="39"/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37"/>
        <v>41480.208333333336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 s="10">
        <f t="shared" si="39"/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37"/>
        <v>40474.208333333336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 s="10">
        <f t="shared" si="39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37"/>
        <v>42973.208333333328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 s="10">
        <f t="shared" si="39"/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37"/>
        <v>42746.25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 s="10">
        <f t="shared" si="39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37"/>
        <v>42489.208333333328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 s="10">
        <f t="shared" si="39"/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37"/>
        <v>41537.208333333336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 s="10">
        <f t="shared" si="39"/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37"/>
        <v>41794.208333333336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 s="10">
        <f t="shared" si="39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37"/>
        <v>41396.208333333336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 s="10">
        <f t="shared" si="39"/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37"/>
        <v>40669.208333333336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 s="10">
        <f t="shared" si="39"/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37"/>
        <v>42559.208333333328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 s="10">
        <f t="shared" si="39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37"/>
        <v>42626.208333333328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 s="10">
        <f t="shared" si="39"/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37"/>
        <v>43205.208333333328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 s="10">
        <f t="shared" si="39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37"/>
        <v>42201.208333333328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 s="10">
        <f t="shared" si="39"/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37"/>
        <v>42029.25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 s="10">
        <f t="shared" si="39"/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37"/>
        <v>43857.25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 s="10">
        <f t="shared" si="39"/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37"/>
        <v>40449.208333333336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 s="10">
        <f t="shared" si="39"/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37"/>
        <v>40345.208333333336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 s="10">
        <f t="shared" si="39"/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37"/>
        <v>40455.208333333336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 s="10">
        <f t="shared" si="39"/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37"/>
        <v>42557.208333333328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 s="10">
        <f t="shared" si="39"/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37"/>
        <v>43586.208333333328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 s="10">
        <f t="shared" si="39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37"/>
        <v>43550.208333333328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 s="10">
        <f t="shared" si="39"/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37"/>
        <v>41945.208333333336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 s="10">
        <f t="shared" si="39"/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37"/>
        <v>42315.25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 s="10">
        <f t="shared" si="39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37"/>
        <v>42819.208333333328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 s="10">
        <f t="shared" si="39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37"/>
        <v>41314.25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 s="10">
        <f t="shared" si="39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37"/>
        <v>40926.25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 s="10">
        <f t="shared" si="39"/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37"/>
        <v>42688.25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 s="10">
        <f t="shared" si="39"/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37"/>
        <v>40386.208333333336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 s="10">
        <f t="shared" si="39"/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37"/>
        <v>43309.208333333328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40">E642/D642*100</f>
        <v>16.501669449081803</v>
      </c>
      <c r="G642" t="s">
        <v>14</v>
      </c>
      <c r="H642" s="10">
        <f t="shared" si="39"/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ref="N642:N705" si="41">(((L642/60)/60)/24)+DATE(1970,1,1)</f>
        <v>42387.25</v>
      </c>
      <c r="O642" s="8">
        <f t="shared" ref="O642:O705" si="42">(((M642/60)/60)/24)+DATE(1970,1,1)</f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0"/>
        <v>119.96808510638297</v>
      </c>
      <c r="G643" t="s">
        <v>20</v>
      </c>
      <c r="H643" s="10">
        <f t="shared" si="39"/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si="41"/>
        <v>42786.25</v>
      </c>
      <c r="O643" s="8">
        <f t="shared" si="42"/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 s="10">
        <f t="shared" ref="H644:H707" si="43">E644/I644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41"/>
        <v>43451.25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 s="10">
        <f t="shared" si="43"/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41"/>
        <v>42795.25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 s="10">
        <f t="shared" si="43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41"/>
        <v>43452.25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 s="10">
        <f t="shared" si="43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41"/>
        <v>43369.208333333328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 s="10">
        <f t="shared" si="43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41"/>
        <v>41346.208333333336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 s="10">
        <f t="shared" si="43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41"/>
        <v>43199.208333333328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 s="10">
        <f t="shared" si="43"/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41"/>
        <v>42922.208333333328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 s="10">
        <f t="shared" si="43"/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41"/>
        <v>40471.208333333336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 s="10">
        <f t="shared" si="43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41"/>
        <v>41828.208333333336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 s="10">
        <f t="shared" si="43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41"/>
        <v>41692.25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 s="10">
        <f t="shared" si="43"/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41"/>
        <v>42587.208333333328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 s="10">
        <f t="shared" si="43"/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41"/>
        <v>42468.208333333328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 s="10">
        <f t="shared" si="43"/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41"/>
        <v>42240.208333333328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 s="10">
        <f t="shared" si="43"/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41"/>
        <v>42796.25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 s="10">
        <f t="shared" si="43"/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41"/>
        <v>43097.25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 s="10">
        <f t="shared" si="43"/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41"/>
        <v>43096.25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 s="10">
        <f t="shared" si="43"/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41"/>
        <v>42246.208333333328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 s="10">
        <f t="shared" si="43"/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41"/>
        <v>40570.25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 s="10">
        <f t="shared" si="43"/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41"/>
        <v>42237.208333333328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 s="10">
        <f t="shared" si="43"/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41"/>
        <v>40996.208333333336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 s="10">
        <f t="shared" si="43"/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41"/>
        <v>43443.25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 s="10">
        <f t="shared" si="43"/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41"/>
        <v>40458.208333333336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 s="10">
        <f t="shared" si="43"/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41"/>
        <v>40959.25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 s="10">
        <f t="shared" si="43"/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41"/>
        <v>40733.208333333336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 s="10">
        <f t="shared" si="43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41"/>
        <v>41516.208333333336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 s="10">
        <f t="shared" si="43"/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41"/>
        <v>41892.208333333336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 s="10">
        <f t="shared" si="43"/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41"/>
        <v>41122.208333333336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 s="10">
        <f t="shared" si="43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41"/>
        <v>42912.208333333328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 s="10">
        <f t="shared" si="43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41"/>
        <v>42425.25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 s="10">
        <f t="shared" si="43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41"/>
        <v>40390.208333333336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 s="10">
        <f t="shared" si="43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41"/>
        <v>43180.208333333328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 s="10">
        <f t="shared" si="43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41"/>
        <v>42475.208333333328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 s="10">
        <f t="shared" si="43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41"/>
        <v>40774.208333333336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 s="10">
        <f t="shared" si="43"/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41"/>
        <v>43719.208333333328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 s="10">
        <f t="shared" si="43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41"/>
        <v>41178.208333333336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 s="10">
        <f t="shared" si="43"/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41"/>
        <v>42561.208333333328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 s="10">
        <f t="shared" si="43"/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41"/>
        <v>43484.25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 s="10">
        <f t="shared" si="43"/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41"/>
        <v>43756.208333333328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 s="10">
        <f t="shared" si="43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41"/>
        <v>43813.25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 s="10">
        <f t="shared" si="43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41"/>
        <v>40898.25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 s="10">
        <f t="shared" si="43"/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41"/>
        <v>41619.25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 s="10">
        <f t="shared" si="43"/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41"/>
        <v>43359.208333333328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 s="10">
        <f t="shared" si="43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41"/>
        <v>40358.208333333336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 s="10">
        <f t="shared" si="43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41"/>
        <v>42239.208333333328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 s="10">
        <f t="shared" si="43"/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41"/>
        <v>43186.208333333328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 s="10">
        <f t="shared" si="43"/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41"/>
        <v>42806.25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 s="10">
        <f t="shared" si="43"/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41"/>
        <v>43475.25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 s="10">
        <f t="shared" si="43"/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41"/>
        <v>41576.208333333336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 s="10">
        <f t="shared" si="43"/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41"/>
        <v>40874.25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 s="10">
        <f t="shared" si="43"/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41"/>
        <v>41185.208333333336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 s="10">
        <f t="shared" si="43"/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41"/>
        <v>43655.208333333328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 s="10">
        <f t="shared" si="43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41"/>
        <v>43025.208333333328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 s="10">
        <f t="shared" si="43"/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41"/>
        <v>43066.25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 s="10">
        <f t="shared" si="43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41"/>
        <v>42322.25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 s="10">
        <f t="shared" si="43"/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41"/>
        <v>42114.208333333328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 s="10">
        <f t="shared" si="43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41"/>
        <v>43190.208333333328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 s="10">
        <f t="shared" si="43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41"/>
        <v>40871.25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 s="10">
        <f t="shared" si="43"/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41"/>
        <v>43641.208333333328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 s="10">
        <f t="shared" si="43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41"/>
        <v>40203.25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 s="10">
        <f t="shared" si="43"/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41"/>
        <v>40629.208333333336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 s="10">
        <f t="shared" si="43"/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41"/>
        <v>41477.208333333336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 s="10">
        <f t="shared" si="43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41"/>
        <v>41020.208333333336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44">E706/D706*100</f>
        <v>122.78160919540231</v>
      </c>
      <c r="G706" t="s">
        <v>20</v>
      </c>
      <c r="H706" s="10">
        <f t="shared" si="43"/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ref="N706:N769" si="45">(((L706/60)/60)/24)+DATE(1970,1,1)</f>
        <v>42555.208333333328</v>
      </c>
      <c r="O706" s="8">
        <f t="shared" ref="O706:O769" si="46"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99.026517383618156</v>
      </c>
      <c r="G707" t="s">
        <v>14</v>
      </c>
      <c r="H707" s="10">
        <f t="shared" si="43"/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si="45"/>
        <v>41619.25</v>
      </c>
      <c r="O707" s="8">
        <f t="shared" si="46"/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 s="10">
        <f t="shared" ref="H708:H771" si="47">E708/I708</f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45"/>
        <v>43471.25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 s="10">
        <f t="shared" si="47"/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45"/>
        <v>43442.25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 s="10">
        <f t="shared" si="47"/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45"/>
        <v>42877.208333333328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 s="10">
        <f t="shared" si="47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45"/>
        <v>41018.208333333336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 s="10">
        <f t="shared" si="47"/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45"/>
        <v>43295.208333333328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 s="10">
        <f t="shared" si="47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45"/>
        <v>42393.25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 s="10">
        <f t="shared" si="47"/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45"/>
        <v>42559.208333333328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 s="10">
        <f t="shared" si="47"/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45"/>
        <v>42604.208333333328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 s="10">
        <f t="shared" si="47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45"/>
        <v>41870.208333333336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 s="10">
        <f t="shared" si="47"/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45"/>
        <v>40397.208333333336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 s="10">
        <f t="shared" si="47"/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45"/>
        <v>41465.208333333336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 s="10">
        <f t="shared" si="47"/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45"/>
        <v>40777.208333333336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 s="10">
        <f t="shared" si="47"/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45"/>
        <v>41442.208333333336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 s="10">
        <f t="shared" si="47"/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45"/>
        <v>41058.208333333336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 s="10">
        <f t="shared" si="47"/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45"/>
        <v>43152.25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 s="10">
        <f t="shared" si="47"/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45"/>
        <v>43194.208333333328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 s="10">
        <f t="shared" si="47"/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45"/>
        <v>43045.25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 s="10">
        <f t="shared" si="47"/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45"/>
        <v>42431.25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 s="10">
        <f t="shared" si="47"/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45"/>
        <v>41934.208333333336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 s="10">
        <f t="shared" si="47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45"/>
        <v>41958.25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 s="10">
        <f t="shared" si="47"/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45"/>
        <v>40476.208333333336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 s="10">
        <f t="shared" si="47"/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45"/>
        <v>43485.25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 s="10">
        <f t="shared" si="47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45"/>
        <v>42515.208333333328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 s="10">
        <f t="shared" si="47"/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45"/>
        <v>41309.25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 s="10">
        <f t="shared" si="47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45"/>
        <v>42147.208333333328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 s="10">
        <f t="shared" si="47"/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45"/>
        <v>42939.208333333328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 s="10">
        <f t="shared" si="47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45"/>
        <v>42816.208333333328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 s="10">
        <f t="shared" si="47"/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45"/>
        <v>41844.208333333336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 s="10">
        <f t="shared" si="47"/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45"/>
        <v>42763.25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 s="10">
        <f t="shared" si="47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45"/>
        <v>42459.208333333328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 s="10">
        <f t="shared" si="47"/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45"/>
        <v>42055.25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 s="10">
        <f t="shared" si="47"/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45"/>
        <v>42685.25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 s="10">
        <f t="shared" si="47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45"/>
        <v>41959.25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 s="10">
        <f t="shared" si="47"/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45"/>
        <v>41089.208333333336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 s="10">
        <f t="shared" si="47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45"/>
        <v>42769.25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 s="10">
        <f t="shared" si="47"/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45"/>
        <v>40321.208333333336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 s="10">
        <f t="shared" si="47"/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45"/>
        <v>40197.25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 s="10">
        <f t="shared" si="47"/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45"/>
        <v>42298.208333333328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 s="10">
        <f t="shared" si="47"/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45"/>
        <v>43322.208333333328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 s="10">
        <f t="shared" si="47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45"/>
        <v>40328.208333333336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 s="10">
        <f t="shared" si="47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45"/>
        <v>40825.208333333336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 s="10">
        <f t="shared" si="4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45"/>
        <v>40423.208333333336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 s="10">
        <f t="shared" si="47"/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45"/>
        <v>40238.25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 s="10">
        <f t="shared" si="47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45"/>
        <v>41920.208333333336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 s="10">
        <f t="shared" si="47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45"/>
        <v>40360.208333333336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 s="10">
        <f t="shared" si="47"/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45"/>
        <v>42446.208333333328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 s="10">
        <f t="shared" si="47"/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45"/>
        <v>40395.208333333336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 s="10">
        <f t="shared" si="47"/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45"/>
        <v>40321.208333333336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 s="10">
        <f t="shared" si="47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45"/>
        <v>41210.208333333336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 s="10">
        <f t="shared" si="47"/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45"/>
        <v>43096.25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 s="10">
        <f t="shared" si="47"/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45"/>
        <v>42024.25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 s="10">
        <f t="shared" si="47"/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45"/>
        <v>40675.208333333336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 s="10">
        <f t="shared" si="47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45"/>
        <v>41936.208333333336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 s="10">
        <f t="shared" si="47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45"/>
        <v>43136.25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 s="10">
        <f t="shared" si="47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45"/>
        <v>43678.208333333328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 s="10">
        <f t="shared" si="47"/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45"/>
        <v>42938.208333333328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 s="10">
        <f t="shared" si="47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45"/>
        <v>41241.25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 s="10">
        <f t="shared" si="47"/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45"/>
        <v>41037.208333333336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 s="10">
        <f t="shared" si="47"/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45"/>
        <v>40676.208333333336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 s="10">
        <f t="shared" si="47"/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45"/>
        <v>42840.208333333328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 s="10">
        <f t="shared" si="47"/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45"/>
        <v>43362.208333333328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 s="10">
        <f t="shared" si="47"/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45"/>
        <v>42283.208333333328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48">E770/D770*100</f>
        <v>231</v>
      </c>
      <c r="G770" t="s">
        <v>20</v>
      </c>
      <c r="H770" s="10">
        <f t="shared" si="47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ref="N770:N833" si="49">(((L770/60)/60)/24)+DATE(1970,1,1)</f>
        <v>41619.25</v>
      </c>
      <c r="O770" s="8">
        <f t="shared" ref="O770:O833" si="50">(((M770/60)/60)/24)+DATE(1970,1,1)</f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86.867834394904463</v>
      </c>
      <c r="G771" t="s">
        <v>14</v>
      </c>
      <c r="H771" s="10">
        <f t="shared" si="47"/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si="49"/>
        <v>41501.208333333336</v>
      </c>
      <c r="O771" s="8">
        <f t="shared" si="50"/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 s="10">
        <f t="shared" ref="H772:H835" si="51">E772/I772</f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49"/>
        <v>41743.208333333336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 s="10">
        <f t="shared" si="51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49"/>
        <v>43491.25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 s="10">
        <f t="shared" si="51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49"/>
        <v>43505.25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 s="10">
        <f t="shared" si="51"/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49"/>
        <v>42838.208333333328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 s="10">
        <f t="shared" si="51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49"/>
        <v>42513.208333333328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 s="10">
        <f t="shared" si="51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49"/>
        <v>41949.25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 s="10">
        <f t="shared" si="51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49"/>
        <v>43650.208333333328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 s="10">
        <f t="shared" si="51"/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49"/>
        <v>40809.208333333336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 s="10">
        <f t="shared" si="51"/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49"/>
        <v>40768.208333333336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 s="10">
        <f t="shared" si="51"/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49"/>
        <v>42230.208333333328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 s="10">
        <f t="shared" si="51"/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49"/>
        <v>42573.208333333328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 s="10">
        <f t="shared" si="51"/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49"/>
        <v>40482.208333333336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 s="10">
        <f t="shared" si="51"/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49"/>
        <v>40603.25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 s="10">
        <f t="shared" si="51"/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49"/>
        <v>41625.25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 s="10">
        <f t="shared" si="51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49"/>
        <v>42435.25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 s="10">
        <f t="shared" si="51"/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49"/>
        <v>43582.208333333328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 s="10">
        <f t="shared" si="51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49"/>
        <v>43186.208333333328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 s="10">
        <f t="shared" si="51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49"/>
        <v>40684.208333333336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 s="10">
        <f t="shared" si="51"/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49"/>
        <v>41202.208333333336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 s="10">
        <f t="shared" si="51"/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49"/>
        <v>41786.208333333336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 s="10">
        <f t="shared" si="51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49"/>
        <v>40223.25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 s="10">
        <f t="shared" si="51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49"/>
        <v>42715.25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 s="10">
        <f t="shared" si="51"/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49"/>
        <v>41451.208333333336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 s="10">
        <f t="shared" si="51"/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49"/>
        <v>41450.208333333336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 s="10">
        <f t="shared" si="51"/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49"/>
        <v>43091.25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 s="10">
        <f t="shared" si="51"/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49"/>
        <v>42675.208333333328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 s="10">
        <f t="shared" si="51"/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49"/>
        <v>41859.208333333336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 s="10">
        <f t="shared" si="51"/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49"/>
        <v>43464.25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 s="10">
        <f t="shared" si="51"/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49"/>
        <v>41060.208333333336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 s="10">
        <f t="shared" si="51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49"/>
        <v>42399.25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 s="10">
        <f t="shared" si="51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49"/>
        <v>42167.208333333328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 s="10">
        <f t="shared" si="51"/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49"/>
        <v>43830.25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 s="10">
        <f t="shared" si="51"/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49"/>
        <v>43650.208333333328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 s="10">
        <f t="shared" si="51"/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49"/>
        <v>43492.25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 s="10">
        <f t="shared" si="51"/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49"/>
        <v>43102.25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 s="10">
        <f t="shared" si="51"/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49"/>
        <v>41958.25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 s="10">
        <f t="shared" si="51"/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49"/>
        <v>40973.25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 s="10">
        <f t="shared" si="51"/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49"/>
        <v>43753.208333333328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 s="10">
        <f t="shared" si="51"/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49"/>
        <v>42507.208333333328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 s="10">
        <f t="shared" si="51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49"/>
        <v>41135.208333333336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 s="10">
        <f t="shared" si="51"/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49"/>
        <v>43067.25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 s="10">
        <f t="shared" si="51"/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49"/>
        <v>42378.25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 s="10">
        <f t="shared" si="51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49"/>
        <v>43206.208333333328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 s="10">
        <f t="shared" si="51"/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49"/>
        <v>41148.208333333336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 s="10">
        <f t="shared" si="51"/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49"/>
        <v>42517.208333333328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 s="10">
        <f t="shared" si="51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49"/>
        <v>43068.25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 s="10">
        <f t="shared" si="51"/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49"/>
        <v>41680.25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 s="10">
        <f t="shared" si="51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49"/>
        <v>43589.208333333328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 s="10">
        <f t="shared" si="51"/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49"/>
        <v>43486.25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 s="10">
        <f t="shared" si="51"/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49"/>
        <v>41237.25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 s="10">
        <f t="shared" si="51"/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49"/>
        <v>43310.208333333328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 s="10">
        <f t="shared" si="51"/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49"/>
        <v>42794.25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 s="10">
        <f t="shared" si="51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49"/>
        <v>41698.25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 s="10">
        <f t="shared" si="51"/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49"/>
        <v>41892.208333333336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 s="10">
        <f t="shared" si="51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49"/>
        <v>40348.208333333336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 s="10">
        <f t="shared" si="51"/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49"/>
        <v>42941.208333333328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 s="10">
        <f t="shared" si="51"/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49"/>
        <v>40525.25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 s="10">
        <f t="shared" si="51"/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49"/>
        <v>40666.208333333336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 s="10">
        <f t="shared" si="51"/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49"/>
        <v>43340.208333333328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 s="10">
        <f t="shared" si="51"/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49"/>
        <v>42164.208333333328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 s="10">
        <f t="shared" si="51"/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49"/>
        <v>43103.25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 s="10">
        <f t="shared" si="51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49"/>
        <v>40994.208333333336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52">E834/D834*100</f>
        <v>315.17592592592592</v>
      </c>
      <c r="G834" t="s">
        <v>20</v>
      </c>
      <c r="H834" s="10">
        <f t="shared" si="51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ref="N834:N897" si="53">(((L834/60)/60)/24)+DATE(1970,1,1)</f>
        <v>42299.208333333328</v>
      </c>
      <c r="O834" s="8">
        <f t="shared" ref="O834:O897" si="54">(((M834/60)/60)/24)+DATE(1970,1,1)</f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2"/>
        <v>157.69117647058823</v>
      </c>
      <c r="G835" t="s">
        <v>20</v>
      </c>
      <c r="H835" s="10">
        <f t="shared" si="51"/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si="53"/>
        <v>40588.25</v>
      </c>
      <c r="O835" s="8">
        <f t="shared" si="54"/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 s="10">
        <f t="shared" ref="H836:H899" si="55">E836/I836</f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53"/>
        <v>41448.208333333336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 s="10">
        <f t="shared" si="55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53"/>
        <v>42063.25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 s="10">
        <f t="shared" si="55"/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53"/>
        <v>40214.25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 s="10">
        <f t="shared" si="55"/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53"/>
        <v>40629.208333333336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 s="10">
        <f t="shared" si="55"/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53"/>
        <v>43370.208333333328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 s="10">
        <f t="shared" si="55"/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53"/>
        <v>41715.208333333336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 s="10">
        <f t="shared" si="55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53"/>
        <v>41836.208333333336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 s="10">
        <f t="shared" si="55"/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53"/>
        <v>42419.25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 s="10">
        <f t="shared" si="55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53"/>
        <v>43266.208333333328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 s="10">
        <f t="shared" si="55"/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53"/>
        <v>43338.208333333328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 s="10">
        <f t="shared" si="55"/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53"/>
        <v>40930.25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 s="10">
        <f t="shared" si="55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53"/>
        <v>43235.208333333328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 s="10">
        <f t="shared" si="55"/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53"/>
        <v>43302.208333333328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 s="10">
        <f t="shared" si="55"/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53"/>
        <v>43107.25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 s="10">
        <f t="shared" si="55"/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53"/>
        <v>40341.208333333336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 s="10">
        <f t="shared" si="55"/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53"/>
        <v>40948.25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 s="10">
        <f t="shared" si="55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53"/>
        <v>40866.25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 s="10">
        <f t="shared" si="55"/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53"/>
        <v>41031.208333333336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 s="10">
        <f t="shared" si="55"/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53"/>
        <v>40740.208333333336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 s="10">
        <f t="shared" si="55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53"/>
        <v>40714.208333333336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 s="10">
        <f t="shared" si="55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53"/>
        <v>43787.25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 s="10">
        <f t="shared" si="55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53"/>
        <v>40712.208333333336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 s="10">
        <f t="shared" si="55"/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53"/>
        <v>41023.208333333336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 s="10">
        <f t="shared" si="55"/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53"/>
        <v>40944.25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 s="10">
        <f t="shared" si="55"/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53"/>
        <v>43211.208333333328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 s="10">
        <f t="shared" si="55"/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53"/>
        <v>41334.25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 s="10">
        <f t="shared" si="55"/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53"/>
        <v>43515.25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 s="10">
        <f t="shared" si="55"/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53"/>
        <v>40258.208333333336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 s="10">
        <f t="shared" si="55"/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53"/>
        <v>40756.208333333336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 s="10">
        <f t="shared" si="55"/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53"/>
        <v>42172.208333333328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 s="10">
        <f t="shared" si="55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53"/>
        <v>42601.208333333328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 s="10">
        <f t="shared" si="55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53"/>
        <v>41897.208333333336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 s="10">
        <f t="shared" si="55"/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53"/>
        <v>40671.208333333336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 s="10">
        <f t="shared" si="55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53"/>
        <v>43382.208333333328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 s="10">
        <f t="shared" si="55"/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53"/>
        <v>41559.208333333336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 s="10">
        <f t="shared" si="55"/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53"/>
        <v>40350.208333333336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 s="10">
        <f t="shared" si="55"/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53"/>
        <v>42240.208333333328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 s="10">
        <f t="shared" si="55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53"/>
        <v>43040.208333333328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 s="10">
        <f t="shared" si="55"/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53"/>
        <v>43346.208333333328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 s="10">
        <f t="shared" si="55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53"/>
        <v>41647.25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 s="10">
        <f t="shared" si="55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53"/>
        <v>40291.208333333336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 s="10">
        <f t="shared" si="55"/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53"/>
        <v>40556.25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 s="10">
        <f t="shared" si="55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53"/>
        <v>43624.208333333328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 s="10">
        <f t="shared" si="55"/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53"/>
        <v>42577.208333333328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 s="10">
        <f t="shared" si="55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53"/>
        <v>43845.25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 s="10">
        <f t="shared" si="55"/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53"/>
        <v>42788.25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 s="10">
        <f t="shared" si="55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53"/>
        <v>43667.208333333328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 s="10">
        <f t="shared" si="55"/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53"/>
        <v>42194.208333333328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 s="10">
        <f t="shared" si="55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53"/>
        <v>42025.25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 s="10">
        <f t="shared" si="55"/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53"/>
        <v>40323.208333333336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 s="10">
        <f t="shared" si="55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53"/>
        <v>41763.208333333336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 s="10">
        <f t="shared" si="55"/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53"/>
        <v>40335.208333333336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 s="10">
        <f t="shared" si="55"/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53"/>
        <v>40416.208333333336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 s="10">
        <f t="shared" si="55"/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53"/>
        <v>42202.208333333328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 s="10">
        <f t="shared" si="55"/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53"/>
        <v>42836.208333333328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 s="10">
        <f t="shared" si="55"/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53"/>
        <v>41710.208333333336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 s="10">
        <f t="shared" si="55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53"/>
        <v>43640.208333333328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 s="10">
        <f t="shared" si="55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53"/>
        <v>40880.25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 s="10">
        <f t="shared" si="55"/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53"/>
        <v>40319.208333333336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 s="10">
        <f t="shared" si="55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53"/>
        <v>42170.208333333328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 s="10">
        <f t="shared" si="55"/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53"/>
        <v>41466.208333333336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 s="10">
        <f t="shared" si="55"/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53"/>
        <v>43134.25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56">E898/D898*100</f>
        <v>774.43434343434342</v>
      </c>
      <c r="G898" t="s">
        <v>20</v>
      </c>
      <c r="H898" s="10">
        <f t="shared" si="55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ref="N898:N961" si="57">(((L898/60)/60)/24)+DATE(1970,1,1)</f>
        <v>40738.208333333336</v>
      </c>
      <c r="O898" s="8">
        <f t="shared" ref="O898:O961" si="58"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27.693181818181817</v>
      </c>
      <c r="G899" t="s">
        <v>14</v>
      </c>
      <c r="H899" s="10">
        <f t="shared" si="55"/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si="57"/>
        <v>43583.208333333328</v>
      </c>
      <c r="O899" s="8">
        <f t="shared" si="58"/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 s="10">
        <f t="shared" ref="H900:H963" si="59">E900/I900</f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57"/>
        <v>43815.25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 s="10">
        <f t="shared" si="59"/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57"/>
        <v>41554.208333333336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 s="10">
        <f t="shared" si="59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57"/>
        <v>41901.208333333336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 s="10">
        <f t="shared" si="59"/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57"/>
        <v>43298.208333333328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 s="10">
        <f t="shared" si="59"/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57"/>
        <v>42399.25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 s="10">
        <f t="shared" si="59"/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57"/>
        <v>41034.208333333336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 s="10">
        <f t="shared" si="59"/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57"/>
        <v>41186.208333333336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 s="10">
        <f t="shared" si="59"/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57"/>
        <v>41536.208333333336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 s="10">
        <f t="shared" si="59"/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57"/>
        <v>42868.208333333328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 s="10">
        <f t="shared" si="59"/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57"/>
        <v>40660.208333333336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 s="10">
        <f t="shared" si="59"/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57"/>
        <v>41031.208333333336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 s="10">
        <f t="shared" si="59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57"/>
        <v>43255.208333333328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 s="10">
        <f t="shared" si="59"/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57"/>
        <v>42026.25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 s="10">
        <f t="shared" si="59"/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57"/>
        <v>43717.208333333328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 s="10">
        <f t="shared" si="59"/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57"/>
        <v>41157.208333333336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 s="10">
        <f t="shared" si="59"/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57"/>
        <v>43597.208333333328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 s="10">
        <f t="shared" si="59"/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57"/>
        <v>41490.208333333336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 s="10">
        <f t="shared" si="59"/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57"/>
        <v>42976.208333333328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 s="10">
        <f t="shared" si="59"/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57"/>
        <v>41991.25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 s="10">
        <f t="shared" si="59"/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57"/>
        <v>40722.208333333336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 s="10">
        <f t="shared" si="59"/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57"/>
        <v>41117.208333333336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 s="10">
        <f t="shared" si="59"/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57"/>
        <v>43022.208333333328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 s="10">
        <f t="shared" si="59"/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57"/>
        <v>43503.25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 s="10">
        <f t="shared" si="59"/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57"/>
        <v>40951.25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 s="10">
        <f t="shared" si="59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57"/>
        <v>43443.25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 s="10">
        <f t="shared" si="59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57"/>
        <v>40373.208333333336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 s="10">
        <f t="shared" si="59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57"/>
        <v>43769.208333333328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 s="10">
        <f t="shared" si="59"/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57"/>
        <v>43000.208333333328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 s="10">
        <f t="shared" si="59"/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57"/>
        <v>42502.208333333328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 s="10">
        <f t="shared" si="59"/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57"/>
        <v>41102.208333333336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 s="10">
        <f t="shared" si="59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57"/>
        <v>41637.25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 s="10">
        <f t="shared" si="59"/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57"/>
        <v>42858.208333333328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 s="10">
        <f t="shared" si="59"/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57"/>
        <v>42060.25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 s="10">
        <f t="shared" si="59"/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57"/>
        <v>41818.208333333336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 s="10">
        <f t="shared" si="59"/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57"/>
        <v>41709.208333333336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 s="10">
        <f t="shared" si="59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57"/>
        <v>41372.208333333336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 s="10">
        <f t="shared" si="59"/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57"/>
        <v>42422.25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 s="10">
        <f t="shared" si="59"/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57"/>
        <v>42209.208333333328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 s="10">
        <f t="shared" si="59"/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57"/>
        <v>43668.208333333328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 s="10">
        <f t="shared" si="59"/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57"/>
        <v>42334.25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 s="10">
        <f t="shared" si="59"/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57"/>
        <v>43263.208333333328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 s="10">
        <f t="shared" si="59"/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57"/>
        <v>40670.208333333336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 s="10">
        <f t="shared" si="59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57"/>
        <v>41244.25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 s="10">
        <f t="shared" si="59"/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57"/>
        <v>40552.25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 s="10">
        <f t="shared" si="59"/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57"/>
        <v>40568.25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 s="10">
        <f t="shared" si="59"/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57"/>
        <v>41906.208333333336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 s="10">
        <f t="shared" si="59"/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57"/>
        <v>42776.25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 s="10">
        <f t="shared" si="59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57"/>
        <v>41004.208333333336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 s="10">
        <f t="shared" si="59"/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57"/>
        <v>40710.208333333336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 s="10">
        <f t="shared" si="59"/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57"/>
        <v>41908.208333333336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 s="10">
        <f t="shared" si="59"/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57"/>
        <v>41985.25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 s="10">
        <f t="shared" si="59"/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57"/>
        <v>42112.208333333328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 s="10">
        <f t="shared" si="59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57"/>
        <v>43571.208333333328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 s="10">
        <f t="shared" si="59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57"/>
        <v>42730.25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 s="10">
        <f t="shared" si="59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57"/>
        <v>42591.208333333328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 s="10">
        <f t="shared" si="59"/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57"/>
        <v>42358.25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 s="10">
        <f t="shared" si="59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57"/>
        <v>41174.208333333336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 s="10">
        <f t="shared" si="59"/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57"/>
        <v>41238.25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 s="10">
        <f t="shared" si="59"/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57"/>
        <v>42360.25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 s="10">
        <f t="shared" si="59"/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57"/>
        <v>40955.25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 s="10">
        <f t="shared" si="59"/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57"/>
        <v>40350.208333333336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 s="10">
        <f t="shared" si="59"/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57"/>
        <v>40357.208333333336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01" si="60">E962/D962*100</f>
        <v>85.054545454545448</v>
      </c>
      <c r="G962" t="s">
        <v>14</v>
      </c>
      <c r="H962" s="10">
        <f t="shared" si="59"/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ref="N962:N1001" si="61">(((L962/60)/60)/24)+DATE(1970,1,1)</f>
        <v>42408.25</v>
      </c>
      <c r="O962" s="8">
        <f t="shared" ref="O962:O1001" si="62"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0"/>
        <v>119.29824561403508</v>
      </c>
      <c r="G963" t="s">
        <v>20</v>
      </c>
      <c r="H963" s="10">
        <f t="shared" si="59"/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si="61"/>
        <v>40591.25</v>
      </c>
      <c r="O963" s="8">
        <f t="shared" si="62"/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 s="10">
        <f t="shared" ref="H964:H1001" si="63">E964/I964</f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61"/>
        <v>41592.25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 s="10">
        <f t="shared" si="63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61"/>
        <v>40607.25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 s="10">
        <f t="shared" si="63"/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61"/>
        <v>42135.208333333328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 s="10">
        <f t="shared" si="63"/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61"/>
        <v>40203.25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 s="10">
        <f t="shared" si="63"/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61"/>
        <v>42901.208333333328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 s="10">
        <f t="shared" si="63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61"/>
        <v>41005.208333333336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 s="10">
        <f t="shared" si="63"/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61"/>
        <v>40544.25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 s="10">
        <f t="shared" si="63"/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61"/>
        <v>43821.25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 s="10">
        <f t="shared" si="63"/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61"/>
        <v>40672.208333333336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 s="10">
        <f t="shared" si="63"/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61"/>
        <v>41555.208333333336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 s="10">
        <f t="shared" si="63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61"/>
        <v>41792.208333333336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 s="10">
        <f t="shared" si="63"/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61"/>
        <v>40522.25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 s="10">
        <f t="shared" si="63"/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61"/>
        <v>41412.208333333336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 s="10">
        <f t="shared" si="63"/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61"/>
        <v>42337.25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 s="10">
        <f t="shared" si="63"/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61"/>
        <v>40571.25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 s="10">
        <f t="shared" si="63"/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61"/>
        <v>43138.25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 s="10">
        <f t="shared" si="63"/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61"/>
        <v>42686.25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 s="10">
        <f t="shared" si="63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61"/>
        <v>42078.208333333328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 s="10">
        <f t="shared" si="63"/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61"/>
        <v>42307.208333333328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 s="10">
        <f t="shared" si="63"/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61"/>
        <v>43094.25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 s="10">
        <f t="shared" si="63"/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61"/>
        <v>40743.208333333336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 s="10">
        <f t="shared" si="63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61"/>
        <v>43681.208333333328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 s="10">
        <f t="shared" si="63"/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61"/>
        <v>43716.208333333328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 s="10">
        <f t="shared" si="63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61"/>
        <v>41614.25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 s="10">
        <f t="shared" si="63"/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61"/>
        <v>40638.208333333336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 s="10">
        <f t="shared" si="63"/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61"/>
        <v>42852.208333333328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 s="10">
        <f t="shared" si="63"/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61"/>
        <v>42686.25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 s="10">
        <f t="shared" si="63"/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61"/>
        <v>43571.208333333328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 s="10">
        <f t="shared" si="63"/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61"/>
        <v>42432.25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 s="10">
        <f t="shared" si="63"/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61"/>
        <v>41907.208333333336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 s="10">
        <f t="shared" si="63"/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61"/>
        <v>43227.208333333328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 s="10">
        <f t="shared" si="63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61"/>
        <v>42362.25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 s="10">
        <f t="shared" si="63"/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61"/>
        <v>41929.208333333336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 s="10">
        <f t="shared" si="63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61"/>
        <v>43408.208333333328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 s="10">
        <f t="shared" si="63"/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61"/>
        <v>41276.25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 s="10">
        <f t="shared" si="63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61"/>
        <v>41659.25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 s="10">
        <f t="shared" si="63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61"/>
        <v>40220.25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 s="10">
        <f t="shared" si="63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61"/>
        <v>42550.208333333328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G1:G1001" xr:uid="{00000000-0001-0000-0000-000000000000}"/>
  <sortState xmlns:xlrd2="http://schemas.microsoft.com/office/spreadsheetml/2017/richdata2" ref="A2:T1001">
    <sortCondition ref="A3:A1001"/>
  </sortState>
  <conditionalFormatting sqref="F1:F1048576">
    <cfRule type="colorScale" priority="1">
      <colorScale>
        <cfvo type="min"/>
        <cfvo type="percentile" val="50"/>
        <cfvo type="max"/>
        <color rgb="FFC00000"/>
        <color theme="9"/>
        <color theme="4"/>
      </colorScale>
    </cfRule>
  </conditionalFormatting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">
      <formula>NOT(ISERROR(SEARCH("cancel",G1)))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pivottable1</vt:lpstr>
      <vt:lpstr>pivottable2</vt:lpstr>
      <vt:lpstr>crowdfunding goal Analysis</vt:lpstr>
      <vt:lpstr>outcome</vt:lpstr>
      <vt:lpstr>pivottable3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Mamadou Diallo</cp:lastModifiedBy>
  <dcterms:created xsi:type="dcterms:W3CDTF">2021-09-29T18:52:28Z</dcterms:created>
  <dcterms:modified xsi:type="dcterms:W3CDTF">2023-11-02T17:56:23Z</dcterms:modified>
</cp:coreProperties>
</file>